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1640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  <externalReference r:id="rId15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<sst xmlns="http://schemas.openxmlformats.org/spreadsheetml/2006/main" count="6669" uniqueCount="1318">
  <si>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</si>
  <si>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</si>
  <si>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</si>
  <si>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</si>
  <si>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</si>
  <si>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</si>
  <si>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</si>
  <si>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</si>
  <si>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</si>
  <si>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</si>
  <si>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</si>
  <si>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</si>
  <si>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</si>
  <si>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</si>
  <si>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</si>
  <si>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</si>
  <si>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</si>
  <si>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</si>
  <si>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</si>
  <si>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</si>
  <si>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</si>
  <si>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</si>
  <si>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</si>
  <si>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</si>
  <si>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</si>
  <si>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</si>
  <si>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</si>
  <si>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</si>
  <si>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</si>
  <si>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</si>
  <si>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</si>
  <si>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</si>
  <si>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</si>
  <si>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</si>
  <si>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</si>
  <si>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</si>
  <si>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</si>
  <si>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</si>
  <si>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jgb-1-2</t>
  </si>
  <si>
    <t>jgb-1-1</t>
  </si>
  <si>
    <t>ja-3-2</t>
  </si>
  <si>
    <t>Blank (2)</t>
  </si>
  <si>
    <t>JGB-1 (2)</t>
  </si>
  <si>
    <t>drift-6</t>
  </si>
  <si>
    <t>bir-1-2</t>
  </si>
  <si>
    <t>1309D114R3(29-37)</t>
  </si>
  <si>
    <t>1309D116R3(64-77)</t>
  </si>
  <si>
    <t>1309D117R1(41-51)</t>
  </si>
  <si>
    <t>1309D117R4(24-28)</t>
  </si>
  <si>
    <t>1309D120R2(35-45)</t>
  </si>
  <si>
    <t>1309D121R2(26-35)</t>
  </si>
  <si>
    <t>1309D124R4(49-59)</t>
  </si>
  <si>
    <t>1309D126R1(94-104)</t>
  </si>
  <si>
    <t>1309D127R1(132-135)</t>
  </si>
  <si>
    <t>1309D127R2(80-92)</t>
  </si>
  <si>
    <t>1309D128R3(38-48)</t>
  </si>
  <si>
    <t>1309D130R1(35-43)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</si>
  <si>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</si>
  <si>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</si>
  <si>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</si>
  <si>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</si>
  <si>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</si>
  <si>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</si>
  <si>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</si>
  <si>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</si>
  <si>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</si>
  <si>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</si>
  <si>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</si>
  <si>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</si>
  <si>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</si>
  <si>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</si>
  <si>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</si>
  <si>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</si>
  <si>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</si>
  <si>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</si>
  <si>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</si>
  <si>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</si>
  <si>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Drift (5)</t>
  </si>
  <si>
    <t>BIR-1 (2)</t>
  </si>
  <si>
    <t>JGb-1 (1)</t>
  </si>
  <si>
    <t>Drift (6)</t>
  </si>
  <si>
    <t>Drift (7)</t>
  </si>
  <si>
    <t>3</t>
  </si>
  <si>
    <t>Print Date: 06-12-2004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</si>
  <si>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</si>
  <si>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</si>
  <si>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</si>
  <si>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</si>
  <si>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</si>
  <si>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</si>
  <si>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</si>
  <si>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</si>
  <si>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</si>
  <si>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</si>
  <si>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</si>
  <si>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</si>
  <si>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</si>
  <si>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</si>
  <si>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</si>
  <si>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</si>
  <si>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</si>
  <si>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</si>
  <si>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</si>
  <si>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</si>
  <si>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</si>
  <si>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</si>
  <si>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</si>
  <si>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</si>
  <si>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</si>
  <si>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</si>
  <si>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</si>
  <si>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</si>
  <si>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</si>
  <si>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</si>
  <si>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</si>
  <si>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</si>
  <si>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</si>
  <si>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</si>
  <si>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</si>
  <si>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</si>
  <si>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</si>
  <si>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</si>
  <si>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</si>
  <si>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</si>
  <si>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</si>
  <si>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</si>
  <si>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</si>
  <si>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</si>
  <si>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</si>
  <si>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</si>
  <si>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</si>
  <si>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</si>
  <si>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</si>
  <si>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</si>
  <si>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</si>
  <si>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</si>
  <si>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</si>
  <si>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</si>
  <si>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</si>
  <si>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</si>
  <si>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</si>
  <si>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</si>
  <si>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</si>
  <si>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</si>
  <si>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</si>
  <si>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</si>
  <si>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</si>
  <si>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</si>
  <si>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</si>
  <si>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</si>
  <si>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</si>
  <si>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</si>
  <si>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</si>
  <si>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</si>
  <si>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</si>
  <si>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</si>
  <si>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</si>
  <si>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</si>
  <si>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</si>
  <si>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</si>
  <si>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</si>
  <si>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</si>
  <si>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</si>
  <si>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drift-8</t>
  </si>
  <si>
    <t>drift-7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</si>
  <si>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</si>
  <si>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</si>
  <si>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</si>
  <si>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</si>
  <si>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</si>
  <si>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</si>
  <si>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</si>
  <si>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</si>
  <si>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</si>
  <si>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</si>
  <si>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</si>
  <si>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</si>
  <si>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</si>
  <si>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</si>
  <si>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</si>
  <si>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</si>
  <si>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</si>
  <si>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</si>
  <si>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</si>
  <si>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</si>
  <si>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</si>
  <si>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</si>
  <si>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</si>
  <si>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</si>
  <si>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</si>
  <si>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</si>
  <si>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</si>
  <si>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</si>
  <si>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</si>
  <si>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</si>
  <si>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</si>
  <si>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</si>
  <si>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 xml:space="preserve">  4,535,437.58</t>
  </si>
  <si>
    <t xml:space="preserve">  4,590,436.28</t>
  </si>
  <si>
    <t xml:space="preserve">  4,493,502.47</t>
  </si>
  <si>
    <t xml:space="preserve">   435,038.30</t>
  </si>
  <si>
    <t xml:space="preserve">   424,679.52</t>
  </si>
  <si>
    <t xml:space="preserve">   438,032.22</t>
  </si>
  <si>
    <t xml:space="preserve">  4,582,825.10</t>
  </si>
  <si>
    <t xml:space="preserve">  4,771,650.58</t>
  </si>
  <si>
    <t xml:space="preserve">  4,834,131.07</t>
  </si>
  <si>
    <t xml:space="preserve">   811,112.26</t>
  </si>
  <si>
    <t xml:space="preserve">   787,639.74</t>
  </si>
  <si>
    <t xml:space="preserve">   822,294.74</t>
  </si>
  <si>
    <t xml:space="preserve">   448,256.32</t>
  </si>
  <si>
    <t xml:space="preserve">   457,830.10</t>
  </si>
  <si>
    <t xml:space="preserve">   464,144.14</t>
  </si>
  <si>
    <t xml:space="preserve">  1,760,768.45</t>
  </si>
  <si>
    <t xml:space="preserve">  1,711,699.76</t>
  </si>
  <si>
    <t xml:space="preserve">  1,794,223.51</t>
  </si>
  <si>
    <t xml:space="preserve">  4,546,214.49</t>
  </si>
  <si>
    <t xml:space="preserve">  4,639,008.41</t>
  </si>
  <si>
    <t xml:space="preserve">  4,025,050.00</t>
  </si>
  <si>
    <t xml:space="preserve">  4,992,641.48</t>
  </si>
  <si>
    <t xml:space="preserve">  5,052,903.01</t>
  </si>
  <si>
    <t xml:space="preserve">  4,811,715.57</t>
  </si>
  <si>
    <t xml:space="preserve">   421,748.82</t>
  </si>
  <si>
    <t xml:space="preserve">   434,850.41</t>
  </si>
  <si>
    <t xml:space="preserve">   425,563.89</t>
  </si>
  <si>
    <t xml:space="preserve">    27,749.94</t>
  </si>
  <si>
    <t xml:space="preserve">    27,459.40</t>
  </si>
  <si>
    <t xml:space="preserve">    27,147.05</t>
  </si>
  <si>
    <t xml:space="preserve">       21.15</t>
  </si>
  <si>
    <t>-        9.74</t>
  </si>
  <si>
    <t>-       25.67</t>
  </si>
  <si>
    <t xml:space="preserve">  4,212,061.48</t>
  </si>
  <si>
    <t xml:space="preserve">  4,213,456.15</t>
  </si>
  <si>
    <t xml:space="preserve">  4,188,291.61</t>
  </si>
  <si>
    <t xml:space="preserve">   327,176.71</t>
  </si>
  <si>
    <t xml:space="preserve">   329,450.35</t>
  </si>
  <si>
    <t xml:space="preserve">   329,330.04</t>
  </si>
  <si>
    <t>Analysis report from: 30.01.2005             Run: 305majors4</t>
  </si>
  <si>
    <t xml:space="preserve">      258.69</t>
  </si>
  <si>
    <t xml:space="preserve">      222.21</t>
  </si>
  <si>
    <t xml:space="preserve">      261.53</t>
  </si>
  <si>
    <t xml:space="preserve">  4,606,765.27</t>
  </si>
  <si>
    <t xml:space="preserve">  4,583,504.99</t>
  </si>
  <si>
    <t xml:space="preserve">  4,489,018.92</t>
  </si>
  <si>
    <t xml:space="preserve">   414,947.76</t>
  </si>
  <si>
    <t xml:space="preserve">   434,615.01</t>
  </si>
  <si>
    <t xml:space="preserve">   432,456.09</t>
  </si>
  <si>
    <t xml:space="preserve">  4,599,849.50</t>
  </si>
  <si>
    <t xml:space="preserve">  4,801,755.67</t>
  </si>
  <si>
    <t xml:space="preserve">  4,641,283.69</t>
  </si>
  <si>
    <t xml:space="preserve">   834,236.76</t>
  </si>
  <si>
    <t xml:space="preserve">   654,808.54</t>
  </si>
  <si>
    <t xml:space="preserve">   827,669.09</t>
  </si>
  <si>
    <t xml:space="preserve">   456,075.95</t>
  </si>
  <si>
    <t xml:space="preserve">   449,559.86</t>
  </si>
  <si>
    <t xml:space="preserve">   444,110.62</t>
  </si>
  <si>
    <t xml:space="preserve">  1,771,166.82</t>
  </si>
  <si>
    <t xml:space="preserve">  1,655,062.39</t>
  </si>
  <si>
    <t xml:space="preserve">  1,810,572.59</t>
  </si>
  <si>
    <t xml:space="preserve">  4,777,850.09</t>
  </si>
  <si>
    <t xml:space="preserve">  4,681,537.98</t>
  </si>
  <si>
    <t xml:space="preserve">  4,578,998.66</t>
  </si>
  <si>
    <t xml:space="preserve">  4,967,805.59</t>
  </si>
  <si>
    <t xml:space="preserve">  4,999,535.65</t>
  </si>
  <si>
    <t xml:space="preserve">  4,934,793.48</t>
  </si>
  <si>
    <t xml:space="preserve">   421,430.75</t>
  </si>
  <si>
    <t xml:space="preserve">   421,767.08</t>
  </si>
  <si>
    <t>drift-5</t>
  </si>
  <si>
    <t>drift-3</t>
  </si>
  <si>
    <t>JGb-1 (Imai et al., 1995)</t>
  </si>
  <si>
    <t>dts-1-1</t>
  </si>
  <si>
    <t>drift-2</t>
  </si>
  <si>
    <t>ja-3-1</t>
  </si>
  <si>
    <t>Drift (8)</t>
  </si>
  <si>
    <t>P 178.229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</si>
  <si>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</si>
  <si>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</si>
  <si>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</si>
  <si>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</si>
  <si>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</si>
  <si>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</si>
  <si>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</si>
  <si>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</si>
  <si>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</si>
  <si>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</si>
  <si>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</si>
  <si>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</si>
  <si>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</si>
  <si>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</si>
  <si>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</si>
  <si>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</si>
  <si>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</si>
  <si>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</si>
  <si>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</si>
  <si>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</si>
  <si>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</si>
  <si>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</si>
  <si>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</si>
  <si>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</si>
  <si>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</si>
  <si>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</si>
  <si>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</si>
  <si>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</si>
  <si>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</si>
  <si>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</si>
  <si>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</si>
  <si>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</si>
  <si>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Nebulizer :</t>
  </si>
  <si>
    <t>Meinhard</t>
  </si>
  <si>
    <t>Drift (1)</t>
  </si>
  <si>
    <t>Blank 1</t>
  </si>
  <si>
    <t>Drift (2)</t>
  </si>
  <si>
    <t>Drift (3)</t>
  </si>
  <si>
    <t>Drift (4)</t>
  </si>
  <si>
    <t xml:space="preserve">   820,890.72</t>
  </si>
  <si>
    <t xml:space="preserve">   462,617.42</t>
  </si>
  <si>
    <t xml:space="preserve">   433,930.81</t>
  </si>
  <si>
    <t xml:space="preserve">   462,184.63</t>
  </si>
  <si>
    <t xml:space="preserve">  1,807,206.70</t>
  </si>
  <si>
    <t xml:space="preserve">  1,753,416.75</t>
  </si>
  <si>
    <t xml:space="preserve">  1,772,612.74</t>
  </si>
  <si>
    <t xml:space="preserve">  4,681,085.50</t>
  </si>
  <si>
    <t xml:space="preserve">  4,797,935.75</t>
  </si>
  <si>
    <t xml:space="preserve">  4,709,609.93</t>
  </si>
  <si>
    <t xml:space="preserve">  4,926,412.83</t>
  </si>
  <si>
    <t xml:space="preserve">  5,076,729.71</t>
  </si>
  <si>
    <t xml:space="preserve">  4,956,805.81</t>
  </si>
  <si>
    <t xml:space="preserve">   419,749.93</t>
  </si>
  <si>
    <t xml:space="preserve">   413,441.90</t>
  </si>
  <si>
    <t xml:space="preserve">   416,549.10</t>
  </si>
  <si>
    <t xml:space="preserve">    27,101.46</t>
  </si>
  <si>
    <t xml:space="preserve">    28,190.01</t>
  </si>
  <si>
    <t xml:space="preserve">    27,910.15</t>
  </si>
  <si>
    <t>116r3  67-77</t>
  </si>
  <si>
    <t xml:space="preserve">     1,875.93</t>
  </si>
  <si>
    <t xml:space="preserve">     1,952.67</t>
  </si>
  <si>
    <t xml:space="preserve">     1,947.11</t>
  </si>
  <si>
    <t xml:space="preserve">  4,828,110.85</t>
  </si>
  <si>
    <t xml:space="preserve">  4,759,576.59</t>
  </si>
  <si>
    <t xml:space="preserve">  4,954,032.69</t>
  </si>
  <si>
    <t xml:space="preserve">   307,975.35</t>
  </si>
  <si>
    <t xml:space="preserve">   297,469.27</t>
  </si>
  <si>
    <t xml:space="preserve">   314,666.76</t>
  </si>
  <si>
    <t xml:space="preserve">  2,953,851.29</t>
  </si>
  <si>
    <t xml:space="preserve">  2,850,421.21</t>
  </si>
  <si>
    <t xml:space="preserve">  2,981,551.80</t>
  </si>
  <si>
    <t xml:space="preserve">   529,978.41</t>
  </si>
  <si>
    <t xml:space="preserve">   528,643.64</t>
  </si>
  <si>
    <t xml:space="preserve">   536,415.11</t>
  </si>
  <si>
    <t xml:space="preserve">   504,792.21</t>
  </si>
  <si>
    <t xml:space="preserve">   484,670.52</t>
  </si>
  <si>
    <t xml:space="preserve">   466,932.29</t>
  </si>
  <si>
    <t xml:space="preserve">  1,275,972.35</t>
  </si>
  <si>
    <t xml:space="preserve">   425,990.63</t>
  </si>
  <si>
    <t xml:space="preserve">    27,141.48</t>
  </si>
  <si>
    <t xml:space="preserve">    28,526.04</t>
  </si>
  <si>
    <t xml:space="preserve">    27,209.15</t>
  </si>
  <si>
    <t xml:space="preserve">       63.00</t>
  </si>
  <si>
    <t xml:space="preserve">       32.09</t>
  </si>
  <si>
    <t xml:space="preserve">       54.70</t>
  </si>
  <si>
    <t xml:space="preserve">     6,035.39</t>
  </si>
  <si>
    <t xml:space="preserve">     5,876.03</t>
  </si>
  <si>
    <t xml:space="preserve">     5,666.88</t>
  </si>
  <si>
    <t xml:space="preserve">    14,131.00</t>
  </si>
  <si>
    <t xml:space="preserve">    14,076.97</t>
  </si>
  <si>
    <t xml:space="preserve">    13,527.85</t>
  </si>
  <si>
    <t xml:space="preserve">    12,871.16</t>
  </si>
  <si>
    <t xml:space="preserve">    12,999.10</t>
  </si>
  <si>
    <t xml:space="preserve">    12,842.27</t>
  </si>
  <si>
    <t xml:space="preserve">     1,547.29</t>
  </si>
  <si>
    <t xml:space="preserve">     1,684.54</t>
  </si>
  <si>
    <t xml:space="preserve">     1,617.32</t>
  </si>
  <si>
    <t xml:space="preserve">      838.87</t>
  </si>
  <si>
    <t xml:space="preserve">      831.49</t>
  </si>
  <si>
    <t xml:space="preserve">      889.73</t>
  </si>
  <si>
    <t xml:space="preserve">       65.30</t>
  </si>
  <si>
    <t xml:space="preserve">      245.02</t>
  </si>
  <si>
    <t>-       50.00</t>
  </si>
  <si>
    <t xml:space="preserve">    42,760.34</t>
  </si>
  <si>
    <t xml:space="preserve">    42,799.58</t>
  </si>
  <si>
    <t xml:space="preserve">    42,516.78</t>
  </si>
  <si>
    <t xml:space="preserve">    22,922.68</t>
  </si>
  <si>
    <t xml:space="preserve">    24,058.83</t>
  </si>
  <si>
    <t xml:space="preserve">    23,362.78</t>
  </si>
  <si>
    <t xml:space="preserve">     3,917.32</t>
  </si>
  <si>
    <t xml:space="preserve">     3,990.92</t>
  </si>
  <si>
    <t xml:space="preserve">     3,983.45</t>
  </si>
  <si>
    <t xml:space="preserve">      193.31</t>
  </si>
  <si>
    <t xml:space="preserve">      252.88</t>
  </si>
  <si>
    <t xml:space="preserve">      273.45</t>
  </si>
  <si>
    <t xml:space="preserve">       25.14</t>
  </si>
  <si>
    <t xml:space="preserve">      110.83</t>
  </si>
  <si>
    <t xml:space="preserve">       88.34</t>
  </si>
  <si>
    <t xml:space="preserve">  4,461,929.49</t>
  </si>
  <si>
    <t xml:space="preserve">  4,475,148.33</t>
  </si>
  <si>
    <t xml:space="preserve">  4,489,413.66</t>
  </si>
  <si>
    <t xml:space="preserve">   440,957.97</t>
  </si>
  <si>
    <t xml:space="preserve">   449,888.00</t>
  </si>
  <si>
    <t xml:space="preserve">   454,705.27</t>
  </si>
  <si>
    <t xml:space="preserve">  4,285,691.58</t>
  </si>
  <si>
    <t xml:space="preserve">  4,376,958.25</t>
  </si>
  <si>
    <t xml:space="preserve">  4,553,006.80</t>
  </si>
  <si>
    <t xml:space="preserve">  1,049,211.56</t>
  </si>
  <si>
    <t xml:space="preserve">  1,079,112.76</t>
  </si>
  <si>
    <t xml:space="preserve">  1,074,584.76</t>
  </si>
  <si>
    <t xml:space="preserve">   462,728.18</t>
  </si>
  <si>
    <t xml:space="preserve">   455,956.30</t>
  </si>
  <si>
    <t xml:space="preserve">   440,280.18</t>
  </si>
  <si>
    <t xml:space="preserve">   631,987.78</t>
  </si>
  <si>
    <t xml:space="preserve">   606,722.37</t>
  </si>
  <si>
    <t xml:space="preserve">   620,725.33</t>
  </si>
  <si>
    <t xml:space="preserve">  5,426,019.90</t>
  </si>
  <si>
    <t xml:space="preserve">  5,469,706.46</t>
  </si>
  <si>
    <t xml:space="preserve">  5,417,791.06</t>
  </si>
  <si>
    <t xml:space="preserve">  5,838,027.14</t>
  </si>
  <si>
    <t xml:space="preserve">  5,533,934.95</t>
  </si>
  <si>
    <t xml:space="preserve">  5,715,966.77</t>
  </si>
  <si>
    <t xml:space="preserve">   351,915.14</t>
  </si>
  <si>
    <t xml:space="preserve">   348,634.31</t>
  </si>
  <si>
    <t xml:space="preserve">   357,656.77</t>
  </si>
  <si>
    <t xml:space="preserve">     1,632.94</t>
  </si>
  <si>
    <t xml:space="preserve">     1,526.42</t>
  </si>
  <si>
    <t xml:space="preserve">     1,699.97</t>
  </si>
  <si>
    <t xml:space="preserve">      240.72</t>
  </si>
  <si>
    <t xml:space="preserve">      238.62</t>
  </si>
  <si>
    <t xml:space="preserve">      254.60</t>
  </si>
  <si>
    <t xml:space="preserve">  5,526,684.38</t>
  </si>
  <si>
    <t xml:space="preserve">  6,141,093.11</t>
  </si>
  <si>
    <t xml:space="preserve">  5,863,247.03</t>
  </si>
  <si>
    <t xml:space="preserve">  6,423,638.40</t>
  </si>
  <si>
    <t xml:space="preserve">   358,609.02</t>
  </si>
  <si>
    <t xml:space="preserve">   387,733.64</t>
  </si>
  <si>
    <t xml:space="preserve">   373,203.55</t>
  </si>
  <si>
    <t xml:space="preserve">      937.25</t>
  </si>
  <si>
    <t xml:space="preserve">     1,050.73</t>
  </si>
  <si>
    <t xml:space="preserve">      749.68</t>
  </si>
  <si>
    <t xml:space="preserve">      192.02</t>
  </si>
  <si>
    <t xml:space="preserve">      148.51</t>
  </si>
  <si>
    <t xml:space="preserve">      117.74</t>
  </si>
  <si>
    <t xml:space="preserve">  5,791,565.66</t>
  </si>
  <si>
    <t xml:space="preserve">  5,795,171.81</t>
  </si>
  <si>
    <t xml:space="preserve">  5,902,844.11</t>
  </si>
  <si>
    <t xml:space="preserve">   268,829.51</t>
  </si>
  <si>
    <t xml:space="preserve">   274,154.09</t>
  </si>
  <si>
    <t xml:space="preserve">   283,138.72</t>
  </si>
  <si>
    <t xml:space="preserve">  2,590,432.82</t>
  </si>
  <si>
    <t xml:space="preserve">  2,611,452.88</t>
  </si>
  <si>
    <t xml:space="preserve">  2,631,842.10</t>
  </si>
  <si>
    <t xml:space="preserve">   401,975.01</t>
  </si>
  <si>
    <t xml:space="preserve">   437,645.34</t>
  </si>
  <si>
    <t xml:space="preserve">   427,749.17</t>
  </si>
  <si>
    <t xml:space="preserve">   592,546.82</t>
  </si>
  <si>
    <t xml:space="preserve">   587,011.79</t>
  </si>
  <si>
    <t xml:space="preserve">   559,154.17</t>
  </si>
  <si>
    <t xml:space="preserve">   415,906.93</t>
  </si>
  <si>
    <t xml:space="preserve">   442,725.34</t>
  </si>
  <si>
    <t xml:space="preserve">   444,681.34</t>
  </si>
  <si>
    <t xml:space="preserve">  2,404,491.84</t>
  </si>
  <si>
    <t xml:space="preserve">  2,737,741.33</t>
  </si>
  <si>
    <t xml:space="preserve">  2,632,342.85</t>
  </si>
  <si>
    <t xml:space="preserve">  5,805,163.66</t>
  </si>
  <si>
    <t xml:space="preserve">  5,684,501.03</t>
  </si>
  <si>
    <t xml:space="preserve">  5,661,520.87</t>
  </si>
  <si>
    <t xml:space="preserve">   615,019.07</t>
  </si>
  <si>
    <t xml:space="preserve">   618,516.13</t>
  </si>
  <si>
    <t xml:space="preserve">  3,403,827.45</t>
  </si>
  <si>
    <t xml:space="preserve">  3,171,167.70</t>
  </si>
  <si>
    <t xml:space="preserve">  3,357,897.19</t>
  </si>
  <si>
    <t xml:space="preserve">  5,372,210.62</t>
  </si>
  <si>
    <t xml:space="preserve">  5,393,434.39</t>
  </si>
  <si>
    <t xml:space="preserve">  5,199,378.35</t>
  </si>
  <si>
    <t xml:space="preserve">   401,964.85</t>
  </si>
  <si>
    <t xml:space="preserve">   409,800.89</t>
  </si>
  <si>
    <t xml:space="preserve">   418,660.12</t>
  </si>
  <si>
    <t xml:space="preserve">     2,779.28</t>
  </si>
  <si>
    <t xml:space="preserve">     2,441.95</t>
  </si>
  <si>
    <t xml:space="preserve">     2,257.65</t>
  </si>
  <si>
    <t xml:space="preserve">   231,350.00</t>
  </si>
  <si>
    <t xml:space="preserve">   251,877.06</t>
  </si>
  <si>
    <t xml:space="preserve">   254,134.24</t>
  </si>
  <si>
    <t xml:space="preserve">   247,477.35</t>
  </si>
  <si>
    <t xml:space="preserve">   255,617.62</t>
  </si>
  <si>
    <t xml:space="preserve">   253,642.62</t>
  </si>
  <si>
    <t xml:space="preserve">     8,652.70</t>
  </si>
  <si>
    <t xml:space="preserve">     8,651.37</t>
  </si>
  <si>
    <t xml:space="preserve">     9,034.19</t>
  </si>
  <si>
    <t xml:space="preserve">      416.74</t>
  </si>
  <si>
    <t xml:space="preserve">      433.05</t>
  </si>
  <si>
    <t xml:space="preserve">      346.48</t>
  </si>
  <si>
    <t>114r3  29-37</t>
  </si>
  <si>
    <t>-        0.02</t>
  </si>
  <si>
    <t xml:space="preserve">       22.58</t>
  </si>
  <si>
    <t xml:space="preserve">       45.61</t>
  </si>
  <si>
    <t xml:space="preserve">  4,486,596.65</t>
  </si>
  <si>
    <t xml:space="preserve">  4,326,392.22</t>
  </si>
  <si>
    <t xml:space="preserve">  4,333,880.77</t>
  </si>
  <si>
    <t xml:space="preserve">   195,471.04</t>
  </si>
  <si>
    <t xml:space="preserve">   201,556.61</t>
  </si>
  <si>
    <t xml:space="preserve">   195,053.64</t>
  </si>
  <si>
    <t xml:space="preserve">  1,597,410.31</t>
  </si>
  <si>
    <t xml:space="preserve">  1,634,535.49</t>
  </si>
  <si>
    <t xml:space="preserve">  1,550,442.63</t>
  </si>
  <si>
    <t xml:space="preserve">  1,012,234.16</t>
  </si>
  <si>
    <t xml:space="preserve">  1,053,843.91</t>
  </si>
  <si>
    <t xml:space="preserve">  1,061,455.15</t>
  </si>
  <si>
    <t xml:space="preserve">   441,645.48</t>
  </si>
  <si>
    <t xml:space="preserve">   468,121.29</t>
  </si>
  <si>
    <t xml:space="preserve">   469,291.70</t>
  </si>
  <si>
    <t xml:space="preserve">   129,090.43</t>
  </si>
  <si>
    <t xml:space="preserve">   125,332.52</t>
  </si>
  <si>
    <t xml:space="preserve">   122,853.78</t>
  </si>
  <si>
    <t xml:space="preserve">  5,678,138.71</t>
  </si>
  <si>
    <t xml:space="preserve">  5,920,696.47</t>
  </si>
  <si>
    <t xml:space="preserve">  5,999,276.22</t>
  </si>
  <si>
    <t xml:space="preserve">  7,583,095.97</t>
  </si>
  <si>
    <t xml:space="preserve">  8,021,234.14</t>
  </si>
  <si>
    <t xml:space="preserve">  7,782,308.94</t>
  </si>
  <si>
    <t xml:space="preserve">   315,556.39</t>
  </si>
  <si>
    <t xml:space="preserve">   318,155.01</t>
  </si>
  <si>
    <t xml:space="preserve">   320,364.14</t>
  </si>
  <si>
    <t xml:space="preserve">     1,030.18</t>
  </si>
  <si>
    <t xml:space="preserve">     1,035.88</t>
  </si>
  <si>
    <t xml:space="preserve">      978.05</t>
  </si>
  <si>
    <t xml:space="preserve">      222.78</t>
  </si>
  <si>
    <t xml:space="preserve">      209.38</t>
  </si>
  <si>
    <t xml:space="preserve">      347.55</t>
  </si>
  <si>
    <t xml:space="preserve">  4,513,623.83</t>
  </si>
  <si>
    <t xml:space="preserve">  4,501,990.39</t>
  </si>
  <si>
    <t xml:space="preserve">  4,549,085.14</t>
  </si>
  <si>
    <t xml:space="preserve">   450,127.35</t>
  </si>
  <si>
    <t xml:space="preserve">   452,739.11</t>
  </si>
  <si>
    <t xml:space="preserve">   437,593.74</t>
  </si>
  <si>
    <t xml:space="preserve">  4,847,070.61</t>
  </si>
  <si>
    <t xml:space="preserve">  4,946,611.67</t>
  </si>
  <si>
    <t xml:space="preserve">  4,747,453.34</t>
  </si>
  <si>
    <t xml:space="preserve">   849,139.51</t>
  </si>
  <si>
    <t xml:space="preserve">   824,474.06</t>
  </si>
  <si>
    <t>-       21.95</t>
  </si>
  <si>
    <t xml:space="preserve">  4,533,452.12</t>
  </si>
  <si>
    <t xml:space="preserve">  4,613,555.81</t>
  </si>
  <si>
    <t xml:space="preserve">  4,629,631.24</t>
  </si>
  <si>
    <t xml:space="preserve">   255,601.27</t>
  </si>
  <si>
    <t xml:space="preserve">   262,168.99</t>
  </si>
  <si>
    <t xml:space="preserve">   250,901.27</t>
  </si>
  <si>
    <t xml:space="preserve">  1,997,744.30</t>
  </si>
  <si>
    <t xml:space="preserve">  1,965,610.64</t>
  </si>
  <si>
    <t xml:space="preserve">  1,957,019.67</t>
  </si>
  <si>
    <t xml:space="preserve">  1,134,862.43</t>
  </si>
  <si>
    <t xml:space="preserve">  1,132,385.34</t>
  </si>
  <si>
    <t xml:space="preserve">  1,125,802.30</t>
  </si>
  <si>
    <t xml:space="preserve">   462,855.49</t>
  </si>
  <si>
    <t xml:space="preserve">   442,811.71</t>
  </si>
  <si>
    <t xml:space="preserve">   482,843.56</t>
  </si>
  <si>
    <t xml:space="preserve">   192,104.02</t>
  </si>
  <si>
    <t xml:space="preserve">   198,867.91</t>
  </si>
  <si>
    <t xml:space="preserve">   182,429.26</t>
  </si>
  <si>
    <t xml:space="preserve">  5,948,659.79</t>
  </si>
  <si>
    <t xml:space="preserve">  6,016,550.78</t>
  </si>
  <si>
    <t xml:space="preserve">  5,843,631.79</t>
  </si>
  <si>
    <t xml:space="preserve">  6,647,537.41</t>
  </si>
  <si>
    <t xml:space="preserve">  6,981,868.89</t>
  </si>
  <si>
    <t xml:space="preserve">  6,948,763.28</t>
  </si>
  <si>
    <t xml:space="preserve">   321,841.86</t>
  </si>
  <si>
    <t xml:space="preserve">   315,056.70</t>
  </si>
  <si>
    <t xml:space="preserve">   304,237.25</t>
  </si>
  <si>
    <t xml:space="preserve">     1,770.33</t>
  </si>
  <si>
    <t xml:space="preserve">     1,708.65</t>
  </si>
  <si>
    <t xml:space="preserve">     1,901.84</t>
  </si>
  <si>
    <t>121r2  26-35</t>
  </si>
  <si>
    <t xml:space="preserve">       61.00</t>
  </si>
  <si>
    <t xml:space="preserve">       34.04</t>
  </si>
  <si>
    <t xml:space="preserve">       62.08</t>
  </si>
  <si>
    <t xml:space="preserve">  4,707,528.82</t>
  </si>
  <si>
    <t xml:space="preserve">  4,682,284.65</t>
  </si>
  <si>
    <t xml:space="preserve">  4,886,494.53</t>
  </si>
  <si>
    <t xml:space="preserve">  1,237,922.54</t>
  </si>
  <si>
    <t xml:space="preserve">  1,284,094.95</t>
  </si>
  <si>
    <t xml:space="preserve">  5,188,188.01</t>
  </si>
  <si>
    <t xml:space="preserve">  5,224,721.05</t>
  </si>
  <si>
    <t xml:space="preserve">  5,564,768.41</t>
  </si>
  <si>
    <t xml:space="preserve">  5,461,637.63</t>
  </si>
  <si>
    <t xml:space="preserve">  5,498,414.54</t>
  </si>
  <si>
    <t xml:space="preserve">  5,519,241.17</t>
  </si>
  <si>
    <t xml:space="preserve">   743,416.21</t>
  </si>
  <si>
    <t xml:space="preserve">   779,982.62</t>
  </si>
  <si>
    <t xml:space="preserve">   745,203.80</t>
  </si>
  <si>
    <t xml:space="preserve">     3,951.32</t>
  </si>
  <si>
    <t xml:space="preserve">     3,789.14</t>
  </si>
  <si>
    <t xml:space="preserve">     3,503.19</t>
  </si>
  <si>
    <t>117r1  41-51</t>
  </si>
  <si>
    <t xml:space="preserve">       71.80</t>
  </si>
  <si>
    <t xml:space="preserve">       80.53</t>
  </si>
  <si>
    <t>-       13.06</t>
  </si>
  <si>
    <t xml:space="preserve">  4,465,160.34</t>
  </si>
  <si>
    <t xml:space="preserve">  4,544,751.70</t>
  </si>
  <si>
    <t xml:space="preserve">  4,545,415.29</t>
  </si>
  <si>
    <t xml:space="preserve">   291,404.07</t>
  </si>
  <si>
    <t xml:space="preserve">   289,623.62</t>
  </si>
  <si>
    <t xml:space="preserve">   297,303.31</t>
  </si>
  <si>
    <t xml:space="preserve">  2,708,171.94</t>
  </si>
  <si>
    <t xml:space="preserve">  2,624,739.69</t>
  </si>
  <si>
    <t xml:space="preserve">  2,644,227.60</t>
  </si>
  <si>
    <t xml:space="preserve">  2,147,348.11</t>
  </si>
  <si>
    <t xml:space="preserve">  2,179,794.92</t>
  </si>
  <si>
    <t xml:space="preserve">  1,489,162.61</t>
  </si>
  <si>
    <t xml:space="preserve">   449,658.83</t>
  </si>
  <si>
    <t xml:space="preserve">   464,903.56</t>
  </si>
  <si>
    <t xml:space="preserve">   457,888.22</t>
  </si>
  <si>
    <t xml:space="preserve">    87,368.95</t>
  </si>
  <si>
    <t xml:space="preserve">    90,564.52</t>
  </si>
  <si>
    <t xml:space="preserve">    89,239.84</t>
  </si>
  <si>
    <t xml:space="preserve">  5,085,790.96</t>
  </si>
  <si>
    <t xml:space="preserve">  5,168,604.08</t>
  </si>
  <si>
    <t xml:space="preserve">  5,103,441.49</t>
  </si>
  <si>
    <t xml:space="preserve">  5,161,020.59</t>
  </si>
  <si>
    <t xml:space="preserve">  5,140,885.89</t>
  </si>
  <si>
    <t xml:space="preserve">  5,231,745.08</t>
  </si>
  <si>
    <t xml:space="preserve">   202,362.21</t>
  </si>
  <si>
    <t xml:space="preserve">   193,934.36</t>
  </si>
  <si>
    <t xml:space="preserve">   193,494.91</t>
  </si>
  <si>
    <t xml:space="preserve">      956.47</t>
  </si>
  <si>
    <t xml:space="preserve">     1,132.16</t>
  </si>
  <si>
    <t xml:space="preserve">      799.52</t>
  </si>
  <si>
    <t>117r4  24-48</t>
  </si>
  <si>
    <t xml:space="preserve">       14.55</t>
  </si>
  <si>
    <t xml:space="preserve">       68.62</t>
  </si>
  <si>
    <t>-        7.56</t>
  </si>
  <si>
    <t xml:space="preserve">  4,852,495.05</t>
  </si>
  <si>
    <t xml:space="preserve">  4,795,828.55</t>
  </si>
  <si>
    <t xml:space="preserve">  4,775,125.83</t>
  </si>
  <si>
    <t xml:space="preserve">   281,685.05</t>
  </si>
  <si>
    <t xml:space="preserve">   298,042.08</t>
  </si>
  <si>
    <t xml:space="preserve">   292,148.49</t>
  </si>
  <si>
    <t xml:space="preserve">  2,408,382.08</t>
  </si>
  <si>
    <t xml:space="preserve">  2,421,204.06</t>
  </si>
  <si>
    <t xml:space="preserve">  2,413,903.02</t>
  </si>
  <si>
    <t xml:space="preserve">  1,229,181.76</t>
  </si>
  <si>
    <t xml:space="preserve">  1,245,856.49</t>
  </si>
  <si>
    <t xml:space="preserve">  1,219,564.39</t>
  </si>
  <si>
    <t xml:space="preserve">   486,635.25</t>
  </si>
  <si>
    <t xml:space="preserve">   476,199.55</t>
  </si>
  <si>
    <t xml:space="preserve">   473,644.45</t>
  </si>
  <si>
    <t xml:space="preserve">   145,248.16</t>
  </si>
  <si>
    <t xml:space="preserve">   158,027.82</t>
  </si>
  <si>
    <t xml:space="preserve">   150,703.85</t>
  </si>
  <si>
    <t xml:space="preserve">  5,217,958.27</t>
  </si>
  <si>
    <t xml:space="preserve">  5,344,571.38</t>
  </si>
  <si>
    <t xml:space="preserve">   841,777.86</t>
  </si>
  <si>
    <t xml:space="preserve">   842,080.06</t>
  </si>
  <si>
    <t xml:space="preserve">   822,548.67</t>
  </si>
  <si>
    <t xml:space="preserve">   456,520.83</t>
  </si>
  <si>
    <t xml:space="preserve">   453,174.99</t>
  </si>
  <si>
    <t xml:space="preserve">   451,607.99</t>
  </si>
  <si>
    <t xml:space="preserve">  1,811,116.75</t>
  </si>
  <si>
    <t xml:space="preserve">  1,818,104.65</t>
  </si>
  <si>
    <t xml:space="preserve">  1,821,259.69</t>
  </si>
  <si>
    <t xml:space="preserve">  4,699,574.49</t>
  </si>
  <si>
    <t xml:space="preserve">  4,582,779.26</t>
  </si>
  <si>
    <t xml:space="preserve">  4,722,374.54</t>
  </si>
  <si>
    <t xml:space="preserve">  4,926,412.50</t>
  </si>
  <si>
    <t xml:space="preserve">  4,967,913.87</t>
  </si>
  <si>
    <t xml:space="preserve">  5,078,727.38</t>
  </si>
  <si>
    <t xml:space="preserve">   409,834.43</t>
  </si>
  <si>
    <t xml:space="preserve">   401,105.07</t>
  </si>
  <si>
    <t xml:space="preserve">   421,862.00</t>
  </si>
  <si>
    <t xml:space="preserve">    27,374.60</t>
  </si>
  <si>
    <t xml:space="preserve">    26,715.41</t>
  </si>
  <si>
    <t xml:space="preserve">    26,213.85</t>
  </si>
  <si>
    <t xml:space="preserve">       11.15</t>
  </si>
  <si>
    <t xml:space="preserve">       92.52</t>
  </si>
  <si>
    <t xml:space="preserve">       35.88</t>
  </si>
  <si>
    <t xml:space="preserve">  4,606,031.49</t>
  </si>
  <si>
    <t xml:space="preserve">  4,557,473.37</t>
  </si>
  <si>
    <t xml:space="preserve">  4,572,399.84</t>
  </si>
  <si>
    <t xml:space="preserve">   340,845.00</t>
  </si>
  <si>
    <t xml:space="preserve">   462,981.18</t>
  </si>
  <si>
    <t xml:space="preserve">   445,928.67</t>
  </si>
  <si>
    <t xml:space="preserve">  4,373,506.89</t>
  </si>
  <si>
    <t xml:space="preserve">  4,609,070.81</t>
  </si>
  <si>
    <t xml:space="preserve">  4,522,590.21</t>
  </si>
  <si>
    <t xml:space="preserve">  1,104,318.60</t>
  </si>
  <si>
    <t xml:space="preserve">  1,114,497.50</t>
  </si>
  <si>
    <t xml:space="preserve">  1,088,455.57</t>
  </si>
  <si>
    <t xml:space="preserve">   461,250.92</t>
  </si>
  <si>
    <t xml:space="preserve">   451,004.87</t>
  </si>
  <si>
    <t xml:space="preserve">   572,359.32</t>
  </si>
  <si>
    <t xml:space="preserve">    73,457.52</t>
  </si>
  <si>
    <t xml:space="preserve">    73,455.00</t>
  </si>
  <si>
    <t xml:space="preserve">    74,173.26</t>
  </si>
  <si>
    <t xml:space="preserve">      294.41</t>
  </si>
  <si>
    <t xml:space="preserve">      271.33</t>
  </si>
  <si>
    <t xml:space="preserve">      279.04</t>
  </si>
  <si>
    <t xml:space="preserve">  4,286,050.39</t>
  </si>
  <si>
    <t xml:space="preserve">  4,588,549.60</t>
  </si>
  <si>
    <t xml:space="preserve">  4,426,176.61</t>
  </si>
  <si>
    <t xml:space="preserve">   434,112.43</t>
  </si>
  <si>
    <t xml:space="preserve">   447,686.30</t>
  </si>
  <si>
    <t xml:space="preserve">   453,272.26</t>
  </si>
  <si>
    <t xml:space="preserve">  4,881,893.83</t>
  </si>
  <si>
    <t xml:space="preserve">  4,951,958.81</t>
  </si>
  <si>
    <t xml:space="preserve">  5,018,203.14</t>
  </si>
  <si>
    <t xml:space="preserve">   812,897.38</t>
  </si>
  <si>
    <t xml:space="preserve">   821,825.40</t>
  </si>
  <si>
    <t xml:space="preserve">   823,129.64</t>
  </si>
  <si>
    <t xml:space="preserve">   468,066.04</t>
  </si>
  <si>
    <t xml:space="preserve">   464,405.76</t>
  </si>
  <si>
    <t xml:space="preserve">   468,070.41</t>
  </si>
  <si>
    <t xml:space="preserve">  1,796,778.26</t>
  </si>
  <si>
    <t xml:space="preserve">  1,800,231.26</t>
  </si>
  <si>
    <t xml:space="preserve">  1,647,636.21</t>
  </si>
  <si>
    <t xml:space="preserve">  4,535,077.95</t>
  </si>
  <si>
    <t xml:space="preserve">  4,724,876.56</t>
  </si>
  <si>
    <t xml:space="preserve">  4,617,088.24</t>
  </si>
  <si>
    <t xml:space="preserve">  4,881,772.39</t>
  </si>
  <si>
    <t xml:space="preserve">  4,696,960.36</t>
  </si>
  <si>
    <t xml:space="preserve">  4,790,315.93</t>
  </si>
  <si>
    <t xml:space="preserve">   429,152.99</t>
  </si>
  <si>
    <t xml:space="preserve">   428,557.68</t>
  </si>
  <si>
    <t xml:space="preserve">   420,098.36</t>
  </si>
  <si>
    <t xml:space="preserve">    26,813.73</t>
  </si>
  <si>
    <t xml:space="preserve">    26,474.22</t>
  </si>
  <si>
    <t xml:space="preserve">    27,626.03</t>
  </si>
  <si>
    <t xml:space="preserve">       96.43</t>
  </si>
  <si>
    <t xml:space="preserve">       74.79</t>
  </si>
  <si>
    <t xml:space="preserve">       46.18</t>
  </si>
  <si>
    <t xml:space="preserve">  3,741,337.22</t>
  </si>
  <si>
    <t xml:space="preserve">  3,739,228.49</t>
  </si>
  <si>
    <t xml:space="preserve">  3,659,411.24</t>
  </si>
  <si>
    <t xml:space="preserve">   331,193.83</t>
  </si>
  <si>
    <t xml:space="preserve">   317,579.09</t>
  </si>
  <si>
    <t xml:space="preserve">   328,989.10</t>
  </si>
  <si>
    <t xml:space="preserve">  3,415,968.90</t>
  </si>
  <si>
    <t xml:space="preserve">  3,434,291.55</t>
  </si>
  <si>
    <t xml:space="preserve">  3,351,994.16</t>
  </si>
  <si>
    <t xml:space="preserve">  5,412,916.85</t>
  </si>
  <si>
    <t xml:space="preserve">  5,630,761.25</t>
  </si>
  <si>
    <t xml:space="preserve">  5,584,484.98</t>
  </si>
  <si>
    <t xml:space="preserve">   397,247.28</t>
  </si>
  <si>
    <t xml:space="preserve">   370,470.37</t>
  </si>
  <si>
    <t xml:space="preserve">   380,392.79</t>
  </si>
  <si>
    <t xml:space="preserve">     2,343.48</t>
  </si>
  <si>
    <t xml:space="preserve">     2,620.50</t>
  </si>
  <si>
    <t xml:space="preserve">     2,844.67</t>
  </si>
  <si>
    <t xml:space="preserve">    85,826.27</t>
  </si>
  <si>
    <t xml:space="preserve">    81,935.52</t>
  </si>
  <si>
    <t xml:space="preserve">    78,040.43</t>
  </si>
  <si>
    <t xml:space="preserve">    69,562.31</t>
  </si>
  <si>
    <t xml:space="preserve">    67,474.78</t>
  </si>
  <si>
    <t xml:space="preserve">    71,224.45</t>
  </si>
  <si>
    <t xml:space="preserve">     5,787.19</t>
  </si>
  <si>
    <t xml:space="preserve">     5,588.93</t>
  </si>
  <si>
    <t xml:space="preserve">     5,572.36</t>
  </si>
  <si>
    <t xml:space="preserve">      206.51</t>
  </si>
  <si>
    <t xml:space="preserve">       58.56</t>
  </si>
  <si>
    <t xml:space="preserve">      174.93</t>
  </si>
  <si>
    <t>120r2  35-45</t>
  </si>
  <si>
    <t>-       12.68</t>
  </si>
  <si>
    <t>-        2.06</t>
  </si>
  <si>
    <t xml:space="preserve">  4,920,980.63</t>
  </si>
  <si>
    <t xml:space="preserve">  4,968,034.64</t>
  </si>
  <si>
    <t xml:space="preserve">  5,780,314.10</t>
  </si>
  <si>
    <t xml:space="preserve">  5,493,910.65</t>
  </si>
  <si>
    <t xml:space="preserve">  5,496,822.73</t>
  </si>
  <si>
    <t xml:space="preserve">   431,902.75</t>
  </si>
  <si>
    <t xml:space="preserve">   419,151.18</t>
  </si>
  <si>
    <t xml:space="preserve">   431,047.69</t>
  </si>
  <si>
    <t xml:space="preserve">     1,942.32</t>
  </si>
  <si>
    <t xml:space="preserve">     1,708.69</t>
  </si>
  <si>
    <t xml:space="preserve">     2,093.63</t>
  </si>
  <si>
    <t xml:space="preserve">      129.29</t>
  </si>
  <si>
    <t xml:space="preserve">       71.91</t>
  </si>
  <si>
    <t xml:space="preserve">       66.58</t>
  </si>
  <si>
    <t xml:space="preserve">  4,288,620.86</t>
  </si>
  <si>
    <t xml:space="preserve">  4,229,874.52</t>
  </si>
  <si>
    <t xml:space="preserve">  4,106,054.79</t>
  </si>
  <si>
    <t xml:space="preserve">   516,797.45</t>
  </si>
  <si>
    <t xml:space="preserve">   522,678.17</t>
  </si>
  <si>
    <t xml:space="preserve">   507,574.77</t>
  </si>
  <si>
    <t xml:space="preserve">  6,342,584.48</t>
  </si>
  <si>
    <t xml:space="preserve">  6,347,073.73</t>
  </si>
  <si>
    <t xml:space="preserve">  6,198,535.82</t>
  </si>
  <si>
    <t xml:space="preserve">   923,057.61</t>
  </si>
  <si>
    <t xml:space="preserve">   919,859.60</t>
  </si>
  <si>
    <t xml:space="preserve">   915,957.81</t>
  </si>
  <si>
    <t xml:space="preserve">   429,887.34</t>
  </si>
  <si>
    <t xml:space="preserve">   439,658.47</t>
  </si>
  <si>
    <t xml:space="preserve">   434,950.51</t>
  </si>
  <si>
    <t xml:space="preserve">  1,032,256.54</t>
  </si>
  <si>
    <t xml:space="preserve">  1,067,172.82</t>
  </si>
  <si>
    <t xml:space="preserve">  1,036,273.19</t>
  </si>
  <si>
    <t xml:space="preserve">  4,892,578.17</t>
  </si>
  <si>
    <t xml:space="preserve">  4,791,075.33</t>
  </si>
  <si>
    <t xml:space="preserve">  4,968,993.01</t>
  </si>
  <si>
    <t xml:space="preserve">  6,719,921.44</t>
  </si>
  <si>
    <t xml:space="preserve">  6,532,698.57</t>
  </si>
  <si>
    <t xml:space="preserve">  6,699,609.18</t>
  </si>
  <si>
    <t xml:space="preserve">   242,081.82</t>
  </si>
  <si>
    <t xml:space="preserve">   245,117.95</t>
  </si>
  <si>
    <t xml:space="preserve">   241,170.22</t>
  </si>
  <si>
    <t xml:space="preserve">  2,125,132.75</t>
  </si>
  <si>
    <t xml:space="preserve">  1,869,616.67</t>
  </si>
  <si>
    <t xml:space="preserve">  2,175,490.69</t>
  </si>
  <si>
    <t xml:space="preserve">  1,093,545.29</t>
  </si>
  <si>
    <t xml:space="preserve">  1,134,664.83</t>
  </si>
  <si>
    <t xml:space="preserve">  1,085,959.02</t>
  </si>
  <si>
    <t xml:space="preserve">   499,568.96</t>
  </si>
  <si>
    <t xml:space="preserve">   468,187.06</t>
  </si>
  <si>
    <t xml:space="preserve">   469,203.43</t>
  </si>
  <si>
    <t xml:space="preserve">   176,304.66</t>
  </si>
  <si>
    <t xml:space="preserve">   181,653.41</t>
  </si>
  <si>
    <t xml:space="preserve">   182,163.07</t>
  </si>
  <si>
    <t xml:space="preserve">  5,989,290.25</t>
  </si>
  <si>
    <t xml:space="preserve">  6,198,101.07</t>
  </si>
  <si>
    <t xml:space="preserve">  6,102,161.26</t>
  </si>
  <si>
    <t xml:space="preserve">  6,810,753.72</t>
  </si>
  <si>
    <t xml:space="preserve">  6,859,703.30</t>
  </si>
  <si>
    <t xml:space="preserve">  6,385,058.12</t>
  </si>
  <si>
    <t xml:space="preserve">   350,006.48</t>
  </si>
  <si>
    <t xml:space="preserve">   329,936.39</t>
  </si>
  <si>
    <t xml:space="preserve">   314,945.93</t>
  </si>
  <si>
    <t xml:space="preserve">     1,906.56</t>
  </si>
  <si>
    <t xml:space="preserve">     2,058.45</t>
  </si>
  <si>
    <t xml:space="preserve">     2,277.26</t>
  </si>
  <si>
    <t>124r4  49-59</t>
  </si>
  <si>
    <t xml:space="preserve">       71.98</t>
  </si>
  <si>
    <t xml:space="preserve">       89.09</t>
  </si>
  <si>
    <t xml:space="preserve">       47.15</t>
  </si>
  <si>
    <t xml:space="preserve">  5,252,682.84</t>
  </si>
  <si>
    <t xml:space="preserve">  4,880,035.75</t>
  </si>
  <si>
    <t xml:space="preserve">  5,152,959.59</t>
  </si>
  <si>
    <t xml:space="preserve">   396,099.15</t>
  </si>
  <si>
    <t xml:space="preserve">   407,360.36</t>
  </si>
  <si>
    <t xml:space="preserve">   405,397.66</t>
  </si>
  <si>
    <t xml:space="preserve">  3,402,673.10</t>
  </si>
  <si>
    <t xml:space="preserve">  3,010,816.64</t>
  </si>
  <si>
    <t xml:space="preserve">  3,382,034.47</t>
  </si>
  <si>
    <t xml:space="preserve">   978,187.00</t>
  </si>
  <si>
    <t xml:space="preserve">   986,193.82</t>
  </si>
  <si>
    <t xml:space="preserve">   982,197.37</t>
  </si>
  <si>
    <t xml:space="preserve">   525,929.56</t>
  </si>
  <si>
    <t xml:space="preserve">   530,095.32</t>
  </si>
  <si>
    <t xml:space="preserve">   520,284.30</t>
  </si>
  <si>
    <t xml:space="preserve">   249,440.49</t>
  </si>
  <si>
    <t xml:space="preserve">   251,714.34</t>
  </si>
  <si>
    <t xml:space="preserve">   247,329.10</t>
  </si>
  <si>
    <t xml:space="preserve">  4,501,877.86</t>
  </si>
  <si>
    <t xml:space="preserve">  4,403,251.24</t>
  </si>
  <si>
    <t xml:space="preserve">  4,560,428.65</t>
  </si>
  <si>
    <t xml:space="preserve">  5,786,440.53</t>
  </si>
  <si>
    <t xml:space="preserve">  5,875,015.52</t>
  </si>
  <si>
    <t xml:space="preserve">  5,927,994.54</t>
  </si>
  <si>
    <t xml:space="preserve">   520,185.12</t>
  </si>
  <si>
    <t xml:space="preserve">   528,073.89</t>
  </si>
  <si>
    <t xml:space="preserve">   520,185.02</t>
  </si>
  <si>
    <t xml:space="preserve">     1,791.67</t>
  </si>
  <si>
    <t xml:space="preserve">     1,975.58</t>
  </si>
  <si>
    <t xml:space="preserve">     2,074.46</t>
  </si>
  <si>
    <t xml:space="preserve">      234.57</t>
  </si>
  <si>
    <t xml:space="preserve">      144.12</t>
  </si>
  <si>
    <t xml:space="preserve">      175.67</t>
  </si>
  <si>
    <t xml:space="preserve">  4,689,699.34</t>
  </si>
  <si>
    <t xml:space="preserve">  4,693,183.30</t>
  </si>
  <si>
    <t xml:space="preserve">  4,605,411.91</t>
  </si>
  <si>
    <t xml:space="preserve">   402,068.75</t>
  </si>
  <si>
    <t xml:space="preserve">   427,644.43</t>
  </si>
  <si>
    <t xml:space="preserve">   425,816.03</t>
  </si>
  <si>
    <t xml:space="preserve">  4,868,229.51</t>
  </si>
  <si>
    <t xml:space="preserve">  5,015,895.74</t>
  </si>
  <si>
    <t xml:space="preserve">  4,880,945.54</t>
  </si>
  <si>
    <t xml:space="preserve">       20.22</t>
  </si>
  <si>
    <t xml:space="preserve">       63.78</t>
  </si>
  <si>
    <t xml:space="preserve">       18.67</t>
  </si>
  <si>
    <t xml:space="preserve">  4,177,114.29</t>
  </si>
  <si>
    <t xml:space="preserve">  4,124,140.40</t>
  </si>
  <si>
    <t xml:space="preserve">  3,903,438.06</t>
  </si>
  <si>
    <t xml:space="preserve">   292,007.80</t>
  </si>
  <si>
    <t xml:space="preserve">   322,930.05</t>
  </si>
  <si>
    <t xml:space="preserve">   322,387.60</t>
  </si>
  <si>
    <t xml:space="preserve">  3,325,973.60</t>
  </si>
  <si>
    <t xml:space="preserve">  3,369,243.34</t>
  </si>
  <si>
    <t xml:space="preserve">  3,387,861.03</t>
  </si>
  <si>
    <t xml:space="preserve">  5,186,554.04</t>
  </si>
  <si>
    <t xml:space="preserve">  5,179,789.85</t>
  </si>
  <si>
    <t xml:space="preserve">  5,300,565.22</t>
  </si>
  <si>
    <t xml:space="preserve">   425,892.12</t>
  </si>
  <si>
    <t xml:space="preserve">   425,239.20</t>
  </si>
  <si>
    <t xml:space="preserve">   418,359.13</t>
  </si>
  <si>
    <t xml:space="preserve">     2,600.00</t>
  </si>
  <si>
    <t xml:space="preserve">     2,019.08</t>
  </si>
  <si>
    <t xml:space="preserve">     2,435.11</t>
  </si>
  <si>
    <t xml:space="preserve">   277,807.31</t>
  </si>
  <si>
    <t xml:space="preserve">   257,613.87</t>
  </si>
  <si>
    <t xml:space="preserve">   281,060.81</t>
  </si>
  <si>
    <t xml:space="preserve">   260,495.11</t>
  </si>
  <si>
    <t xml:space="preserve">   259,828.34</t>
  </si>
  <si>
    <t xml:space="preserve">   255,959.04</t>
  </si>
  <si>
    <t xml:space="preserve">     8,652.94</t>
  </si>
  <si>
    <t xml:space="preserve">     8,914.24</t>
  </si>
  <si>
    <t xml:space="preserve">     8,756.64</t>
  </si>
  <si>
    <t xml:space="preserve">      647.97</t>
  </si>
  <si>
    <t xml:space="preserve">      571.74</t>
  </si>
  <si>
    <t xml:space="preserve">      420.84</t>
  </si>
  <si>
    <t>128r3 38-48</t>
  </si>
  <si>
    <t xml:space="preserve">     3,038.03</t>
  </si>
  <si>
    <t xml:space="preserve">     3,078.41</t>
  </si>
  <si>
    <t xml:space="preserve">     2,917.87</t>
  </si>
  <si>
    <t xml:space="preserve">  4,145,833.77</t>
  </si>
  <si>
    <t xml:space="preserve">   436,520.57</t>
  </si>
  <si>
    <t xml:space="preserve">   624,632.72</t>
  </si>
  <si>
    <t xml:space="preserve">   620,914.51</t>
  </si>
  <si>
    <t xml:space="preserve">   592,212.52</t>
  </si>
  <si>
    <t xml:space="preserve">  5,407,376.90</t>
  </si>
  <si>
    <t xml:space="preserve">  5,353,056.61</t>
  </si>
  <si>
    <t xml:space="preserve">  5,265,823.52</t>
  </si>
  <si>
    <t xml:space="preserve">  5,687,856.84</t>
  </si>
  <si>
    <t xml:space="preserve">  5,877,190.19</t>
  </si>
  <si>
    <t xml:space="preserve">  5,515,309.85</t>
  </si>
  <si>
    <t xml:space="preserve">   345,498.51</t>
  </si>
  <si>
    <t xml:space="preserve">   349,133.74</t>
  </si>
  <si>
    <t xml:space="preserve">   338,607.22</t>
  </si>
  <si>
    <t xml:space="preserve">     1,391.95</t>
  </si>
  <si>
    <t xml:space="preserve">     1,079.61</t>
  </si>
  <si>
    <t xml:space="preserve">     1,419.78</t>
  </si>
  <si>
    <t>126r1  94-104</t>
  </si>
  <si>
    <t xml:space="preserve">       44.05</t>
  </si>
  <si>
    <t xml:space="preserve">       53.88</t>
  </si>
  <si>
    <t xml:space="preserve">       86.15</t>
  </si>
  <si>
    <t xml:space="preserve">  4,872,185.65</t>
  </si>
  <si>
    <t xml:space="preserve">  5,325,492.92</t>
  </si>
  <si>
    <t xml:space="preserve">  5,246,270.74</t>
  </si>
  <si>
    <t xml:space="preserve">   397,909.04</t>
  </si>
  <si>
    <t xml:space="preserve">   404,630.03</t>
  </si>
  <si>
    <t xml:space="preserve">   399,105.78</t>
  </si>
  <si>
    <t xml:space="preserve">  2,982,331.58</t>
  </si>
  <si>
    <t xml:space="preserve">  2,901,226.13</t>
  </si>
  <si>
    <t xml:space="preserve">  3,067,973.55</t>
  </si>
  <si>
    <t xml:space="preserve">   871,861.72</t>
  </si>
  <si>
    <t xml:space="preserve">   867,526.39</t>
  </si>
  <si>
    <t xml:space="preserve">   866,396.95</t>
  </si>
  <si>
    <t xml:space="preserve">   520,262.83</t>
  </si>
  <si>
    <t xml:space="preserve">   539,715.43</t>
  </si>
  <si>
    <t xml:space="preserve">   528,224.53</t>
  </si>
  <si>
    <t xml:space="preserve">   292,559.80</t>
  </si>
  <si>
    <t xml:space="preserve">   291,627.44</t>
  </si>
  <si>
    <t xml:space="preserve">   284,011.56</t>
  </si>
  <si>
    <t xml:space="preserve">  5,057,904.03</t>
  </si>
  <si>
    <t xml:space="preserve">  5,061,167.05</t>
  </si>
  <si>
    <t xml:space="preserve">  4,969,149.39</t>
  </si>
  <si>
    <t xml:space="preserve">  6,205,172.47</t>
  </si>
  <si>
    <t xml:space="preserve">  6,404,733.67</t>
  </si>
  <si>
    <t xml:space="preserve">  6,412,510.84</t>
  </si>
  <si>
    <t xml:space="preserve">   593,107.07</t>
  </si>
  <si>
    <t xml:space="preserve">   578,809.35</t>
  </si>
  <si>
    <t xml:space="preserve">   579,785.39</t>
  </si>
  <si>
    <t xml:space="preserve">     2,388.08</t>
  </si>
  <si>
    <t xml:space="preserve">     2,210.43</t>
  </si>
  <si>
    <t xml:space="preserve">     2,343.80</t>
  </si>
  <si>
    <t>127r1  132-135</t>
  </si>
  <si>
    <t xml:space="preserve">      145.17</t>
  </si>
  <si>
    <t xml:space="preserve">      103.30</t>
  </si>
  <si>
    <t xml:space="preserve">      176.11</t>
  </si>
  <si>
    <t xml:space="preserve">  4,763,642.68</t>
  </si>
  <si>
    <t xml:space="preserve">  4,753,612.00</t>
  </si>
  <si>
    <t xml:space="preserve">  4,292,243.37</t>
  </si>
  <si>
    <t xml:space="preserve">   422,957.82</t>
  </si>
  <si>
    <t xml:space="preserve">   433,287.10</t>
  </si>
  <si>
    <t xml:space="preserve">   418,157.06</t>
  </si>
  <si>
    <t xml:space="preserve">  4,165,714.31</t>
  </si>
  <si>
    <t xml:space="preserve">  4,172,220.33</t>
  </si>
  <si>
    <t xml:space="preserve">  4,272,431.19</t>
  </si>
  <si>
    <t xml:space="preserve">  1,028,106.83</t>
  </si>
  <si>
    <t xml:space="preserve">  1,005,766.02</t>
  </si>
  <si>
    <t xml:space="preserve">   985,405.85</t>
  </si>
  <si>
    <t xml:space="preserve">   485,920.39</t>
  </si>
  <si>
    <t xml:space="preserve">   468,874.38</t>
  </si>
  <si>
    <t xml:space="preserve">   460,091.65</t>
  </si>
  <si>
    <t xml:space="preserve">   792,048.85</t>
  </si>
  <si>
    <t xml:space="preserve">   827,060.75</t>
  </si>
  <si>
    <t xml:space="preserve">   796,258.40</t>
  </si>
  <si>
    <t xml:space="preserve">  4,903,814.91</t>
  </si>
  <si>
    <t xml:space="preserve">  5,065,216.25</t>
  </si>
  <si>
    <t xml:space="preserve">  4,871,615.16</t>
  </si>
  <si>
    <t xml:space="preserve">  5,134,564.77</t>
  </si>
  <si>
    <t xml:space="preserve">   844,515.37</t>
  </si>
  <si>
    <t xml:space="preserve">   797,142.22</t>
  </si>
  <si>
    <t xml:space="preserve">   836,903.52</t>
  </si>
  <si>
    <t xml:space="preserve">   469,155.97</t>
  </si>
  <si>
    <t xml:space="preserve">   484,254.04</t>
  </si>
  <si>
    <t xml:space="preserve">   473,677.73</t>
  </si>
  <si>
    <t xml:space="preserve">  1,826,406.10</t>
  </si>
  <si>
    <t xml:space="preserve">  1,854,379.88</t>
  </si>
  <si>
    <t xml:space="preserve">  1,726,708.72</t>
  </si>
  <si>
    <t xml:space="preserve">  4,670,519.32</t>
  </si>
  <si>
    <t xml:space="preserve">  4,688,349.90</t>
  </si>
  <si>
    <t xml:space="preserve">  4,775,034.60</t>
  </si>
  <si>
    <t xml:space="preserve">  4,691,914.77</t>
  </si>
  <si>
    <t xml:space="preserve">  5,002,884.06</t>
  </si>
  <si>
    <t xml:space="preserve">  4,886,521.69</t>
  </si>
  <si>
    <t xml:space="preserve">   443,575.00</t>
  </si>
  <si>
    <t xml:space="preserve">   443,279.84</t>
  </si>
  <si>
    <t xml:space="preserve">   421,139.64</t>
  </si>
  <si>
    <t xml:space="preserve">    26,756.92</t>
  </si>
  <si>
    <t xml:space="preserve">    26,394.03</t>
  </si>
  <si>
    <t xml:space="preserve">    27,124.99</t>
  </si>
  <si>
    <t xml:space="preserve">      143.71</t>
  </si>
  <si>
    <t xml:space="preserve">      160.88</t>
  </si>
  <si>
    <t xml:space="preserve">      104.32</t>
  </si>
  <si>
    <t xml:space="preserve">  5,925,300.66</t>
  </si>
  <si>
    <t xml:space="preserve">  5,904,971.68</t>
  </si>
  <si>
    <t xml:space="preserve">  5,908,315.90</t>
  </si>
  <si>
    <t xml:space="preserve">   230,538.75</t>
  </si>
  <si>
    <t xml:space="preserve">   280,921.16</t>
  </si>
  <si>
    <t xml:space="preserve">   284,737.07</t>
  </si>
  <si>
    <t xml:space="preserve">  2,564,273.05</t>
  </si>
  <si>
    <t xml:space="preserve">  2,619,388.97</t>
  </si>
  <si>
    <t xml:space="preserve">  2,449,869.88</t>
  </si>
  <si>
    <t xml:space="preserve">   426,616.39</t>
  </si>
  <si>
    <t xml:space="preserve">   431,589.38</t>
  </si>
  <si>
    <t xml:space="preserve">   243,505.90</t>
  </si>
  <si>
    <t xml:space="preserve">   236,912.67</t>
  </si>
  <si>
    <t xml:space="preserve">   239,097.48</t>
  </si>
  <si>
    <t xml:space="preserve">    11,899.43</t>
  </si>
  <si>
    <t xml:space="preserve">    12,247.35</t>
  </si>
  <si>
    <t xml:space="preserve">    12,559.59</t>
  </si>
  <si>
    <t xml:space="preserve">      317.31</t>
  </si>
  <si>
    <t xml:space="preserve">      353.49</t>
  </si>
  <si>
    <t xml:space="preserve">      279.45</t>
  </si>
  <si>
    <t xml:space="preserve">  4,510,230.13</t>
  </si>
  <si>
    <t xml:space="preserve">  4,638,862.47</t>
  </si>
  <si>
    <t xml:space="preserve">  4,611,734.86</t>
  </si>
  <si>
    <t xml:space="preserve">   453,571.74</t>
  </si>
  <si>
    <t xml:space="preserve">   452,494.68</t>
  </si>
  <si>
    <t xml:space="preserve">   448,944.10</t>
  </si>
  <si>
    <t xml:space="preserve">  4,675,527.38</t>
  </si>
  <si>
    <t xml:space="preserve">  5,085,253.07</t>
  </si>
  <si>
    <t xml:space="preserve">  4,955,068.92</t>
  </si>
  <si>
    <t xml:space="preserve">   809,444.38</t>
  </si>
  <si>
    <t xml:space="preserve">   844,529.31</t>
  </si>
  <si>
    <t xml:space="preserve">   808,762.97</t>
  </si>
  <si>
    <t xml:space="preserve">   461,556.87</t>
  </si>
  <si>
    <t xml:space="preserve">   462,468.21</t>
  </si>
  <si>
    <t xml:space="preserve">   472,892.56</t>
  </si>
  <si>
    <t xml:space="preserve">  1,740,451.61</t>
  </si>
  <si>
    <t xml:space="preserve">  1,762,208.55</t>
  </si>
  <si>
    <t xml:space="preserve">  1,794,668.02</t>
  </si>
  <si>
    <t xml:space="preserve">  4,628,591.39</t>
  </si>
  <si>
    <t xml:space="preserve">  4,599,102.38</t>
  </si>
  <si>
    <t xml:space="preserve">  4,628,083.82</t>
  </si>
  <si>
    <t xml:space="preserve">  4,808,429.99</t>
  </si>
  <si>
    <t xml:space="preserve">  5,078,124.70</t>
  </si>
  <si>
    <t xml:space="preserve">  4,802,503.27</t>
  </si>
  <si>
    <t xml:space="preserve">   427,942.83</t>
  </si>
  <si>
    <t xml:space="preserve">   419,403.60</t>
  </si>
  <si>
    <t xml:space="preserve">   430,768.57</t>
  </si>
  <si>
    <t xml:space="preserve">    26,352.73</t>
  </si>
  <si>
    <t xml:space="preserve">    26,577.05</t>
  </si>
  <si>
    <t xml:space="preserve">    26,821.96</t>
  </si>
  <si>
    <t>127r2  80-92</t>
  </si>
  <si>
    <t xml:space="preserve">     1,044.25</t>
  </si>
  <si>
    <t xml:space="preserve">     1,071.86</t>
  </si>
  <si>
    <t xml:space="preserve">     1,157.72</t>
  </si>
  <si>
    <t xml:space="preserve">  4,861,921.63</t>
  </si>
  <si>
    <t xml:space="preserve">  4,708,235.26</t>
  </si>
  <si>
    <t xml:space="preserve">  4,913,027.90</t>
  </si>
  <si>
    <t xml:space="preserve">   648,272.23</t>
  </si>
  <si>
    <t xml:space="preserve">   571,932.50</t>
  </si>
  <si>
    <t xml:space="preserve">   652,439.58</t>
  </si>
  <si>
    <t xml:space="preserve">  5,820,725.24</t>
  </si>
  <si>
    <t xml:space="preserve">  5,614,471.89</t>
  </si>
  <si>
    <t xml:space="preserve">  5,723,875.89</t>
  </si>
  <si>
    <t xml:space="preserve">   680,525.05</t>
  </si>
  <si>
    <t xml:space="preserve">   668,464.52</t>
  </si>
  <si>
    <t xml:space="preserve">   685,224.67</t>
  </si>
  <si>
    <t xml:space="preserve">   512,496.66</t>
  </si>
  <si>
    <t xml:space="preserve">   487,931.85</t>
  </si>
  <si>
    <t xml:space="preserve">   506,629.77</t>
  </si>
  <si>
    <t xml:space="preserve">   668,509.60</t>
  </si>
  <si>
    <t xml:space="preserve">   665,299.81</t>
  </si>
  <si>
    <t xml:space="preserve">   630,447.75</t>
  </si>
  <si>
    <t xml:space="preserve">  4,825,420.96</t>
  </si>
  <si>
    <t xml:space="preserve">  4,833,666.60</t>
  </si>
  <si>
    <t xml:space="preserve">  4,781,905.91</t>
  </si>
  <si>
    <t xml:space="preserve">  4,476,652.15</t>
  </si>
  <si>
    <t xml:space="preserve">  4,556,597.58</t>
  </si>
  <si>
    <t xml:space="preserve">  4,428,521.64</t>
  </si>
  <si>
    <t xml:space="preserve">   578,068.36</t>
  </si>
  <si>
    <t xml:space="preserve">   575,028.87</t>
  </si>
  <si>
    <t xml:space="preserve">   560,598.49</t>
  </si>
  <si>
    <t xml:space="preserve">     3,454.91</t>
  </si>
  <si>
    <t xml:space="preserve">     3,346.99</t>
  </si>
  <si>
    <t xml:space="preserve">     3,485.93</t>
  </si>
  <si>
    <t xml:space="preserve">    95,951.39</t>
  </si>
  <si>
    <t xml:space="preserve">    99,960.17</t>
  </si>
  <si>
    <t xml:space="preserve">    86,841.55</t>
  </si>
  <si>
    <t xml:space="preserve">    87,826.20</t>
  </si>
  <si>
    <t xml:space="preserve">    83,492.43</t>
  </si>
  <si>
    <t xml:space="preserve">     5,604.51</t>
  </si>
  <si>
    <t xml:space="preserve">     5,556.89</t>
  </si>
  <si>
    <t xml:space="preserve">     5,442.60</t>
  </si>
  <si>
    <t xml:space="preserve">      338.93</t>
  </si>
  <si>
    <t xml:space="preserve">      394.88</t>
  </si>
  <si>
    <t xml:space="preserve">      283.67</t>
  </si>
  <si>
    <t xml:space="preserve">      113.65</t>
  </si>
  <si>
    <t xml:space="preserve">       70.99</t>
  </si>
  <si>
    <t xml:space="preserve">       91.22</t>
  </si>
  <si>
    <t xml:space="preserve">  4,317,258.91</t>
  </si>
  <si>
    <t xml:space="preserve">  4,340,614.61</t>
  </si>
  <si>
    <t xml:space="preserve">  4,274,699.43</t>
  </si>
  <si>
    <t xml:space="preserve">   504,352.50</t>
  </si>
  <si>
    <t xml:space="preserve">   524,183.22</t>
  </si>
  <si>
    <t xml:space="preserve">   518,263.99</t>
  </si>
  <si>
    <t xml:space="preserve">  6,207,877.91</t>
  </si>
  <si>
    <t xml:space="preserve">  6,320,102.17</t>
  </si>
  <si>
    <t xml:space="preserve">  6,304,652.80</t>
  </si>
  <si>
    <t xml:space="preserve">   896,890.52</t>
  </si>
  <si>
    <t xml:space="preserve">   931,212.79</t>
  </si>
  <si>
    <t xml:space="preserve">   930,648.97</t>
  </si>
  <si>
    <t xml:space="preserve">   441,505.15</t>
  </si>
  <si>
    <t xml:space="preserve">   432,829.88</t>
  </si>
  <si>
    <t xml:space="preserve">   435,920.71</t>
  </si>
  <si>
    <t xml:space="preserve">  1,062,048.28</t>
  </si>
  <si>
    <t xml:space="preserve">  1,030,490.72</t>
  </si>
  <si>
    <t xml:space="preserve">  1,033,279.37</t>
  </si>
  <si>
    <t xml:space="preserve">  4,930,692.32</t>
  </si>
  <si>
    <t xml:space="preserve">  4,668,968.13</t>
  </si>
  <si>
    <t xml:space="preserve">  4,945,719.99</t>
  </si>
  <si>
    <t xml:space="preserve">  5,752,582.10</t>
  </si>
  <si>
    <t xml:space="preserve">  6,600,967.78</t>
  </si>
  <si>
    <t xml:space="preserve">  6,371,259.66</t>
  </si>
  <si>
    <t xml:space="preserve">   246,453.81</t>
  </si>
  <si>
    <t xml:space="preserve">  4,371,021.54</t>
  </si>
  <si>
    <t xml:space="preserve">  4,291,019.55</t>
  </si>
  <si>
    <t xml:space="preserve">   330,847.01</t>
  </si>
  <si>
    <t xml:space="preserve">   336,766.77</t>
  </si>
  <si>
    <t xml:space="preserve">   342,975.49</t>
  </si>
  <si>
    <t xml:space="preserve">  2,944,011.84</t>
  </si>
  <si>
    <t xml:space="preserve">  2,870,311.75</t>
  </si>
  <si>
    <t xml:space="preserve">  2,794,468.14</t>
  </si>
  <si>
    <t xml:space="preserve">   389,303.63</t>
  </si>
  <si>
    <t xml:space="preserve">   354,363.82</t>
  </si>
  <si>
    <t xml:space="preserve">   407,986.45</t>
  </si>
  <si>
    <t xml:space="preserve">   417,506.96</t>
  </si>
  <si>
    <t xml:space="preserve">   437,518.25</t>
  </si>
  <si>
    <t xml:space="preserve">   441,106.51</t>
  </si>
  <si>
    <t xml:space="preserve">  2,041,900.00</t>
  </si>
  <si>
    <t xml:space="preserve">  2,493,917.54</t>
  </si>
  <si>
    <t xml:space="preserve">  2,573,117.66</t>
  </si>
  <si>
    <t xml:space="preserve">  6,479,891.50</t>
  </si>
  <si>
    <t xml:space="preserve">  6,323,532.35</t>
  </si>
  <si>
    <t xml:space="preserve">  6,730,908.51</t>
  </si>
  <si>
    <t xml:space="preserve">  5,719,098.52</t>
  </si>
  <si>
    <t xml:space="preserve">  5,703,530.45</t>
  </si>
  <si>
    <t xml:space="preserve">  5,643,631.19</t>
  </si>
  <si>
    <t xml:space="preserve">   572,494.31</t>
  </si>
  <si>
    <t xml:space="preserve">   632,345.55</t>
  </si>
  <si>
    <t xml:space="preserve">   620,024.56</t>
  </si>
  <si>
    <t xml:space="preserve">     3,217.85</t>
  </si>
  <si>
    <t xml:space="preserve">     3,085.65</t>
  </si>
  <si>
    <t xml:space="preserve">     2,868.95</t>
  </si>
  <si>
    <t>130r1  35-43</t>
  </si>
  <si>
    <t xml:space="preserve">     3,896.30</t>
  </si>
  <si>
    <t xml:space="preserve">     3,512.74</t>
  </si>
  <si>
    <t xml:space="preserve">     3,678.36</t>
  </si>
  <si>
    <t xml:space="preserve">  3,774,955.60</t>
  </si>
  <si>
    <t xml:space="preserve">  3,616,555.22</t>
  </si>
  <si>
    <t xml:space="preserve">  3,919,215.00</t>
  </si>
  <si>
    <t xml:space="preserve">   918,239.19</t>
  </si>
  <si>
    <t xml:space="preserve">   909,123.26</t>
  </si>
  <si>
    <t xml:space="preserve">   883,740.43</t>
  </si>
  <si>
    <t xml:space="preserve">  8,211,776.92</t>
  </si>
  <si>
    <t xml:space="preserve">  7,940,017.99</t>
  </si>
  <si>
    <t xml:space="preserve">  8,338,846.91</t>
  </si>
  <si>
    <t xml:space="preserve">   355,398.24</t>
  </si>
  <si>
    <t xml:space="preserve">   353,868.06</t>
  </si>
  <si>
    <t xml:space="preserve">   355,784.37</t>
  </si>
  <si>
    <t xml:space="preserve">   391,911.11</t>
  </si>
  <si>
    <t xml:space="preserve">   370,745.72</t>
  </si>
  <si>
    <t xml:space="preserve">   383,180.55</t>
  </si>
  <si>
    <t xml:space="preserve">  3,002,518.40</t>
  </si>
  <si>
    <t xml:space="preserve">  2,992,543.87</t>
  </si>
  <si>
    <t xml:space="preserve">  3,019,172.89</t>
  </si>
  <si>
    <t xml:space="preserve">  4,454,075.03</t>
  </si>
  <si>
    <t xml:space="preserve">  4,306,879.35</t>
  </si>
  <si>
    <t xml:space="preserve">  4,071,158.33</t>
  </si>
  <si>
    <t xml:space="preserve">  4,758,979.99</t>
  </si>
  <si>
    <t xml:space="preserve">  4,705,409.01</t>
  </si>
  <si>
    <t xml:space="preserve">  4,847,004.71</t>
  </si>
  <si>
    <t xml:space="preserve">   661,743.67</t>
  </si>
  <si>
    <t xml:space="preserve">   642,050.41</t>
  </si>
  <si>
    <t xml:space="preserve">   601,980.55</t>
  </si>
  <si>
    <t xml:space="preserve">     3,257.61</t>
  </si>
  <si>
    <t xml:space="preserve">     2,793.47</t>
  </si>
  <si>
    <t xml:space="preserve">     3,235.20</t>
  </si>
  <si>
    <t xml:space="preserve">      304.44</t>
  </si>
  <si>
    <t xml:space="preserve">      355.56</t>
  </si>
  <si>
    <t xml:space="preserve">      317.49</t>
  </si>
  <si>
    <t xml:space="preserve">  4,787,643.00</t>
  </si>
  <si>
    <t xml:space="preserve">  4,731,260.14</t>
  </si>
  <si>
    <t xml:space="preserve">  4,751,885.98</t>
  </si>
  <si>
    <t xml:space="preserve">   452,268.14</t>
  </si>
  <si>
    <t xml:space="preserve">   451,742.37</t>
  </si>
  <si>
    <t xml:space="preserve">   451,770.15</t>
  </si>
  <si>
    <t xml:space="preserve">   234,030.87</t>
  </si>
  <si>
    <t xml:space="preserve">   228,226.22</t>
  </si>
  <si>
    <t xml:space="preserve">    11,599.93</t>
  </si>
  <si>
    <t xml:space="preserve">    12,797.06</t>
  </si>
  <si>
    <t xml:space="preserve">    11,945.03</t>
  </si>
  <si>
    <t xml:space="preserve">      382.00</t>
  </si>
  <si>
    <t xml:space="preserve">      353.53</t>
  </si>
  <si>
    <t xml:space="preserve">      354.79</t>
  </si>
  <si>
    <t xml:space="preserve">  4,811,808.11</t>
  </si>
  <si>
    <t xml:space="preserve">  4,483,896.42</t>
  </si>
  <si>
    <t xml:space="preserve">  4,777,553.48</t>
  </si>
  <si>
    <t xml:space="preserve">   460,362.24</t>
  </si>
  <si>
    <t xml:space="preserve">   463,950.37</t>
  </si>
  <si>
    <t xml:space="preserve">   459,676.79</t>
  </si>
  <si>
    <t xml:space="preserve">  4,962,729.81</t>
  </si>
  <si>
    <t xml:space="preserve">  5,055,363.81</t>
  </si>
  <si>
    <t xml:space="preserve">  5,059,259.39</t>
  </si>
  <si>
    <t xml:space="preserve">   825,521.35</t>
  </si>
  <si>
    <t xml:space="preserve">   776,989.35</t>
  </si>
  <si>
    <t xml:space="preserve">   816,594.38</t>
  </si>
  <si>
    <t xml:space="preserve">   408,487.17</t>
  </si>
  <si>
    <t xml:space="preserve">   472,686.64</t>
  </si>
  <si>
    <t xml:space="preserve">   465,581.62</t>
  </si>
  <si>
    <t xml:space="preserve">  1,777,999.92</t>
  </si>
  <si>
    <t xml:space="preserve">  1,815,506.99</t>
  </si>
  <si>
    <t xml:space="preserve">  1,809,394.31</t>
  </si>
  <si>
    <t xml:space="preserve">  4,561,500.14</t>
  </si>
  <si>
    <t xml:space="preserve">  4,681,336.27</t>
  </si>
  <si>
    <t xml:space="preserve">  4,558,167.89</t>
  </si>
  <si>
    <t xml:space="preserve">  4,941,164.78</t>
  </si>
  <si>
    <t xml:space="preserve">  4,934,955.30</t>
  </si>
  <si>
    <t xml:space="preserve">  4,951,293.37</t>
  </si>
  <si>
    <t xml:space="preserve">   425,853.53</t>
  </si>
  <si>
    <t xml:space="preserve">   411,947.36</t>
  </si>
  <si>
    <t xml:space="preserve">   417,367.17</t>
  </si>
  <si>
    <t xml:space="preserve">    26,606.78</t>
  </si>
  <si>
    <t xml:space="preserve">    26,505.93</t>
  </si>
  <si>
    <t xml:space="preserve">    26,661.04</t>
  </si>
  <si>
    <t>Print Date: 31-01-2005</t>
  </si>
  <si>
    <t xml:space="preserve">   435,168.82</t>
  </si>
  <si>
    <t xml:space="preserve">   605,592.98</t>
  </si>
  <si>
    <t xml:space="preserve">   605,414.65</t>
  </si>
  <si>
    <t xml:space="preserve">   602,716.85</t>
  </si>
  <si>
    <t xml:space="preserve">   431,622.00</t>
  </si>
  <si>
    <t xml:space="preserve">   438,989.11</t>
  </si>
  <si>
    <t xml:space="preserve">   438,941.43</t>
  </si>
  <si>
    <t xml:space="preserve">  2,569,974.85</t>
  </si>
  <si>
    <t xml:space="preserve">  2,609,270.25</t>
  </si>
  <si>
    <t xml:space="preserve">  2,712,192.02</t>
  </si>
  <si>
    <t xml:space="preserve">  5,640,023.94</t>
  </si>
  <si>
    <t xml:space="preserve">  5,586,642.13</t>
  </si>
  <si>
    <t xml:space="preserve">  5,619,212.97</t>
  </si>
  <si>
    <t xml:space="preserve">   613,323.00</t>
  </si>
  <si>
    <t xml:space="preserve">   617,229.53</t>
  </si>
  <si>
    <t xml:space="preserve">   608,822.41</t>
  </si>
  <si>
    <t xml:space="preserve">    72,562.88</t>
  </si>
  <si>
    <t xml:space="preserve">    71,968.57</t>
  </si>
  <si>
    <t xml:space="preserve">    72,438.43</t>
  </si>
  <si>
    <t xml:space="preserve">       79.98</t>
  </si>
  <si>
    <t xml:space="preserve">       16.41</t>
  </si>
  <si>
    <t xml:space="preserve">     7,828.53</t>
  </si>
  <si>
    <t xml:space="preserve">     7,374.80</t>
  </si>
  <si>
    <t xml:space="preserve">     7,310.44</t>
  </si>
  <si>
    <t xml:space="preserve">    14,744.42</t>
  </si>
  <si>
    <t xml:space="preserve">    14,563.14</t>
  </si>
  <si>
    <t xml:space="preserve">    15,407.34</t>
  </si>
  <si>
    <t xml:space="preserve">    12,865.39</t>
  </si>
  <si>
    <t xml:space="preserve">    13,214.09</t>
  </si>
  <si>
    <t xml:space="preserve">    13,100.25</t>
  </si>
  <si>
    <t xml:space="preserve">     1,610.59</t>
  </si>
  <si>
    <t xml:space="preserve">     1,552.30</t>
  </si>
  <si>
    <t xml:space="preserve">     1,464.57</t>
  </si>
  <si>
    <t xml:space="preserve">      872.00</t>
  </si>
  <si>
    <t xml:space="preserve">      895.91</t>
  </si>
  <si>
    <t xml:space="preserve">      858.77</t>
  </si>
  <si>
    <t xml:space="preserve">      150.00</t>
  </si>
  <si>
    <t xml:space="preserve">      359.85</t>
  </si>
  <si>
    <t xml:space="preserve">      100.00</t>
  </si>
  <si>
    <t xml:space="preserve">    41,595.12</t>
  </si>
  <si>
    <t xml:space="preserve">    39,721.14</t>
  </si>
  <si>
    <t xml:space="preserve">    40,495.17</t>
  </si>
  <si>
    <t xml:space="preserve">    23,453.75</t>
  </si>
  <si>
    <t xml:space="preserve">    22,254.82</t>
  </si>
  <si>
    <t xml:space="preserve">    23,226.20</t>
  </si>
  <si>
    <t xml:space="preserve">     3,722.36</t>
  </si>
  <si>
    <t xml:space="preserve">     3,743.95</t>
  </si>
  <si>
    <t xml:space="preserve">     3,789.68</t>
  </si>
  <si>
    <t xml:space="preserve">      283.82</t>
  </si>
  <si>
    <t xml:space="preserve">      122.73</t>
  </si>
  <si>
    <t xml:space="preserve">      362.90</t>
  </si>
  <si>
    <t xml:space="preserve">       59.87</t>
  </si>
  <si>
    <t xml:space="preserve">       36.76</t>
  </si>
  <si>
    <t xml:space="preserve">       27.76</t>
  </si>
  <si>
    <t xml:space="preserve">  3,852,919.22</t>
  </si>
  <si>
    <t xml:space="preserve">  3,951,193.36</t>
  </si>
  <si>
    <t xml:space="preserve">  3,890,055.04</t>
  </si>
  <si>
    <t xml:space="preserve">   325,703.01</t>
  </si>
  <si>
    <t xml:space="preserve">   327,671.16</t>
  </si>
  <si>
    <t xml:space="preserve">   324,374.66</t>
  </si>
  <si>
    <t xml:space="preserve">  3,466,054.16</t>
  </si>
  <si>
    <t xml:space="preserve">  3,463,850.70</t>
  </si>
  <si>
    <t xml:space="preserve">  3,431,472.38</t>
  </si>
  <si>
    <t xml:space="preserve">  5,592,589.37</t>
  </si>
  <si>
    <t xml:space="preserve">  5,717,634.17</t>
  </si>
  <si>
    <t xml:space="preserve">  5,685,807.01</t>
  </si>
  <si>
    <t xml:space="preserve">   401,847.09</t>
  </si>
  <si>
    <t xml:space="preserve">   391,964.11</t>
  </si>
  <si>
    <t xml:space="preserve">   401,968.41</t>
  </si>
  <si>
    <t xml:space="preserve">     2,750.26</t>
  </si>
  <si>
    <t xml:space="preserve">     2,426.49</t>
  </si>
  <si>
    <t xml:space="preserve">     2,631.72</t>
  </si>
  <si>
    <t xml:space="preserve">    97,450.05</t>
  </si>
  <si>
    <t>30/1/2005</t>
  </si>
  <si>
    <t>This file includes major element data of hole U1309D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</si>
  <si>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data are listed in this file.</t>
    </r>
  </si>
  <si>
    <t>JP-1, BIR-1 and JA-3 are used as standards for this run.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</si>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</sst>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1" fillId="0" borderId="0" xfId="0" applyAlignment="1">
      <alignment vertical="center"/>
    </xf>
    <xf numFmtId="185" fontId="21" fillId="0" borderId="0" xfId="0" applyAlignment="1">
      <alignment horizontal="right" vertical="center"/>
    </xf>
    <xf numFmtId="0" fontId="22" fillId="0" borderId="0" xfId="0" applyAlignment="1">
      <alignment horizontal="center" vertical="center"/>
    </xf>
    <xf numFmtId="0" fontId="23" fillId="0" borderId="0" xfId="0" applyAlignment="1">
      <alignment horizontal="center" vertical="center"/>
    </xf>
    <xf numFmtId="0" fontId="24" fillId="0" borderId="0" xfId="0" applyAlignment="1">
      <alignment horizontal="left" vertical="center"/>
    </xf>
    <xf numFmtId="0" fontId="21" fillId="0" borderId="0" xfId="0" applyAlignment="1">
      <alignment horizontal="left" vertical="center"/>
    </xf>
    <xf numFmtId="0" fontId="21" fillId="0" borderId="0" xfId="0" applyAlignment="1">
      <alignment vertical="center"/>
    </xf>
    <xf numFmtId="0" fontId="25" fillId="0" borderId="0" xfId="0" applyAlignment="1">
      <alignment horizontal="left" vertical="center"/>
    </xf>
    <xf numFmtId="185" fontId="21" fillId="0" borderId="0" xfId="0" applyAlignment="1">
      <alignment horizontal="left" vertical="center"/>
    </xf>
    <xf numFmtId="0" fontId="26" fillId="0" borderId="0" xfId="0" applyAlignment="1">
      <alignment horizontal="left" vertical="center"/>
    </xf>
    <xf numFmtId="190" fontId="26" fillId="0" borderId="0" xfId="0" applyAlignment="1">
      <alignment vertical="center"/>
    </xf>
    <xf numFmtId="0" fontId="27" fillId="0" borderId="0" xfId="0" applyAlignment="1">
      <alignment horizontal="left" vertical="center"/>
    </xf>
    <xf numFmtId="0" fontId="28" fillId="0" borderId="0" xfId="0" applyAlignment="1">
      <alignment horizontal="left" vertical="center"/>
    </xf>
    <xf numFmtId="3" fontId="21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3" fontId="21" fillId="0" borderId="0" xfId="0" applyAlignment="1">
      <alignment horizontal="left" vertical="center"/>
    </xf>
    <xf numFmtId="194" fontId="21" fillId="0" borderId="0" xfId="0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Alignment="1">
      <alignment horizontal="right" vertical="center"/>
    </xf>
    <xf numFmtId="0" fontId="31" fillId="0" borderId="0" xfId="0" applyAlignment="1">
      <alignment horizontal="right" vertical="center"/>
    </xf>
    <xf numFmtId="0" fontId="26" fillId="0" borderId="0" xfId="0" applyAlignment="1">
      <alignment vertical="center"/>
    </xf>
    <xf numFmtId="194" fontId="26" fillId="0" borderId="0" xfId="0" applyAlignment="1">
      <alignment horizontal="right" vertical="center"/>
    </xf>
    <xf numFmtId="0" fontId="21" fillId="0" borderId="0" xfId="0" applyAlignment="1">
      <alignment horizontal="right" vertical="center"/>
    </xf>
    <xf numFmtId="0" fontId="32" fillId="0" borderId="0" xfId="0" applyAlignment="1">
      <alignment horizontal="right" vertical="center"/>
    </xf>
    <xf numFmtId="0" fontId="33" fillId="0" borderId="0" xfId="0" applyAlignment="1">
      <alignment horizontal="left" vertical="center"/>
    </xf>
    <xf numFmtId="0" fontId="34" fillId="0" borderId="0" xfId="0" applyAlignment="1">
      <alignment horizontal="left" vertical="center"/>
    </xf>
    <xf numFmtId="0" fontId="34" fillId="0" borderId="0" xfId="0" applyAlignment="1">
      <alignment vertical="center"/>
    </xf>
    <xf numFmtId="0" fontId="35" fillId="0" borderId="0" xfId="0" applyAlignment="1">
      <alignment horizontal="left" vertical="center"/>
    </xf>
    <xf numFmtId="0" fontId="26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18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5347188.990295257</c:v>
                </c:pt>
                <c:pt idx="2">
                  <c:v>1092845.2078171296</c:v>
                </c:pt>
                <c:pt idx="3">
                  <c:v>429862.9906475899</c:v>
                </c:pt>
                <c:pt idx="4">
                  <c:v>5688950.262847668</c:v>
                </c:pt>
                <c:pt idx="5">
                  <c:v>829373.4890201167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5347188.990295257</c:v>
                </c:pt>
                <c:pt idx="2">
                  <c:v>1092845.2078171296</c:v>
                </c:pt>
                <c:pt idx="3">
                  <c:v>429862.9906475899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44394512"/>
        <c:axId val="64006289"/>
      </c:scatterChart>
      <c:valAx>
        <c:axId val="4439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06289"/>
        <c:crossesAt val="-5"/>
        <c:crossBetween val="midCat"/>
        <c:dispUnits/>
      </c:valAx>
      <c:valAx>
        <c:axId val="6400628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94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0.9956137506462928</c:v>
                </c:pt>
                <c:pt idx="2">
                  <c:v>0.9916108229728349</c:v>
                </c:pt>
                <c:pt idx="3">
                  <c:v>0.9722889066170906</c:v>
                </c:pt>
                <c:pt idx="4">
                  <c:v>1.0226224372997592</c:v>
                </c:pt>
                <c:pt idx="5">
                  <c:v>1.0059694586619612</c:v>
                </c:pt>
                <c:pt idx="6">
                  <c:v>1.0433040065636539</c:v>
                </c:pt>
                <c:pt idx="7">
                  <c:v>1.0288426551145489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0.9969745705615</c:v>
                </c:pt>
                <c:pt idx="2">
                  <c:v>1.0038977681735743</c:v>
                </c:pt>
                <c:pt idx="3">
                  <c:v>0.9640595845051919</c:v>
                </c:pt>
                <c:pt idx="4">
                  <c:v>1.004781328301667</c:v>
                </c:pt>
                <c:pt idx="5">
                  <c:v>0.9856344633890831</c:v>
                </c:pt>
                <c:pt idx="6">
                  <c:v>0.9783708544670546</c:v>
                </c:pt>
                <c:pt idx="7">
                  <c:v>0.9949623260127276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1.01040549029625</c:v>
                </c:pt>
                <c:pt idx="2">
                  <c:v>1.0355790344300975</c:v>
                </c:pt>
                <c:pt idx="3">
                  <c:v>1.0505493426413637</c:v>
                </c:pt>
                <c:pt idx="4">
                  <c:v>1.0414792980506975</c:v>
                </c:pt>
                <c:pt idx="5">
                  <c:v>1.0287780089610403</c:v>
                </c:pt>
                <c:pt idx="6">
                  <c:v>1.061579675882921</c:v>
                </c:pt>
                <c:pt idx="7">
                  <c:v>1.073869492703392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0.9711380377546286</c:v>
                </c:pt>
                <c:pt idx="2">
                  <c:v>1.0006613450830455</c:v>
                </c:pt>
                <c:pt idx="3">
                  <c:v>0.9859306028211983</c:v>
                </c:pt>
                <c:pt idx="4">
                  <c:v>1.0054449994786414</c:v>
                </c:pt>
                <c:pt idx="5">
                  <c:v>0.987893626853213</c:v>
                </c:pt>
                <c:pt idx="6">
                  <c:v>0.9942536293132997</c:v>
                </c:pt>
                <c:pt idx="7">
                  <c:v>0.9703576663242007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1.0126987928341762</c:v>
                </c:pt>
                <c:pt idx="2">
                  <c:v>1.0471760090312787</c:v>
                </c:pt>
                <c:pt idx="3">
                  <c:v>1.042825647468012</c:v>
                </c:pt>
                <c:pt idx="4">
                  <c:v>0.9985242321558175</c:v>
                </c:pt>
                <c:pt idx="5">
                  <c:v>1.0589215660379807</c:v>
                </c:pt>
                <c:pt idx="6">
                  <c:v>1.0591300473819631</c:v>
                </c:pt>
                <c:pt idx="7">
                  <c:v>1.079141263931153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0.9812733350207103</c:v>
                </c:pt>
                <c:pt idx="2">
                  <c:v>1.0107985099090957</c:v>
                </c:pt>
                <c:pt idx="3">
                  <c:v>0.9884037339686931</c:v>
                </c:pt>
                <c:pt idx="4">
                  <c:v>0.9975808688526382</c:v>
                </c:pt>
                <c:pt idx="5">
                  <c:v>0.9868753444203677</c:v>
                </c:pt>
                <c:pt idx="6">
                  <c:v>1.0068650940608677</c:v>
                </c:pt>
                <c:pt idx="7">
                  <c:v>0.9829386279037581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1.0103168792265345</c:v>
                </c:pt>
                <c:pt idx="2">
                  <c:v>0.9845361759320942</c:v>
                </c:pt>
                <c:pt idx="3">
                  <c:v>1.0068546988958884</c:v>
                </c:pt>
                <c:pt idx="4">
                  <c:v>0.9710666853259278</c:v>
                </c:pt>
                <c:pt idx="5">
                  <c:v>1.0070979942059721</c:v>
                </c:pt>
                <c:pt idx="6">
                  <c:v>1.0308568441812602</c:v>
                </c:pt>
                <c:pt idx="7">
                  <c:v>0.9888515911639517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0.9936548823893945</c:v>
                </c:pt>
                <c:pt idx="2">
                  <c:v>1.0039630667148804</c:v>
                </c:pt>
                <c:pt idx="3">
                  <c:v>0.9760637781253704</c:v>
                </c:pt>
                <c:pt idx="4">
                  <c:v>0.9686230468248808</c:v>
                </c:pt>
                <c:pt idx="5">
                  <c:v>0.9618895301434436</c:v>
                </c:pt>
                <c:pt idx="6">
                  <c:v>0.9682826275197091</c:v>
                </c:pt>
                <c:pt idx="7">
                  <c:v>0.9621581803742579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1.005708123383542</c:v>
                </c:pt>
                <c:pt idx="2">
                  <c:v>1.0184162256387272</c:v>
                </c:pt>
                <c:pt idx="3">
                  <c:v>1.0014979661537389</c:v>
                </c:pt>
                <c:pt idx="4">
                  <c:v>1.0408066696859195</c:v>
                </c:pt>
                <c:pt idx="5">
                  <c:v>1.0325974913147022</c:v>
                </c:pt>
                <c:pt idx="6">
                  <c:v>1.0317202658751496</c:v>
                </c:pt>
              </c:numCache>
            </c:numRef>
          </c:yVal>
          <c:smooth val="0"/>
        </c:ser>
        <c:axId val="39185690"/>
        <c:axId val="17126891"/>
      </c:scatterChart>
      <c:valAx>
        <c:axId val="39185690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crossBetween val="midCat"/>
        <c:dispUnits/>
      </c:valAx>
      <c:valAx>
        <c:axId val="17126891"/>
        <c:scaling>
          <c:orientation val="minMax"/>
          <c:max val="1.15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9185690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2937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_revised\JR1.USERVOLUSERVOL\Geochem\ICPCalculation\1309B_3_min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32Drif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32Drif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G24" sqref="G24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 t="s">
        <v>1313</v>
      </c>
      <c r="B1" t="s">
        <v>1314</v>
      </c>
    </row>
    <row r="3" ht="12.75">
      <c r="B3" t="s">
        <v>1315</v>
      </c>
    </row>
    <row r="5" ht="12.75">
      <c r="B5" t="s">
        <v>1316</v>
      </c>
    </row>
    <row r="6" ht="12.75">
      <c r="B6" s="14"/>
    </row>
    <row r="7" ht="12.75">
      <c r="A7" s="1"/>
    </row>
    <row r="8" spans="1:3" ht="12.75">
      <c r="A8" s="1"/>
      <c r="B8" t="s">
        <v>306</v>
      </c>
      <c r="C8" t="s">
        <v>307</v>
      </c>
    </row>
    <row r="9" ht="12.75">
      <c r="A9" s="1"/>
    </row>
    <row r="10" spans="1:3" ht="12.75">
      <c r="A10" s="1"/>
      <c r="B10" t="s">
        <v>306</v>
      </c>
      <c r="C10" t="s">
        <v>307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="150" zoomScaleNormal="150" workbookViewId="0" topLeftCell="A36">
      <selection activeCell="B57" sqref="B57:K58"/>
    </sheetView>
  </sheetViews>
  <sheetFormatPr defaultColWidth="11.421875" defaultRowHeight="12.75"/>
  <cols>
    <col min="1" max="1" width="17.28125" style="32" customWidth="1"/>
    <col min="2" max="2" width="7.57421875" style="32" customWidth="1"/>
    <col min="3" max="3" width="7.28125" style="32" customWidth="1"/>
    <col min="4" max="4" width="6.7109375" style="32" customWidth="1"/>
    <col min="5" max="5" width="6.421875" style="32" customWidth="1"/>
    <col min="6" max="6" width="6.7109375" style="32" customWidth="1"/>
    <col min="7" max="7" width="6.8515625" style="32" customWidth="1"/>
    <col min="8" max="8" width="7.28125" style="32" customWidth="1"/>
    <col min="9" max="9" width="8.140625" style="32" customWidth="1"/>
    <col min="10" max="10" width="7.421875" style="32" customWidth="1"/>
    <col min="11" max="11" width="6.421875" style="32" customWidth="1"/>
    <col min="12" max="12" width="8.2812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11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 (1)</v>
      </c>
      <c r="B5" s="32">
        <f>'blk, drift &amp; conc calc'!C146</f>
        <v>48.598765289497464</v>
      </c>
      <c r="C5" s="32">
        <f>'blk, drift &amp; conc calc'!D146</f>
        <v>13.36539024015167</v>
      </c>
      <c r="D5" s="32">
        <f>'blk, drift &amp; conc calc'!E146</f>
        <v>12.268633375908303</v>
      </c>
      <c r="E5" s="32">
        <f>'blk, drift &amp; conc calc'!F146</f>
        <v>7.213054859081049</v>
      </c>
      <c r="F5" s="32">
        <f>'blk, drift &amp; conc calc'!G146</f>
        <v>0.16823614318600771</v>
      </c>
      <c r="G5" s="32">
        <f>'blk, drift &amp; conc calc'!H146</f>
        <v>11.28967560498888</v>
      </c>
      <c r="H5" s="32">
        <f>'blk, drift &amp; conc calc'!I146</f>
        <v>2.2267231231931044</v>
      </c>
      <c r="I5" s="32">
        <f>'blk, drift &amp; conc calc'!J146</f>
        <v>0.5180252272729736</v>
      </c>
      <c r="J5" s="32">
        <f>'blk, drift &amp; conc calc'!K146</f>
        <v>0.2672466205063243</v>
      </c>
      <c r="K5" s="32">
        <f>'blk, drift &amp; conc calc'!L146</f>
        <v>2.7352321483634885</v>
      </c>
      <c r="L5" s="32">
        <f>SUM(B5:K5)</f>
        <v>98.65098263214928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11.884040087059397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0.01649938943754204</v>
      </c>
      <c r="C6" s="32">
        <f>'blk, drift &amp; conc calc'!D147</f>
        <v>0.0880394603231455</v>
      </c>
      <c r="D6" s="32">
        <f>'blk, drift &amp; conc calc'!E147</f>
        <v>0.1446359826368043</v>
      </c>
      <c r="E6" s="32">
        <f>'blk, drift &amp; conc calc'!F147</f>
        <v>0.08220998072594965</v>
      </c>
      <c r="F6" s="32">
        <f>'blk, drift &amp; conc calc'!G147</f>
        <v>0.006986290624180312</v>
      </c>
      <c r="G6" s="32">
        <f>'blk, drift &amp; conc calc'!H147</f>
        <v>0.08320571840389282</v>
      </c>
      <c r="H6" s="32">
        <f>'blk, drift &amp; conc calc'!I147</f>
        <v>0.011199934805961357</v>
      </c>
      <c r="I6" s="32">
        <f>'blk, drift &amp; conc calc'!J147</f>
        <v>0.006507749853256766</v>
      </c>
      <c r="J6" s="32">
        <f>'blk, drift &amp; conc calc'!K147</f>
        <v>0.07300052249516757</v>
      </c>
      <c r="K6" s="32">
        <f>'blk, drift &amp; conc calc'!L147</f>
        <v>0.009997721011666773</v>
      </c>
      <c r="L6" s="32">
        <f aca="true" t="shared" si="0" ref="L6:L36">SUM(B6:K6)</f>
        <v>0.522282750317567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9.113711442612217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47.83849419077938</v>
      </c>
      <c r="C7" s="32">
        <f>'blk, drift &amp; conc calc'!D148</f>
        <v>15.362278427080588</v>
      </c>
      <c r="D7" s="32">
        <f>'blk, drift &amp; conc calc'!E148</f>
        <v>11.471665815355445</v>
      </c>
      <c r="E7" s="32">
        <f>'blk, drift &amp; conc calc'!F148</f>
        <v>9.432217429991834</v>
      </c>
      <c r="F7" s="32">
        <f>'blk, drift &amp; conc calc'!G148</f>
        <v>0.17532054313931056</v>
      </c>
      <c r="G7" s="32">
        <f>'blk, drift &amp; conc calc'!H148</f>
        <v>13.305677651948827</v>
      </c>
      <c r="H7" s="32">
        <f>'blk, drift &amp; conc calc'!I148</f>
        <v>1.8387876973252675</v>
      </c>
      <c r="I7" s="32">
        <f>'blk, drift &amp; conc calc'!J148</f>
        <v>0.02758374354688222</v>
      </c>
      <c r="J7" s="32">
        <f>'blk, drift &amp; conc calc'!K148</f>
        <v>0.08023083491947387</v>
      </c>
      <c r="K7" s="32">
        <f>'blk, drift &amp; conc calc'!L148</f>
        <v>0.9736837632353303</v>
      </c>
      <c r="L7" s="32">
        <f t="shared" si="0"/>
        <v>100.50594009732235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9.707194996827223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48.598765289497464</v>
      </c>
      <c r="C8" s="32">
        <f>'blk, drift &amp; conc calc'!D149</f>
        <v>13.36539024015167</v>
      </c>
      <c r="D8" s="32">
        <f>'blk, drift &amp; conc calc'!E149</f>
        <v>12.268633375908303</v>
      </c>
      <c r="E8" s="32">
        <f>'blk, drift &amp; conc calc'!F149</f>
        <v>7.213054859081049</v>
      </c>
      <c r="F8" s="32">
        <f>'blk, drift &amp; conc calc'!G149</f>
        <v>0.16823614318600771</v>
      </c>
      <c r="G8" s="32">
        <f>'blk, drift &amp; conc calc'!H149</f>
        <v>11.289675604988881</v>
      </c>
      <c r="H8" s="32">
        <f>'blk, drift &amp; conc calc'!I149</f>
        <v>2.2267231231931044</v>
      </c>
      <c r="I8" s="32">
        <f>'blk, drift &amp; conc calc'!J149</f>
        <v>0.5180252272729736</v>
      </c>
      <c r="J8" s="32">
        <f>'blk, drift &amp; conc calc'!K149</f>
        <v>0.26724662050632436</v>
      </c>
      <c r="K8" s="32">
        <f>'blk, drift &amp; conc calc'!L149</f>
        <v>2.735232148363488</v>
      </c>
      <c r="L8" s="32">
        <f t="shared" si="0"/>
        <v>98.6509826321493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11.884040087059397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45.06229421057906</v>
      </c>
      <c r="C9" s="32">
        <f>'blk, drift &amp; conc calc'!D150</f>
        <v>0.6431418209767507</v>
      </c>
      <c r="D9" s="32">
        <f>'blk, drift &amp; conc calc'!E150</f>
        <v>8.542076258491422</v>
      </c>
      <c r="E9" s="32">
        <f>'blk, drift &amp; conc calc'!F150</f>
        <v>46.78848253874384</v>
      </c>
      <c r="F9" s="32">
        <f>'blk, drift &amp; conc calc'!G150</f>
        <v>0.12536189681931778</v>
      </c>
      <c r="G9" s="32">
        <f>'blk, drift &amp; conc calc'!H150</f>
        <v>0.4985337800128912</v>
      </c>
      <c r="H9" s="32">
        <f>'blk, drift &amp; conc calc'!I150</f>
        <v>0.016336247303270643</v>
      </c>
      <c r="I9" s="32">
        <f>'blk, drift &amp; conc calc'!J150</f>
        <v>0.004018883925293477</v>
      </c>
      <c r="J9" s="32">
        <f>'blk, drift &amp; conc calc'!K150</f>
        <v>-0.018813547142230203</v>
      </c>
      <c r="K9" s="32">
        <f>'blk, drift &amp; conc calc'!L150</f>
        <v>0.013172332012606891</v>
      </c>
      <c r="L9" s="32">
        <f t="shared" si="0"/>
        <v>101.67460442172222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8.537198451628324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1309D114R3(29-37)</v>
      </c>
      <c r="B10" s="91">
        <f>'blk, drift &amp; conc calc'!C151</f>
        <v>47.03479819235015</v>
      </c>
      <c r="C10" s="91">
        <f>'blk, drift &amp; conc calc'!D151</f>
        <v>20.963253595633265</v>
      </c>
      <c r="D10" s="91">
        <f>'blk, drift &amp; conc calc'!E151</f>
        <v>4.12015562521321</v>
      </c>
      <c r="E10" s="91">
        <f>'blk, drift &amp; conc calc'!F151</f>
        <v>9.250295638314796</v>
      </c>
      <c r="F10" s="91">
        <f>'blk, drift &amp; conc calc'!G151</f>
        <v>0.0727646958048948</v>
      </c>
      <c r="G10" s="91">
        <f>'blk, drift &amp; conc calc'!H151</f>
        <v>14.39897102680078</v>
      </c>
      <c r="H10" s="91">
        <f>'blk, drift &amp; conc calc'!I151</f>
        <v>1.677907395748636</v>
      </c>
      <c r="I10" s="91">
        <f>'blk, drift &amp; conc calc'!J151</f>
        <v>0.015150162910475252</v>
      </c>
      <c r="J10" s="91">
        <f>'blk, drift &amp; conc calc'!K151</f>
        <v>-0.0016567191214432297</v>
      </c>
      <c r="K10" s="91">
        <f>'blk, drift &amp; conc calc'!L151</f>
        <v>0.20316281538413364</v>
      </c>
      <c r="L10" s="91">
        <f t="shared" si="0"/>
        <v>97.7348024290389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8.726042088036378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48.598765289497464</v>
      </c>
      <c r="C11" s="32">
        <f>'blk, drift &amp; conc calc'!D152</f>
        <v>13.36539024015167</v>
      </c>
      <c r="D11" s="32">
        <f>'blk, drift &amp; conc calc'!E152</f>
        <v>12.268633375908303</v>
      </c>
      <c r="E11" s="32">
        <f>'blk, drift &amp; conc calc'!F152</f>
        <v>7.213054859081049</v>
      </c>
      <c r="F11" s="32">
        <f>'blk, drift &amp; conc calc'!G152</f>
        <v>0.16823614318600771</v>
      </c>
      <c r="G11" s="32">
        <f>'blk, drift &amp; conc calc'!H152</f>
        <v>11.28967560498888</v>
      </c>
      <c r="H11" s="32">
        <f>'blk, drift &amp; conc calc'!I152</f>
        <v>2.2267231231931044</v>
      </c>
      <c r="I11" s="32">
        <f>'blk, drift &amp; conc calc'!J152</f>
        <v>0.5180252272729736</v>
      </c>
      <c r="J11" s="32">
        <f>'blk, drift &amp; conc calc'!K152</f>
        <v>0.26724662050632436</v>
      </c>
      <c r="K11" s="32">
        <f>'blk, drift &amp; conc calc'!L152</f>
        <v>2.735232148363488</v>
      </c>
      <c r="L11" s="32">
        <f t="shared" si="0"/>
        <v>98.65098263214928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11.884040087059397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1309D116R3(64-77)</v>
      </c>
      <c r="B12" s="91">
        <f>'blk, drift &amp; conc calc'!C153</f>
        <v>52.31173039780005</v>
      </c>
      <c r="C12" s="91">
        <f>'blk, drift &amp; conc calc'!D153</f>
        <v>14.84423615877418</v>
      </c>
      <c r="D12" s="91">
        <f>'blk, drift &amp; conc calc'!E153</f>
        <v>7.422696130799906</v>
      </c>
      <c r="E12" s="91">
        <f>'blk, drift &amp; conc calc'!F153</f>
        <v>4.645321647297303</v>
      </c>
      <c r="F12" s="91">
        <f>'blk, drift &amp; conc calc'!G153</f>
        <v>0.1142656313679479</v>
      </c>
      <c r="G12" s="91">
        <f>'blk, drift &amp; conc calc'!H153</f>
        <v>12.785331784266521</v>
      </c>
      <c r="H12" s="91">
        <f>'blk, drift &amp; conc calc'!I153</f>
        <v>4.048772663252674</v>
      </c>
      <c r="I12" s="91">
        <f>'blk, drift &amp; conc calc'!J153</f>
        <v>0.06922792768810004</v>
      </c>
      <c r="J12" s="91">
        <f>'blk, drift &amp; conc calc'!K153</f>
        <v>2.604540695304442</v>
      </c>
      <c r="K12" s="91">
        <f>'blk, drift &amp; conc calc'!L153</f>
        <v>1.9570739066254983</v>
      </c>
      <c r="L12" s="91">
        <f t="shared" si="0"/>
        <v>100.80319694317662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39.29305053871683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1309D117R1(41-51)</v>
      </c>
      <c r="B13" s="91">
        <f>'blk, drift &amp; conc calc'!C154</f>
        <v>48.94696630769292</v>
      </c>
      <c r="C13" s="91">
        <f>'blk, drift &amp; conc calc'!D154</f>
        <v>14.02930527773408</v>
      </c>
      <c r="D13" s="91">
        <f>'blk, drift &amp; conc calc'!E154</f>
        <v>6.666219167364374</v>
      </c>
      <c r="E13" s="91">
        <f>'blk, drift &amp; conc calc'!F154</f>
        <v>18.791266578854618</v>
      </c>
      <c r="F13" s="91">
        <f>'blk, drift &amp; conc calc'!G154</f>
        <v>0.10897693379670603</v>
      </c>
      <c r="G13" s="91">
        <f>'blk, drift &amp; conc calc'!H154</f>
        <v>12.279560504162134</v>
      </c>
      <c r="H13" s="91">
        <f>'blk, drift &amp; conc calc'!I154</f>
        <v>1.00973780169081</v>
      </c>
      <c r="I13" s="91">
        <f>'blk, drift &amp; conc calc'!J154</f>
        <v>0.014266584297568571</v>
      </c>
      <c r="J13" s="91">
        <f>'blk, drift &amp; conc calc'!K154</f>
        <v>0.05288342888229788</v>
      </c>
      <c r="K13" s="91">
        <f>'blk, drift &amp; conc calc'!L154</f>
        <v>0.14699906906005614</v>
      </c>
      <c r="L13" s="91">
        <f t="shared" si="0"/>
        <v>102.04618165353557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9.382546056848902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1309D117R4(24-28)</v>
      </c>
      <c r="B14" s="91">
        <f>'blk, drift &amp; conc calc'!C155</f>
        <v>52.29485536527245</v>
      </c>
      <c r="C14" s="91">
        <f>'blk, drift &amp; conc calc'!D155</f>
        <v>16.873680578797096</v>
      </c>
      <c r="D14" s="91">
        <f>'blk, drift &amp; conc calc'!E155</f>
        <v>6.098927822598009</v>
      </c>
      <c r="E14" s="91">
        <f>'blk, drift &amp; conc calc'!F155</f>
        <v>10.751348938436116</v>
      </c>
      <c r="F14" s="91">
        <f>'blk, drift &amp; conc calc'!G155</f>
        <v>0.10823419703229034</v>
      </c>
      <c r="G14" s="91">
        <f>'blk, drift &amp; conc calc'!H155</f>
        <v>12.991274388366396</v>
      </c>
      <c r="H14" s="91">
        <f>'blk, drift &amp; conc calc'!I155</f>
        <v>1.9646851954384472</v>
      </c>
      <c r="I14" s="91">
        <f>'blk, drift &amp; conc calc'!J155</f>
        <v>0.014937243868973982</v>
      </c>
      <c r="J14" s="91">
        <f>'blk, drift &amp; conc calc'!K155</f>
        <v>0.007854231950849735</v>
      </c>
      <c r="K14" s="91">
        <f>'blk, drift &amp; conc calc'!L155</f>
        <v>0.2438932324094472</v>
      </c>
      <c r="L14" s="91">
        <f t="shared" si="0"/>
        <v>101.34969119417006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8.87006796872018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 (1)</v>
      </c>
      <c r="B15" s="32">
        <f>'blk, drift &amp; conc calc'!C156</f>
        <v>63.688300506063705</v>
      </c>
      <c r="C15" s="32">
        <f>'blk, drift &amp; conc calc'!D156</f>
        <v>15.830365994256486</v>
      </c>
      <c r="D15" s="32">
        <f>'blk, drift &amp; conc calc'!E156</f>
        <v>6.570966372324006</v>
      </c>
      <c r="E15" s="32">
        <f>'blk, drift &amp; conc calc'!F156</f>
        <v>3.7347150337543433</v>
      </c>
      <c r="F15" s="32">
        <f>'blk, drift &amp; conc calc'!G156</f>
        <v>0.10241896159593888</v>
      </c>
      <c r="G15" s="32">
        <f>'blk, drift &amp; conc calc'!H156</f>
        <v>6.471663545459705</v>
      </c>
      <c r="H15" s="32">
        <f>'blk, drift &amp; conc calc'!I156</f>
        <v>3.1736140325885382</v>
      </c>
      <c r="I15" s="32">
        <f>'blk, drift &amp; conc calc'!J156</f>
        <v>1.4145470150842292</v>
      </c>
      <c r="J15" s="32">
        <f>'blk, drift &amp; conc calc'!K156</f>
        <v>0.11228543442545787</v>
      </c>
      <c r="K15" s="32">
        <f>'blk, drift &amp; conc calc'!L156</f>
        <v>0.6846025409368669</v>
      </c>
      <c r="L15" s="32">
        <f t="shared" si="0"/>
        <v>101.78347943648927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10.090318127548993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48.598765289497464</v>
      </c>
      <c r="C16" s="32">
        <f>'blk, drift &amp; conc calc'!D157</f>
        <v>13.36539024015167</v>
      </c>
      <c r="D16" s="32">
        <f>'blk, drift &amp; conc calc'!E157</f>
        <v>12.268633375908303</v>
      </c>
      <c r="E16" s="32">
        <f>'blk, drift &amp; conc calc'!F157</f>
        <v>7.213054859081049</v>
      </c>
      <c r="F16" s="32">
        <f>'blk, drift &amp; conc calc'!G157</f>
        <v>0.16823614318600777</v>
      </c>
      <c r="G16" s="32">
        <f>'blk, drift &amp; conc calc'!H157</f>
        <v>11.28967560498888</v>
      </c>
      <c r="H16" s="32">
        <f>'blk, drift &amp; conc calc'!I157</f>
        <v>2.226723123193104</v>
      </c>
      <c r="I16" s="32">
        <f>'blk, drift &amp; conc calc'!J157</f>
        <v>0.5180252272729736</v>
      </c>
      <c r="J16" s="32">
        <f>'blk, drift &amp; conc calc'!K157</f>
        <v>0.2672466205063243</v>
      </c>
      <c r="K16" s="32">
        <f>'blk, drift &amp; conc calc'!L157</f>
        <v>2.7352321483634885</v>
      </c>
      <c r="L16" s="32">
        <f t="shared" si="0"/>
        <v>98.65098263214928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11.884040087059397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40.266754727857325</v>
      </c>
      <c r="C17" s="32">
        <f>'blk, drift &amp; conc calc'!D158</f>
        <v>0.15295080590274412</v>
      </c>
      <c r="D17" s="32">
        <f>'blk, drift &amp; conc calc'!E158</f>
        <v>8.524374340660595</v>
      </c>
      <c r="E17" s="32">
        <f>'blk, drift &amp; conc calc'!F158</f>
        <v>48.29439149646083</v>
      </c>
      <c r="F17" s="32">
        <f>'blk, drift &amp; conc calc'!G158</f>
        <v>0.12312246964710921</v>
      </c>
      <c r="G17" s="32">
        <f>'blk, drift &amp; conc calc'!H158</f>
        <v>0.07765169274866347</v>
      </c>
      <c r="H17" s="32">
        <f>'blk, drift &amp; conc calc'!I158</f>
        <v>-0.0003148942193516133</v>
      </c>
      <c r="I17" s="32">
        <f>'blk, drift &amp; conc calc'!J158</f>
        <v>-0.000464153109493217</v>
      </c>
      <c r="J17" s="32">
        <f>'blk, drift &amp; conc calc'!K158</f>
        <v>0.029393235206660078</v>
      </c>
      <c r="K17" s="32">
        <f>'blk, drift &amp; conc calc'!L158</f>
        <v>0.013565825637507325</v>
      </c>
      <c r="L17" s="32">
        <f t="shared" si="0"/>
        <v>97.48142554679258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9.129151593861428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1309D120R2(35-45)</v>
      </c>
      <c r="B18" s="91">
        <f>'blk, drift &amp; conc calc'!C159</f>
        <v>49.319537743282616</v>
      </c>
      <c r="C18" s="91">
        <f>'blk, drift &amp; conc calc'!D159</f>
        <v>18.840304058074345</v>
      </c>
      <c r="D18" s="91">
        <f>'blk, drift &amp; conc calc'!E159</f>
        <v>4.988251683834095</v>
      </c>
      <c r="E18" s="91">
        <f>'blk, drift &amp; conc calc'!F159</f>
        <v>9.859379526903187</v>
      </c>
      <c r="F18" s="91">
        <f>'blk, drift &amp; conc calc'!G159</f>
        <v>0.0967028985239262</v>
      </c>
      <c r="G18" s="91">
        <f>'blk, drift &amp; conc calc'!H159</f>
        <v>14.469802585338694</v>
      </c>
      <c r="H18" s="91">
        <f>'blk, drift &amp; conc calc'!I159</f>
        <v>1.6557254965237511</v>
      </c>
      <c r="I18" s="91">
        <f>'blk, drift &amp; conc calc'!J159</f>
        <v>0.03066041766323777</v>
      </c>
      <c r="J18" s="91">
        <f>'blk, drift &amp; conc calc'!K159</f>
        <v>-0.05863925675336392</v>
      </c>
      <c r="K18" s="91">
        <f>'blk, drift &amp; conc calc'!L159</f>
        <v>0.30293688399738755</v>
      </c>
      <c r="L18" s="91">
        <f>SUM(B18:K18)</f>
        <v>99.50466203738789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8.092234446717969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1309D121R2(26-35)</v>
      </c>
      <c r="B19" s="91">
        <f>'blk, drift &amp; conc calc'!C160</f>
        <v>50.59888454062068</v>
      </c>
      <c r="C19" s="91">
        <f>'blk, drift &amp; conc calc'!D160</f>
        <v>18.209719585812906</v>
      </c>
      <c r="D19" s="91">
        <f>'blk, drift &amp; conc calc'!E160</f>
        <v>5.437441909277805</v>
      </c>
      <c r="E19" s="91">
        <f>'blk, drift &amp; conc calc'!F160</f>
        <v>9.59402402429041</v>
      </c>
      <c r="F19" s="91">
        <f>'blk, drift &amp; conc calc'!G160</f>
        <v>0.09219264836203922</v>
      </c>
      <c r="G19" s="91">
        <f>'blk, drift &amp; conc calc'!H160</f>
        <v>14.83624053952212</v>
      </c>
      <c r="H19" s="91">
        <f>'blk, drift &amp; conc calc'!I160</f>
        <v>1.7150883423675818</v>
      </c>
      <c r="I19" s="91">
        <f>'blk, drift &amp; conc calc'!J160</f>
        <v>0.03437903814015534</v>
      </c>
      <c r="J19" s="91">
        <f>'blk, drift &amp; conc calc'!K160</f>
        <v>0.035084663090573065</v>
      </c>
      <c r="K19" s="91">
        <f>'blk, drift &amp; conc calc'!L160</f>
        <v>0.28379034570212064</v>
      </c>
      <c r="L19" s="91">
        <f t="shared" si="0"/>
        <v>100.83684563718639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9.168392531418704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1309D124R4(49-59)</v>
      </c>
      <c r="B20" s="91">
        <f>'blk, drift &amp; conc calc'!C161</f>
        <v>53.645494989260506</v>
      </c>
      <c r="C20" s="91">
        <f>'blk, drift &amp; conc calc'!D161</f>
        <v>15.8355956713716</v>
      </c>
      <c r="D20" s="91">
        <f>'blk, drift &amp; conc calc'!E161</f>
        <v>8.547295564137546</v>
      </c>
      <c r="E20" s="91">
        <f>'blk, drift &amp; conc calc'!F161</f>
        <v>8.50295137190352</v>
      </c>
      <c r="F20" s="91">
        <f>'blk, drift &amp; conc calc'!G161</f>
        <v>0.1572315102991159</v>
      </c>
      <c r="G20" s="91">
        <f>'blk, drift &amp; conc calc'!H161</f>
        <v>10.870321564501555</v>
      </c>
      <c r="H20" s="91">
        <f>'blk, drift &amp; conc calc'!I161</f>
        <v>2.8205678681168864</v>
      </c>
      <c r="I20" s="91">
        <f>'blk, drift &amp; conc calc'!J161</f>
        <v>0.03525760037401469</v>
      </c>
      <c r="J20" s="91">
        <f>'blk, drift &amp; conc calc'!K161</f>
        <v>0.06530132540677729</v>
      </c>
      <c r="K20" s="91">
        <f>'blk, drift &amp; conc calc'!L161</f>
        <v>0.3866961599562284</v>
      </c>
      <c r="L20" s="91">
        <f t="shared" si="0"/>
        <v>100.86671362532773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9.507112968228604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 (5)</v>
      </c>
      <c r="B21" s="32">
        <f>'blk, drift &amp; conc calc'!C162</f>
        <v>48.598765289497464</v>
      </c>
      <c r="C21" s="32">
        <f>'blk, drift &amp; conc calc'!D162</f>
        <v>13.36539024015167</v>
      </c>
      <c r="D21" s="32">
        <f>'blk, drift &amp; conc calc'!E162</f>
        <v>12.268633375908303</v>
      </c>
      <c r="E21" s="32">
        <f>'blk, drift &amp; conc calc'!F162</f>
        <v>7.213054859081047</v>
      </c>
      <c r="F21" s="32">
        <f>'blk, drift &amp; conc calc'!G162</f>
        <v>0.16823614318600771</v>
      </c>
      <c r="G21" s="32">
        <f>'blk, drift &amp; conc calc'!H162</f>
        <v>11.28967560498888</v>
      </c>
      <c r="H21" s="32">
        <f>'blk, drift &amp; conc calc'!I162</f>
        <v>2.2267231231931044</v>
      </c>
      <c r="I21" s="32">
        <f>'blk, drift &amp; conc calc'!J162</f>
        <v>0.5180252272729736</v>
      </c>
      <c r="J21" s="32">
        <f>'blk, drift &amp; conc calc'!K162</f>
        <v>0.2672466205063243</v>
      </c>
      <c r="K21" s="32">
        <f>'blk, drift &amp; conc calc'!L162</f>
        <v>2.7352321483634885</v>
      </c>
      <c r="L21" s="32">
        <f t="shared" si="0"/>
        <v>98.65098263214928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11.884040087059397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47.875886232507696</v>
      </c>
      <c r="C22" s="32">
        <f>'blk, drift &amp; conc calc'!D163</f>
        <v>15.309981941545555</v>
      </c>
      <c r="D22" s="32">
        <f>'blk, drift &amp; conc calc'!E163</f>
        <v>11.363650411176515</v>
      </c>
      <c r="E22" s="32">
        <f>'blk, drift &amp; conc calc'!F163</f>
        <v>9.533416227459034</v>
      </c>
      <c r="F22" s="32">
        <f>'blk, drift &amp; conc calc'!G163</f>
        <v>0.17732665549940027</v>
      </c>
      <c r="G22" s="32">
        <f>'blk, drift &amp; conc calc'!H163</f>
        <v>12.96498131631445</v>
      </c>
      <c r="H22" s="32">
        <f>'blk, drift &amp; conc calc'!I163</f>
        <v>1.8474549855061122</v>
      </c>
      <c r="I22" s="32">
        <f>'blk, drift &amp; conc calc'!J163</f>
        <v>0.023260403856969078</v>
      </c>
      <c r="J22" s="32">
        <f>'blk, drift &amp; conc calc'!K163</f>
        <v>0.015374330595329883</v>
      </c>
      <c r="K22" s="32">
        <f>'blk, drift &amp; conc calc'!L163</f>
        <v>0.9337691134171078</v>
      </c>
      <c r="L22" s="32">
        <f t="shared" si="0"/>
        <v>100.04510161787819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8.932715307733964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1309D126R1(94-104)</v>
      </c>
      <c r="B23" s="91">
        <f>'blk, drift &amp; conc calc'!C164</f>
        <v>53.08696208347659</v>
      </c>
      <c r="C23" s="91">
        <f>'blk, drift &amp; conc calc'!D164</f>
        <v>17.120457538322245</v>
      </c>
      <c r="D23" s="91">
        <f>'blk, drift &amp; conc calc'!E164</f>
        <v>7.576841155213568</v>
      </c>
      <c r="E23" s="91">
        <f>'blk, drift &amp; conc calc'!F164</f>
        <v>7.535028226119831</v>
      </c>
      <c r="F23" s="91">
        <f>'blk, drift &amp; conc calc'!G164</f>
        <v>0.15395035946199995</v>
      </c>
      <c r="G23" s="91">
        <f>'blk, drift &amp; conc calc'!H164</f>
        <v>12.225231607380238</v>
      </c>
      <c r="H23" s="91">
        <f>'blk, drift &amp; conc calc'!I164</f>
        <v>3.105525252923661</v>
      </c>
      <c r="I23" s="91">
        <f>'blk, drift &amp; conc calc'!J164</f>
        <v>0.04105915507025078</v>
      </c>
      <c r="J23" s="91">
        <f>'blk, drift &amp; conc calc'!K164</f>
        <v>0.016679751271968336</v>
      </c>
      <c r="K23" s="91">
        <f>'blk, drift &amp; conc calc'!L164</f>
        <v>0.44864953302436533</v>
      </c>
      <c r="L23" s="91">
        <f t="shared" si="0"/>
        <v>101.31038466226472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8.974253473665321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1309D127R1(132-135)</v>
      </c>
      <c r="B24" s="91">
        <f>'blk, drift &amp; conc calc'!C165</f>
        <v>50.090169504960706</v>
      </c>
      <c r="C24" s="91">
        <f>'blk, drift &amp; conc calc'!D165</f>
        <v>15.147760086718979</v>
      </c>
      <c r="D24" s="91">
        <f>'blk, drift &amp; conc calc'!E165</f>
        <v>10.667567017500998</v>
      </c>
      <c r="E24" s="91">
        <f>'blk, drift &amp; conc calc'!F165</f>
        <v>8.768977063488418</v>
      </c>
      <c r="F24" s="91">
        <f>'blk, drift &amp; conc calc'!G165</f>
        <v>0.16163952243641014</v>
      </c>
      <c r="G24" s="91">
        <f>'blk, drift &amp; conc calc'!H165</f>
        <v>12.009400624008258</v>
      </c>
      <c r="H24" s="91">
        <f>'blk, drift &amp; conc calc'!I165</f>
        <v>2.2663379102942214</v>
      </c>
      <c r="I24" s="91">
        <f>'blk, drift &amp; conc calc'!J165</f>
        <v>0.035312916581273356</v>
      </c>
      <c r="J24" s="91">
        <f>'blk, drift &amp; conc calc'!K165</f>
        <v>0.13525592545773718</v>
      </c>
      <c r="K24" s="91">
        <f>'blk, drift &amp; conc calc'!L165</f>
        <v>1.2381387002331856</v>
      </c>
      <c r="L24" s="91">
        <f t="shared" si="0"/>
        <v>100.52055927168021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10.361990035473147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calc'!C166</f>
        <v>44.42887975051955</v>
      </c>
      <c r="C25" s="32">
        <f>'blk, drift &amp; conc calc'!D166</f>
        <v>18.0979831997834</v>
      </c>
      <c r="D25" s="32">
        <f>'blk, drift &amp; conc calc'!E166</f>
        <v>15.978146461855426</v>
      </c>
      <c r="E25" s="32">
        <f>'blk, drift &amp; conc calc'!F166</f>
        <v>8.04552336288346</v>
      </c>
      <c r="F25" s="32">
        <f>'blk, drift &amp; conc calc'!G166</f>
        <v>0.1948689944003602</v>
      </c>
      <c r="G25" s="32">
        <f>'blk, drift &amp; conc calc'!H166</f>
        <v>11.920215151433032</v>
      </c>
      <c r="H25" s="32">
        <f>'blk, drift &amp; conc calc'!I166</f>
        <v>1.2492968715992627</v>
      </c>
      <c r="I25" s="32">
        <f>'blk, drift &amp; conc calc'!J166</f>
        <v>0.2358101927782962</v>
      </c>
      <c r="J25" s="32">
        <f>'blk, drift &amp; conc calc'!K166</f>
        <v>0.03351692398667712</v>
      </c>
      <c r="K25" s="32">
        <f>'blk, drift &amp; conc calc'!L166</f>
        <v>1.6137119196610665</v>
      </c>
      <c r="L25" s="32">
        <f t="shared" si="0"/>
        <v>101.79795282890053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9.203972551413907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48.598765289497464</v>
      </c>
      <c r="C26" s="32">
        <f>'blk, drift &amp; conc calc'!D167</f>
        <v>13.36539024015167</v>
      </c>
      <c r="D26" s="32">
        <f>'blk, drift &amp; conc calc'!E167</f>
        <v>12.268633375908303</v>
      </c>
      <c r="E26" s="32">
        <f>'blk, drift &amp; conc calc'!F167</f>
        <v>7.2130548590810495</v>
      </c>
      <c r="F26" s="32">
        <f>'blk, drift &amp; conc calc'!G167</f>
        <v>0.16823614318600771</v>
      </c>
      <c r="G26" s="32">
        <f>'blk, drift &amp; conc calc'!H167</f>
        <v>11.28967560498888</v>
      </c>
      <c r="H26" s="32">
        <f>'blk, drift &amp; conc calc'!I167</f>
        <v>2.2267231231931044</v>
      </c>
      <c r="I26" s="32">
        <f>'blk, drift &amp; conc calc'!J167</f>
        <v>0.5180252272729736</v>
      </c>
      <c r="J26" s="32">
        <f>'blk, drift &amp; conc calc'!K167</f>
        <v>0.2672466205063243</v>
      </c>
      <c r="K26" s="32">
        <f>'blk, drift &amp; conc calc'!L167</f>
        <v>2.735232148363488</v>
      </c>
      <c r="L26" s="32">
        <f t="shared" si="0"/>
        <v>98.65098263214928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11.884040087059397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1309D127R2(80-92)</v>
      </c>
      <c r="B27" s="91">
        <f>'blk, drift &amp; conc calc'!C168</f>
        <v>50.77879299407882</v>
      </c>
      <c r="C27" s="91">
        <f>'blk, drift &amp; conc calc'!D168</f>
        <v>12.26349090007935</v>
      </c>
      <c r="D27" s="91">
        <f>'blk, drift &amp; conc calc'!E168</f>
        <v>14.466641717028143</v>
      </c>
      <c r="E27" s="91">
        <f>'blk, drift &amp; conc calc'!F168</f>
        <v>5.95984059431618</v>
      </c>
      <c r="F27" s="91">
        <f>'blk, drift &amp; conc calc'!G168</f>
        <v>0.2440397441942792</v>
      </c>
      <c r="G27" s="91">
        <f>'blk, drift &amp; conc calc'!H168</f>
        <v>11.724183880431662</v>
      </c>
      <c r="H27" s="91">
        <f>'blk, drift &amp; conc calc'!I168</f>
        <v>2.9818044792250733</v>
      </c>
      <c r="I27" s="91">
        <f>'blk, drift &amp; conc calc'!J168</f>
        <v>0.06305191539719353</v>
      </c>
      <c r="J27" s="91">
        <f>'blk, drift &amp; conc calc'!K168</f>
        <v>0.9450070041253925</v>
      </c>
      <c r="K27" s="91">
        <f>'blk, drift &amp; conc calc'!L168</f>
        <v>1.016044681858436</v>
      </c>
      <c r="L27" s="91">
        <f t="shared" si="0"/>
        <v>100.44289791073453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19.622026680466874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42.45876011132891</v>
      </c>
      <c r="C28" s="32">
        <f>'blk, drift &amp; conc calc'!D169</f>
        <v>0.6714469341181893</v>
      </c>
      <c r="D28" s="32">
        <f>'blk, drift &amp; conc calc'!E169</f>
        <v>8.480277403618206</v>
      </c>
      <c r="E28" s="32">
        <f>'blk, drift &amp; conc calc'!F169</f>
        <v>45.477980272984986</v>
      </c>
      <c r="F28" s="32">
        <f>'blk, drift &amp; conc calc'!G169</f>
        <v>0.11899960575257268</v>
      </c>
      <c r="G28" s="32">
        <f>'blk, drift &amp; conc calc'!H169</f>
        <v>0.5435284391020689</v>
      </c>
      <c r="H28" s="32">
        <f>'blk, drift &amp; conc calc'!I169</f>
        <v>0.015927355186468952</v>
      </c>
      <c r="I28" s="32">
        <f>'blk, drift &amp; conc calc'!J169</f>
        <v>0.007727378813333712</v>
      </c>
      <c r="J28" s="32">
        <f>'blk, drift &amp; conc calc'!K169</f>
        <v>-0.013725693570258145</v>
      </c>
      <c r="K28" s="32">
        <f>'blk, drift &amp; conc calc'!L169</f>
        <v>0.01314118066057218</v>
      </c>
      <c r="L28" s="32">
        <f t="shared" si="0"/>
        <v>97.77406298799502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8.675164265120438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1309D128R3(38-48)</v>
      </c>
      <c r="B29" s="91">
        <f>'blk, drift &amp; conc calc'!C170</f>
        <v>45.29589394709509</v>
      </c>
      <c r="C29" s="91">
        <f>'blk, drift &amp; conc calc'!D170</f>
        <v>15.665584983964507</v>
      </c>
      <c r="D29" s="91">
        <f>'blk, drift &amp; conc calc'!E170</f>
        <v>7.300481492240697</v>
      </c>
      <c r="E29" s="91">
        <f>'blk, drift &amp; conc calc'!F170</f>
        <v>3.51739488727798</v>
      </c>
      <c r="F29" s="91">
        <f>'blk, drift &amp; conc calc'!G170</f>
        <v>0.12441430299483526</v>
      </c>
      <c r="G29" s="91">
        <f>'blk, drift &amp; conc calc'!H170</f>
        <v>16.31145350606538</v>
      </c>
      <c r="H29" s="91">
        <f>'blk, drift &amp; conc calc'!I170</f>
        <v>3.2410311598394497</v>
      </c>
      <c r="I29" s="91">
        <f>'blk, drift &amp; conc calc'!J170</f>
        <v>0.057458401394677366</v>
      </c>
      <c r="J29" s="91">
        <f>'blk, drift &amp; conc calc'!K170</f>
        <v>2.697106123064234</v>
      </c>
      <c r="K29" s="91">
        <f>'blk, drift &amp; conc calc'!L170</f>
        <v>3.8721371087461667</v>
      </c>
      <c r="L29" s="91">
        <f t="shared" si="0"/>
        <v>98.08295591268302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39.64343373324483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1309D130R1(35-43)</v>
      </c>
      <c r="B30" s="91">
        <f>'blk, drift &amp; conc calc'!C171</f>
        <v>40.30896053031877</v>
      </c>
      <c r="C30" s="91">
        <f>'blk, drift &amp; conc calc'!D171</f>
        <v>13.097833266427193</v>
      </c>
      <c r="D30" s="91">
        <f>'blk, drift &amp; conc calc'!E171</f>
        <v>20.507704414695336</v>
      </c>
      <c r="E30" s="91">
        <f>'blk, drift &amp; conc calc'!F171</f>
        <v>3.134471205541028</v>
      </c>
      <c r="F30" s="91">
        <f>'blk, drift &amp; conc calc'!G171</f>
        <v>0.3406655508695357</v>
      </c>
      <c r="G30" s="91">
        <f>'blk, drift &amp; conc calc'!H171</f>
        <v>10.53022218194893</v>
      </c>
      <c r="H30" s="91">
        <f>'blk, drift &amp; conc calc'!I171</f>
        <v>3.3596686688500794</v>
      </c>
      <c r="I30" s="91">
        <f>'blk, drift &amp; conc calc'!J171</f>
        <v>0.0592341813487322</v>
      </c>
      <c r="J30" s="91">
        <f>'blk, drift &amp; conc calc'!K171</f>
        <v>3.2475378269944652</v>
      </c>
      <c r="K30" s="91">
        <f>'blk, drift &amp; conc calc'!L171</f>
        <v>4.571826591472924</v>
      </c>
      <c r="L30" s="91">
        <f t="shared" si="0"/>
        <v>99.15812441846698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45.942799245889695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48.598765289497464</v>
      </c>
      <c r="C31" s="32">
        <f>'blk, drift &amp; conc calc'!D172</f>
        <v>13.36539024015167</v>
      </c>
      <c r="D31" s="32">
        <f>'blk, drift &amp; conc calc'!E172</f>
        <v>12.268633375908303</v>
      </c>
      <c r="E31" s="32">
        <f>'blk, drift &amp; conc calc'!F172</f>
        <v>7.213054859081049</v>
      </c>
      <c r="F31" s="32">
        <f>'blk, drift &amp; conc calc'!G172</f>
        <v>0.16823614318600771</v>
      </c>
      <c r="G31" s="32">
        <f>'blk, drift &amp; conc calc'!H172</f>
        <v>11.28967560498888</v>
      </c>
      <c r="H31" s="32">
        <f>'blk, drift &amp; conc calc'!I172</f>
        <v>2.2267231231931044</v>
      </c>
      <c r="I31" s="32">
        <f>'blk, drift &amp; conc calc'!J172</f>
        <v>0.5180252272729737</v>
      </c>
      <c r="J31" s="32">
        <f>'blk, drift &amp; conc calc'!K172</f>
        <v>0.26724662050632436</v>
      </c>
      <c r="K31" s="32">
        <f>'blk, drift &amp; conc calc'!L172</f>
        <v>2.7352321483634885</v>
      </c>
      <c r="L31" s="32">
        <f t="shared" si="0"/>
        <v>98.65098263214928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11.884040087059397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60.60424572116888</v>
      </c>
      <c r="C32" s="32">
        <f>'blk, drift &amp; conc calc'!D173</f>
        <v>15.395082821239559</v>
      </c>
      <c r="D32" s="32">
        <f>'blk, drift &amp; conc calc'!E173</f>
        <v>6.307561492329605</v>
      </c>
      <c r="E32" s="32">
        <f>'blk, drift &amp; conc calc'!F173</f>
        <v>3.8079709923320197</v>
      </c>
      <c r="F32" s="32">
        <f>'blk, drift &amp; conc calc'!G173</f>
        <v>0.10340525596123808</v>
      </c>
      <c r="G32" s="32">
        <f>'blk, drift &amp; conc calc'!H173</f>
        <v>6.279269891170149</v>
      </c>
      <c r="H32" s="32">
        <f>'blk, drift &amp; conc calc'!I173</f>
        <v>3.169376247613228</v>
      </c>
      <c r="I32" s="32">
        <f>'blk, drift &amp; conc calc'!J173</f>
        <v>1.4090499337172886</v>
      </c>
      <c r="J32" s="32">
        <f>'blk, drift &amp; conc calc'!K173</f>
        <v>0.10589153332020208</v>
      </c>
      <c r="K32" s="32">
        <f>'blk, drift &amp; conc calc'!L173</f>
        <v>0.6697459458871305</v>
      </c>
      <c r="L32" s="32">
        <f t="shared" si="0"/>
        <v>97.85159983473929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10.041242610025133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calc'!C174</f>
        <v>0.031085028439086407</v>
      </c>
      <c r="C33" s="32">
        <f>'blk, drift &amp; conc calc'!D174</f>
        <v>0.08765152792294084</v>
      </c>
      <c r="D33" s="32">
        <f>'blk, drift &amp; conc calc'!E174</f>
        <v>0.14303700672245187</v>
      </c>
      <c r="E33" s="32">
        <f>'blk, drift &amp; conc calc'!F174</f>
        <v>0.08164463642980292</v>
      </c>
      <c r="F33" s="32">
        <f>'blk, drift &amp; conc calc'!G174</f>
        <v>0.007032345415928902</v>
      </c>
      <c r="G33" s="32">
        <f>'blk, drift &amp; conc calc'!H174</f>
        <v>0.07772683931842099</v>
      </c>
      <c r="H33" s="32">
        <f>'blk, drift &amp; conc calc'!I174</f>
        <v>0.009864420427944056</v>
      </c>
      <c r="I33" s="32">
        <f>'blk, drift &amp; conc calc'!J174</f>
        <v>0.007850886683179991</v>
      </c>
      <c r="J33" s="32">
        <f>'blk, drift &amp; conc calc'!K174</f>
        <v>0.013634610682784081</v>
      </c>
      <c r="K33" s="32">
        <f>'blk, drift &amp; conc calc'!L174</f>
        <v>0.0099449899470086</v>
      </c>
      <c r="L33" s="32">
        <f t="shared" si="0"/>
        <v>0.4694722919895487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8.624207439986446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40.13765475523472</v>
      </c>
      <c r="C34" s="32">
        <f>'blk, drift &amp; conc calc'!D175</f>
        <v>0.1962689599153499</v>
      </c>
      <c r="D34" s="32">
        <f>'blk, drift &amp; conc calc'!E175</f>
        <v>8.494477143564641</v>
      </c>
      <c r="E34" s="32">
        <f>'blk, drift &amp; conc calc'!F175</f>
        <v>49.8604964007275</v>
      </c>
      <c r="F34" s="32">
        <f>'blk, drift &amp; conc calc'!G175</f>
        <v>0.1188963130968346</v>
      </c>
      <c r="G34" s="32">
        <f>'blk, drift &amp; conc calc'!H175</f>
        <v>0.11638104382657784</v>
      </c>
      <c r="H34" s="32">
        <f>'blk, drift &amp; conc calc'!I175</f>
        <v>-0.0009807221620817782</v>
      </c>
      <c r="I34" s="32">
        <f>'blk, drift &amp; conc calc'!J175</f>
        <v>0.002966843538714419</v>
      </c>
      <c r="J34" s="32">
        <f>'blk, drift &amp; conc calc'!K175</f>
        <v>0.005924308510200194</v>
      </c>
      <c r="K34" s="32">
        <f>'blk, drift &amp; conc calc'!L175</f>
        <v>0.01348189010637981</v>
      </c>
      <c r="L34" s="32">
        <f t="shared" si="0"/>
        <v>98.94556693635884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8.90496018057573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calc'!C176</f>
        <v>44.52500493192291</v>
      </c>
      <c r="C35" s="32">
        <f>'blk, drift &amp; conc calc'!D176</f>
        <v>17.610290641305497</v>
      </c>
      <c r="D35" s="32">
        <f>'blk, drift &amp; conc calc'!E176</f>
        <v>15.339367473149599</v>
      </c>
      <c r="E35" s="32">
        <f>'blk, drift &amp; conc calc'!F176</f>
        <v>8.178238885018224</v>
      </c>
      <c r="F35" s="32">
        <f>'blk, drift &amp; conc calc'!G176</f>
        <v>0.1897453244237098</v>
      </c>
      <c r="G35" s="32">
        <f>'blk, drift &amp; conc calc'!H176</f>
        <v>11.84755389184953</v>
      </c>
      <c r="H35" s="32">
        <f>'blk, drift &amp; conc calc'!I176</f>
        <v>1.233359780683928</v>
      </c>
      <c r="I35" s="32">
        <f>'blk, drift &amp; conc calc'!J176</f>
        <v>0.23339227259744616</v>
      </c>
      <c r="J35" s="32">
        <f>'blk, drift &amp; conc calc'!K176</f>
        <v>0.04883033709438663</v>
      </c>
      <c r="K35" s="32">
        <f>'blk, drift &amp; conc calc'!L176</f>
        <v>1.586207551955006</v>
      </c>
      <c r="L35" s="32">
        <f t="shared" si="0"/>
        <v>100.79199109000024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9.396225449501722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48.598765289497464</v>
      </c>
      <c r="C36" s="32">
        <f>'blk, drift &amp; conc calc'!D177</f>
        <v>13.365390240151672</v>
      </c>
      <c r="D36" s="32">
        <f>'blk, drift &amp; conc calc'!E177</f>
        <v>12.268633375908303</v>
      </c>
      <c r="E36" s="32">
        <f>'blk, drift &amp; conc calc'!F177</f>
        <v>7.213054859081049</v>
      </c>
      <c r="F36" s="32">
        <f>'blk, drift &amp; conc calc'!G177</f>
        <v>0.16823614318600777</v>
      </c>
      <c r="G36" s="32">
        <f>'blk, drift &amp; conc calc'!H177</f>
        <v>11.28967560498888</v>
      </c>
      <c r="H36" s="32">
        <f>'blk, drift &amp; conc calc'!I177</f>
        <v>2.2267231231931044</v>
      </c>
      <c r="I36" s="32">
        <f>'blk, drift &amp; conc calc'!J177</f>
        <v>0.5180252272729736</v>
      </c>
      <c r="J36" s="32">
        <f>'blk, drift &amp; conc calc'!K177</f>
        <v>0.26724662050632436</v>
      </c>
      <c r="K36" s="32">
        <f>'blk, drift &amp; conc calc'!L177</f>
        <v>2.7352321483634885</v>
      </c>
      <c r="L36" s="32">
        <f t="shared" si="0"/>
        <v>98.65098263214928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11.884040087059397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276</v>
      </c>
      <c r="B41" s="170" t="s">
        <v>3</v>
      </c>
      <c r="C41" s="170" t="s">
        <v>7</v>
      </c>
      <c r="D41" s="170" t="s">
        <v>4</v>
      </c>
      <c r="E41" s="170" t="s">
        <v>64</v>
      </c>
      <c r="F41" s="170" t="s">
        <v>63</v>
      </c>
      <c r="G41" s="170" t="s">
        <v>65</v>
      </c>
      <c r="H41" s="170" t="s">
        <v>8</v>
      </c>
      <c r="I41" s="170" t="s">
        <v>161</v>
      </c>
      <c r="J41" s="170" t="s">
        <v>165</v>
      </c>
      <c r="K41" s="170" t="s">
        <v>162</v>
      </c>
      <c r="L41" s="170" t="s">
        <v>11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16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1309D114R3(29-37)</v>
      </c>
      <c r="B42" s="170">
        <f t="shared" si="1"/>
        <v>47.03479819235015</v>
      </c>
      <c r="C42" s="170">
        <f t="shared" si="1"/>
        <v>20.963253595633265</v>
      </c>
      <c r="D42" s="170">
        <f t="shared" si="1"/>
        <v>4.12015562521321</v>
      </c>
      <c r="E42" s="170">
        <f t="shared" si="1"/>
        <v>9.250295638314796</v>
      </c>
      <c r="F42" s="170">
        <f t="shared" si="1"/>
        <v>0.0727646958048948</v>
      </c>
      <c r="G42" s="170">
        <f t="shared" si="1"/>
        <v>14.39897102680078</v>
      </c>
      <c r="H42" s="170">
        <f t="shared" si="1"/>
        <v>1.677907395748636</v>
      </c>
      <c r="I42" s="170">
        <f t="shared" si="1"/>
        <v>0.015150162910475252</v>
      </c>
      <c r="J42" s="170">
        <f t="shared" si="1"/>
        <v>-0.0016567191214432297</v>
      </c>
      <c r="K42" s="170">
        <f t="shared" si="1"/>
        <v>0.20316281538413364</v>
      </c>
      <c r="L42" s="170">
        <f t="shared" si="1"/>
        <v>97.7348024290389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1309D116R3(64-77)</v>
      </c>
      <c r="B43" s="170">
        <f>AVERAGE(B12,B20)</f>
        <v>52.97861269353028</v>
      </c>
      <c r="C43" s="170">
        <f aca="true" t="shared" si="2" ref="C43:K43">AVERAGE(C12,C20)</f>
        <v>15.33991591507289</v>
      </c>
      <c r="D43" s="170">
        <f t="shared" si="2"/>
        <v>7.984995847468726</v>
      </c>
      <c r="E43" s="170">
        <f t="shared" si="2"/>
        <v>6.574136509600412</v>
      </c>
      <c r="F43" s="170">
        <f t="shared" si="2"/>
        <v>0.1357485708335319</v>
      </c>
      <c r="G43" s="170">
        <f t="shared" si="2"/>
        <v>11.827826674384038</v>
      </c>
      <c r="H43" s="170">
        <f t="shared" si="2"/>
        <v>3.43467026568478</v>
      </c>
      <c r="I43" s="170">
        <f t="shared" si="2"/>
        <v>0.05224276403105736</v>
      </c>
      <c r="J43" s="170">
        <f t="shared" si="2"/>
        <v>1.3349210103556097</v>
      </c>
      <c r="K43" s="170">
        <f t="shared" si="2"/>
        <v>1.1718850332908635</v>
      </c>
      <c r="L43" s="170">
        <f>SUM(B43:K43)</f>
        <v>100.8349552842522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1309D117R1(41-51)</v>
      </c>
      <c r="B44" s="170">
        <f t="shared" si="3"/>
        <v>48.94696630769292</v>
      </c>
      <c r="C44" s="170">
        <f t="shared" si="3"/>
        <v>14.02930527773408</v>
      </c>
      <c r="D44" s="170">
        <f t="shared" si="3"/>
        <v>6.666219167364374</v>
      </c>
      <c r="E44" s="170">
        <f t="shared" si="3"/>
        <v>18.791266578854618</v>
      </c>
      <c r="F44" s="170">
        <f t="shared" si="3"/>
        <v>0.10897693379670603</v>
      </c>
      <c r="G44" s="170">
        <f t="shared" si="3"/>
        <v>12.279560504162134</v>
      </c>
      <c r="H44" s="170">
        <f t="shared" si="3"/>
        <v>1.00973780169081</v>
      </c>
      <c r="I44" s="170">
        <f t="shared" si="3"/>
        <v>0.014266584297568571</v>
      </c>
      <c r="J44" s="170">
        <f t="shared" si="3"/>
        <v>0.05288342888229788</v>
      </c>
      <c r="K44" s="170">
        <f t="shared" si="3"/>
        <v>0.14699906906005614</v>
      </c>
      <c r="L44" s="170">
        <f t="shared" si="3"/>
        <v>102.04618165353557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1309D117R4(24-28)</v>
      </c>
      <c r="B45" s="170">
        <f t="shared" si="4"/>
        <v>52.29485536527245</v>
      </c>
      <c r="C45" s="170">
        <f t="shared" si="4"/>
        <v>16.873680578797096</v>
      </c>
      <c r="D45" s="170">
        <f t="shared" si="4"/>
        <v>6.098927822598009</v>
      </c>
      <c r="E45" s="170">
        <f t="shared" si="4"/>
        <v>10.751348938436116</v>
      </c>
      <c r="F45" s="170">
        <f t="shared" si="4"/>
        <v>0.10823419703229034</v>
      </c>
      <c r="G45" s="170">
        <f t="shared" si="4"/>
        <v>12.991274388366396</v>
      </c>
      <c r="H45" s="170">
        <f t="shared" si="4"/>
        <v>1.9646851954384472</v>
      </c>
      <c r="I45" s="170">
        <f t="shared" si="4"/>
        <v>0.014937243868973982</v>
      </c>
      <c r="J45" s="170">
        <f t="shared" si="4"/>
        <v>0.007854231950849735</v>
      </c>
      <c r="K45" s="170">
        <f t="shared" si="4"/>
        <v>0.2438932324094472</v>
      </c>
      <c r="L45" s="170">
        <f t="shared" si="4"/>
        <v>101.34969119417006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1309D120R2(35-45)</v>
      </c>
      <c r="B46" s="170">
        <f t="shared" si="5"/>
        <v>49.319537743282616</v>
      </c>
      <c r="C46" s="170">
        <f t="shared" si="5"/>
        <v>18.840304058074345</v>
      </c>
      <c r="D46" s="170">
        <f t="shared" si="5"/>
        <v>4.988251683834095</v>
      </c>
      <c r="E46" s="170">
        <f t="shared" si="5"/>
        <v>9.859379526903187</v>
      </c>
      <c r="F46" s="170">
        <f t="shared" si="5"/>
        <v>0.0967028985239262</v>
      </c>
      <c r="G46" s="170">
        <f t="shared" si="5"/>
        <v>14.469802585338694</v>
      </c>
      <c r="H46" s="170">
        <f t="shared" si="5"/>
        <v>1.6557254965237511</v>
      </c>
      <c r="I46" s="170">
        <f t="shared" si="5"/>
        <v>0.03066041766323777</v>
      </c>
      <c r="J46" s="170">
        <f t="shared" si="5"/>
        <v>-0.05863925675336392</v>
      </c>
      <c r="K46" s="170">
        <f t="shared" si="5"/>
        <v>0.30293688399738755</v>
      </c>
      <c r="L46" s="170">
        <f t="shared" si="5"/>
        <v>99.50466203738789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1309D121R2(26-35)</v>
      </c>
      <c r="B47" s="170">
        <f t="shared" si="6"/>
        <v>50.59888454062068</v>
      </c>
      <c r="C47" s="170">
        <f t="shared" si="6"/>
        <v>18.209719585812906</v>
      </c>
      <c r="D47" s="170">
        <f t="shared" si="6"/>
        <v>5.437441909277805</v>
      </c>
      <c r="E47" s="170">
        <f t="shared" si="6"/>
        <v>9.59402402429041</v>
      </c>
      <c r="F47" s="170">
        <f t="shared" si="6"/>
        <v>0.09219264836203922</v>
      </c>
      <c r="G47" s="170">
        <f t="shared" si="6"/>
        <v>14.83624053952212</v>
      </c>
      <c r="H47" s="170">
        <f t="shared" si="6"/>
        <v>1.7150883423675818</v>
      </c>
      <c r="I47" s="170">
        <f t="shared" si="6"/>
        <v>0.03437903814015534</v>
      </c>
      <c r="J47" s="170">
        <f t="shared" si="6"/>
        <v>0.035084663090573065</v>
      </c>
      <c r="K47" s="170">
        <f t="shared" si="6"/>
        <v>0.28379034570212064</v>
      </c>
      <c r="L47" s="170">
        <f t="shared" si="6"/>
        <v>100.83684563718639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1309D124R4(49-59)</v>
      </c>
      <c r="B48" s="170">
        <f aca="true" t="shared" si="7" ref="B48:K48">B20</f>
        <v>53.645494989260506</v>
      </c>
      <c r="C48" s="170">
        <f t="shared" si="7"/>
        <v>15.8355956713716</v>
      </c>
      <c r="D48" s="170">
        <f t="shared" si="7"/>
        <v>8.547295564137546</v>
      </c>
      <c r="E48" s="170">
        <f t="shared" si="7"/>
        <v>8.50295137190352</v>
      </c>
      <c r="F48" s="170">
        <f t="shared" si="7"/>
        <v>0.1572315102991159</v>
      </c>
      <c r="G48" s="170">
        <f t="shared" si="7"/>
        <v>10.870321564501555</v>
      </c>
      <c r="H48" s="170">
        <f t="shared" si="7"/>
        <v>2.8205678681168864</v>
      </c>
      <c r="I48" s="170">
        <f t="shared" si="7"/>
        <v>0.03525760037401469</v>
      </c>
      <c r="J48" s="170">
        <f t="shared" si="7"/>
        <v>0.06530132540677729</v>
      </c>
      <c r="K48" s="170">
        <f t="shared" si="7"/>
        <v>0.3866961599562284</v>
      </c>
      <c r="L48" s="170">
        <f t="shared" si="6"/>
        <v>100.86671362532773</v>
      </c>
    </row>
    <row r="49" spans="1:22" ht="11.25">
      <c r="A49" s="170" t="str">
        <f aca="true" t="shared" si="8" ref="A49:L49">A23</f>
        <v>1309D126R1(94-104)</v>
      </c>
      <c r="B49" s="170">
        <f t="shared" si="8"/>
        <v>53.08696208347659</v>
      </c>
      <c r="C49" s="170">
        <f t="shared" si="8"/>
        <v>17.120457538322245</v>
      </c>
      <c r="D49" s="170">
        <f t="shared" si="8"/>
        <v>7.576841155213568</v>
      </c>
      <c r="E49" s="170">
        <f t="shared" si="8"/>
        <v>7.535028226119831</v>
      </c>
      <c r="F49" s="170">
        <f t="shared" si="8"/>
        <v>0.15395035946199995</v>
      </c>
      <c r="G49" s="170">
        <f t="shared" si="8"/>
        <v>12.225231607380238</v>
      </c>
      <c r="H49" s="170">
        <f t="shared" si="8"/>
        <v>3.105525252923661</v>
      </c>
      <c r="I49" s="170">
        <f t="shared" si="8"/>
        <v>0.04105915507025078</v>
      </c>
      <c r="J49" s="170">
        <f t="shared" si="8"/>
        <v>0.016679751271968336</v>
      </c>
      <c r="K49" s="170">
        <f t="shared" si="8"/>
        <v>0.44864953302436533</v>
      </c>
      <c r="L49" s="170">
        <f t="shared" si="8"/>
        <v>101.31038466226472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1309D127R1(132-135)</v>
      </c>
      <c r="B50" s="170">
        <f t="shared" si="9"/>
        <v>50.090169504960706</v>
      </c>
      <c r="C50" s="170">
        <f t="shared" si="9"/>
        <v>15.147760086718979</v>
      </c>
      <c r="D50" s="170">
        <f t="shared" si="9"/>
        <v>10.667567017500998</v>
      </c>
      <c r="E50" s="170">
        <f t="shared" si="9"/>
        <v>8.768977063488418</v>
      </c>
      <c r="F50" s="170">
        <f t="shared" si="9"/>
        <v>0.16163952243641014</v>
      </c>
      <c r="G50" s="170">
        <f t="shared" si="9"/>
        <v>12.009400624008258</v>
      </c>
      <c r="H50" s="170">
        <f t="shared" si="9"/>
        <v>2.2663379102942214</v>
      </c>
      <c r="I50" s="170">
        <f t="shared" si="9"/>
        <v>0.035312916581273356</v>
      </c>
      <c r="J50" s="170">
        <f t="shared" si="9"/>
        <v>0.13525592545773718</v>
      </c>
      <c r="K50" s="170">
        <f t="shared" si="9"/>
        <v>1.2381387002331856</v>
      </c>
      <c r="L50" s="170">
        <f t="shared" si="9"/>
        <v>100.52055927168021</v>
      </c>
    </row>
    <row r="51" spans="1:12" ht="11.25">
      <c r="A51" s="170" t="str">
        <f aca="true" t="shared" si="10" ref="A51:L51">A27</f>
        <v>1309D127R2(80-92)</v>
      </c>
      <c r="B51" s="170">
        <f t="shared" si="10"/>
        <v>50.77879299407882</v>
      </c>
      <c r="C51" s="170">
        <f t="shared" si="10"/>
        <v>12.26349090007935</v>
      </c>
      <c r="D51" s="170">
        <f t="shared" si="10"/>
        <v>14.466641717028143</v>
      </c>
      <c r="E51" s="170">
        <f t="shared" si="10"/>
        <v>5.95984059431618</v>
      </c>
      <c r="F51" s="170">
        <f t="shared" si="10"/>
        <v>0.2440397441942792</v>
      </c>
      <c r="G51" s="170">
        <f t="shared" si="10"/>
        <v>11.724183880431662</v>
      </c>
      <c r="H51" s="170">
        <f t="shared" si="10"/>
        <v>2.9818044792250733</v>
      </c>
      <c r="I51" s="170">
        <f t="shared" si="10"/>
        <v>0.06305191539719353</v>
      </c>
      <c r="J51" s="170">
        <f t="shared" si="10"/>
        <v>0.9450070041253925</v>
      </c>
      <c r="K51" s="170">
        <f t="shared" si="10"/>
        <v>1.016044681858436</v>
      </c>
      <c r="L51" s="170">
        <f t="shared" si="10"/>
        <v>100.44289791073453</v>
      </c>
    </row>
    <row r="52" spans="1:12" ht="11.25">
      <c r="A52" s="170" t="str">
        <f aca="true" t="shared" si="11" ref="A52:L52">A29</f>
        <v>1309D128R3(38-48)</v>
      </c>
      <c r="B52" s="170">
        <f t="shared" si="11"/>
        <v>45.29589394709509</v>
      </c>
      <c r="C52" s="170">
        <f t="shared" si="11"/>
        <v>15.665584983964507</v>
      </c>
      <c r="D52" s="170">
        <f t="shared" si="11"/>
        <v>7.300481492240697</v>
      </c>
      <c r="E52" s="170">
        <f t="shared" si="11"/>
        <v>3.51739488727798</v>
      </c>
      <c r="F52" s="170">
        <f t="shared" si="11"/>
        <v>0.12441430299483526</v>
      </c>
      <c r="G52" s="170">
        <f t="shared" si="11"/>
        <v>16.31145350606538</v>
      </c>
      <c r="H52" s="170">
        <f t="shared" si="11"/>
        <v>3.2410311598394497</v>
      </c>
      <c r="I52" s="170">
        <f t="shared" si="11"/>
        <v>0.057458401394677366</v>
      </c>
      <c r="J52" s="170">
        <f t="shared" si="11"/>
        <v>2.697106123064234</v>
      </c>
      <c r="K52" s="170">
        <f t="shared" si="11"/>
        <v>3.8721371087461667</v>
      </c>
      <c r="L52" s="170">
        <f t="shared" si="11"/>
        <v>98.08295591268302</v>
      </c>
    </row>
    <row r="53" spans="1:12" ht="11.25">
      <c r="A53" s="170" t="str">
        <f aca="true" t="shared" si="12" ref="A53:L53">A30</f>
        <v>1309D130R1(35-43)</v>
      </c>
      <c r="B53" s="170">
        <f t="shared" si="12"/>
        <v>40.30896053031877</v>
      </c>
      <c r="C53" s="170">
        <f t="shared" si="12"/>
        <v>13.097833266427193</v>
      </c>
      <c r="D53" s="170">
        <f t="shared" si="12"/>
        <v>20.507704414695336</v>
      </c>
      <c r="E53" s="170">
        <f t="shared" si="12"/>
        <v>3.134471205541028</v>
      </c>
      <c r="F53" s="170">
        <f t="shared" si="12"/>
        <v>0.3406655508695357</v>
      </c>
      <c r="G53" s="170">
        <f t="shared" si="12"/>
        <v>10.53022218194893</v>
      </c>
      <c r="H53" s="170">
        <f t="shared" si="12"/>
        <v>3.3596686688500794</v>
      </c>
      <c r="I53" s="170">
        <f t="shared" si="12"/>
        <v>0.0592341813487322</v>
      </c>
      <c r="J53" s="170">
        <f t="shared" si="12"/>
        <v>3.2475378269944652</v>
      </c>
      <c r="K53" s="170">
        <f t="shared" si="12"/>
        <v>4.571826591472924</v>
      </c>
      <c r="L53" s="170">
        <f t="shared" si="12"/>
        <v>99.15812441846698</v>
      </c>
    </row>
    <row r="57" spans="1:11" ht="11.25">
      <c r="A57" s="32" t="str">
        <f>A6</f>
        <v>Blank 1</v>
      </c>
      <c r="B57" s="32">
        <f aca="true" t="shared" si="13" ref="B57:K57">B6</f>
        <v>0.01649938943754204</v>
      </c>
      <c r="C57" s="32">
        <f t="shared" si="13"/>
        <v>0.0880394603231455</v>
      </c>
      <c r="D57" s="32">
        <f t="shared" si="13"/>
        <v>0.1446359826368043</v>
      </c>
      <c r="E57" s="32">
        <f t="shared" si="13"/>
        <v>0.08220998072594965</v>
      </c>
      <c r="F57" s="32">
        <f t="shared" si="13"/>
        <v>0.006986290624180312</v>
      </c>
      <c r="G57" s="32">
        <f t="shared" si="13"/>
        <v>0.08320571840389282</v>
      </c>
      <c r="H57" s="32">
        <f t="shared" si="13"/>
        <v>0.011199934805961357</v>
      </c>
      <c r="I57" s="32">
        <f t="shared" si="13"/>
        <v>0.006507749853256766</v>
      </c>
      <c r="J57" s="32">
        <f t="shared" si="13"/>
        <v>0.07300052249516757</v>
      </c>
      <c r="K57" s="32">
        <f t="shared" si="13"/>
        <v>0.009997721011666773</v>
      </c>
    </row>
    <row r="58" spans="1:11" ht="11.25">
      <c r="A58" s="32" t="str">
        <f>A33</f>
        <v>Blank (2)</v>
      </c>
      <c r="B58" s="32">
        <f aca="true" t="shared" si="14" ref="B58:K58">B33</f>
        <v>0.031085028439086407</v>
      </c>
      <c r="C58" s="32">
        <f t="shared" si="14"/>
        <v>0.08765152792294084</v>
      </c>
      <c r="D58" s="32">
        <f t="shared" si="14"/>
        <v>0.14303700672245187</v>
      </c>
      <c r="E58" s="32">
        <f t="shared" si="14"/>
        <v>0.08164463642980292</v>
      </c>
      <c r="F58" s="32">
        <f t="shared" si="14"/>
        <v>0.007032345415928902</v>
      </c>
      <c r="G58" s="32">
        <f t="shared" si="14"/>
        <v>0.07772683931842099</v>
      </c>
      <c r="H58" s="32">
        <f t="shared" si="14"/>
        <v>0.009864420427944056</v>
      </c>
      <c r="I58" s="32">
        <f t="shared" si="14"/>
        <v>0.007850886683179991</v>
      </c>
      <c r="J58" s="32">
        <f t="shared" si="14"/>
        <v>0.013634610682784081</v>
      </c>
      <c r="K58" s="32">
        <f t="shared" si="14"/>
        <v>0.0099449899470086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B51">
      <selection activeCell="K46" sqref="K46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278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21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4553081.045857479</v>
      </c>
      <c r="D4" s="1">
        <f>'blk, drift &amp; conc calc'!D40</f>
        <v>4944165.064104715</v>
      </c>
      <c r="E4" s="1">
        <f>'blk, drift &amp; conc calc'!E40</f>
        <v>4667980.909770826</v>
      </c>
      <c r="F4" s="1">
        <f>'blk, drift &amp; conc calc'!F40</f>
        <v>829373.4890201167</v>
      </c>
      <c r="G4" s="1">
        <f>'blk, drift &amp; conc calc'!G40</f>
        <v>412931.16686274105</v>
      </c>
      <c r="H4" s="1">
        <f>'blk, drift &amp; conc calc'!H40</f>
        <v>4637814.220919649</v>
      </c>
      <c r="I4" s="1">
        <f>'blk, drift &amp; conc calc'!I40</f>
        <v>419204.87317130837</v>
      </c>
      <c r="J4" s="1">
        <f>'blk, drift &amp; conc calc'!J40</f>
        <v>27332.293709151396</v>
      </c>
      <c r="K4" s="1">
        <f>'blk, drift &amp; conc calc'!K40</f>
        <v>223.79500000000002</v>
      </c>
      <c r="L4" s="1">
        <f>'blk, drift &amp; conc calc'!L40</f>
        <v>1745460.5215345253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209.95359612374878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4533110.09706271</v>
      </c>
      <c r="D5" s="1">
        <f>'blk, drift &amp; conc calc'!D43</f>
        <v>4929206.84157097</v>
      </c>
      <c r="E5" s="1">
        <f>'blk, drift &amp; conc calc'!E43</f>
        <v>4716553.539830526</v>
      </c>
      <c r="F5" s="1">
        <f>'blk, drift &amp; conc calc'!F43</f>
        <v>805436.1426927062</v>
      </c>
      <c r="G5" s="1">
        <f>'blk, drift &amp; conc calc'!G43</f>
        <v>418174.89420550567</v>
      </c>
      <c r="H5" s="1">
        <f>'blk, drift &amp; conc calc'!H43</f>
        <v>4550963.427768302</v>
      </c>
      <c r="I5" s="1">
        <f>'blk, drift &amp; conc calc'!I43</f>
        <v>423529.75921899144</v>
      </c>
      <c r="J5" s="1">
        <f>'blk, drift &amp; conc calc'!J43</f>
        <v>27158.867090999218</v>
      </c>
      <c r="K5" s="1">
        <f>'blk, drift &amp; conc calc'!K43</f>
        <v>208.33001265614456</v>
      </c>
      <c r="L5" s="1">
        <f>'blk, drift &amp; conc calc'!L43</f>
        <v>1755423.825552546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194.48860877989333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4514884.44294475</v>
      </c>
      <c r="D6" s="1">
        <f>'blk, drift &amp; conc calc'!D46</f>
        <v>4963436.273336481</v>
      </c>
      <c r="E6" s="1">
        <f>'blk, drift &amp; conc calc'!E46</f>
        <v>4834063.1632786</v>
      </c>
      <c r="F6" s="1">
        <f>'blk, drift &amp; conc calc'!F46</f>
        <v>829921.9910990885</v>
      </c>
      <c r="G6" s="1">
        <f>'blk, drift &amp; conc calc'!G46</f>
        <v>432411.6113199542</v>
      </c>
      <c r="H6" s="1">
        <f>'blk, drift &amp; conc calc'!H46</f>
        <v>4687895.703740795</v>
      </c>
      <c r="I6" s="1">
        <f>'blk, drift &amp; conc calc'!I46</f>
        <v>412722.3627641785</v>
      </c>
      <c r="J6" s="1">
        <f>'blk, drift &amp; conc calc'!J46</f>
        <v>27440.61341259147</v>
      </c>
      <c r="K6" s="1">
        <f>'blk, drift &amp; conc calc'!K46</f>
        <v>179.76500000000001</v>
      </c>
      <c r="L6" s="1">
        <f>'blk, drift &amp; conc calc'!L46</f>
        <v>1777605.3163425955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165.92359612374878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4426910.191815767</v>
      </c>
      <c r="D7" s="1">
        <f>'blk, drift &amp; conc calc'!D51</f>
        <v>4766469.717425877</v>
      </c>
      <c r="E7" s="1">
        <f>'blk, drift &amp; conc calc'!E51</f>
        <v>4903944.276222176</v>
      </c>
      <c r="F7" s="1">
        <f>'blk, drift &amp; conc calc'!F51</f>
        <v>817704.7039935242</v>
      </c>
      <c r="G7" s="1">
        <f>'blk, drift &amp; conc calc'!G51</f>
        <v>430615.2114433597</v>
      </c>
      <c r="H7" s="1">
        <f>'blk, drift &amp; conc calc'!H51</f>
        <v>4584032.893410087</v>
      </c>
      <c r="I7" s="1">
        <f>'blk, drift &amp; conc calc'!I51</f>
        <v>422078.39635258674</v>
      </c>
      <c r="J7" s="1">
        <f>'blk, drift &amp; conc calc'!J51</f>
        <v>26678.061862586605</v>
      </c>
      <c r="K7" s="1">
        <f>'blk, drift &amp; conc calc'!K51</f>
        <v>245.2771973477337</v>
      </c>
      <c r="L7" s="1">
        <f>'blk, drift &amp; conc calc'!L51</f>
        <v>1748075.1623184714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231.43579347148247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4656082.836338112</v>
      </c>
      <c r="D8" s="1">
        <f>'blk, drift &amp; conc calc'!D56</f>
        <v>4967804.740453833</v>
      </c>
      <c r="E8" s="1">
        <f>'blk, drift &amp; conc calc'!E56</f>
        <v>4861605.481222176</v>
      </c>
      <c r="F8" s="1">
        <f>'blk, drift &amp; conc calc'!F56</f>
        <v>833889.4272354302</v>
      </c>
      <c r="G8" s="1">
        <f>'blk, drift &amp; conc calc'!G56</f>
        <v>412321.77632482426</v>
      </c>
      <c r="H8" s="1">
        <f>'blk, drift &amp; conc calc'!H56</f>
        <v>4626594.740082145</v>
      </c>
      <c r="I8" s="1">
        <f>'blk, drift &amp; conc calc'!I56</f>
        <v>407075.88666293834</v>
      </c>
      <c r="J8" s="1">
        <f>'blk, drift &amp; conc calc'!J56</f>
        <v>26474.689609270747</v>
      </c>
      <c r="K8" s="1">
        <f>'blk, drift &amp; conc calc'!K56</f>
        <v>168.805</v>
      </c>
      <c r="L8" s="1">
        <f>'blk, drift &amp; conc calc'!L56</f>
        <v>1816686.9524865975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154.96359612374877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4580260.474945284</v>
      </c>
      <c r="D9" s="1">
        <f>'blk, drift &amp; conc calc'!D61</f>
        <v>4873139.479865903</v>
      </c>
      <c r="E9" s="1">
        <f>'blk, drift &amp; conc calc'!E61</f>
        <v>4802316.106222176</v>
      </c>
      <c r="F9" s="1">
        <f>'blk, drift &amp; conc calc'!F61</f>
        <v>819332.7840839867</v>
      </c>
      <c r="G9" s="1">
        <f>'blk, drift &amp; conc calc'!G61</f>
        <v>437261.7178801845</v>
      </c>
      <c r="H9" s="1">
        <f>'blk, drift &amp; conc calc'!H61</f>
        <v>4576944.506627758</v>
      </c>
      <c r="I9" s="1">
        <f>'blk, drift &amp; conc calc'!I61</f>
        <v>422180.3869321936</v>
      </c>
      <c r="J9" s="1">
        <f>'blk, drift &amp; conc calc'!J61</f>
        <v>26290.647153638234</v>
      </c>
      <c r="K9" s="1">
        <f>'blk, drift &amp; conc calc'!K61</f>
        <v>299.085</v>
      </c>
      <c r="L9" s="1">
        <f>'blk, drift &amp; conc calc'!L61</f>
        <v>1765635.9801876578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285.2435961237487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4750247.697352139</v>
      </c>
      <c r="D10" s="1">
        <f>'blk, drift &amp; conc calc'!D66</f>
        <v>4837226.99839429</v>
      </c>
      <c r="E10" s="1">
        <f>'blk, drift &amp; conc calc'!E66</f>
        <v>4955433.661222176</v>
      </c>
      <c r="F10" s="1">
        <f>'blk, drift &amp; conc calc'!F66</f>
        <v>824607.6015144852</v>
      </c>
      <c r="G10" s="1">
        <f>'blk, drift &amp; conc calc'!G66</f>
        <v>437347.8063248243</v>
      </c>
      <c r="H10" s="1">
        <f>'blk, drift &amp; conc calc'!H66</f>
        <v>4669653.2517830925</v>
      </c>
      <c r="I10" s="1">
        <f>'blk, drift &amp; conc calc'!I66</f>
        <v>432140.2126227804</v>
      </c>
      <c r="J10" s="1">
        <f>'blk, drift &amp; conc calc'!J66</f>
        <v>26465.385168837533</v>
      </c>
      <c r="K10" s="1">
        <f>'blk, drift &amp; conc calc'!K66</f>
        <v>289.5127826288204</v>
      </c>
      <c r="L10" s="1">
        <f>'blk, drift &amp; conc calc'!L66</f>
        <v>1802358.1557254028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275.6713787525691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4684403.9921717355</v>
      </c>
      <c r="D11" s="1">
        <f>'blk, drift &amp; conc calc'!D71</f>
        <v>4919257.972372495</v>
      </c>
      <c r="E11" s="1">
        <f>'blk, drift &amp; conc calc'!E71</f>
        <v>5012802.291524715</v>
      </c>
      <c r="F11" s="1">
        <f>'blk, drift &amp; conc calc'!F71</f>
        <v>804788.9233167206</v>
      </c>
      <c r="G11" s="1">
        <f>'blk, drift &amp; conc calc'!G71</f>
        <v>445611.0613248243</v>
      </c>
      <c r="H11" s="1">
        <f>'blk, drift &amp; conc calc'!H71</f>
        <v>4558686.746783297</v>
      </c>
      <c r="I11" s="1">
        <f>'blk, drift &amp; conc calc'!I71</f>
        <v>414531.40585913084</v>
      </c>
      <c r="J11" s="1">
        <f>'blk, drift &amp; conc calc'!J71</f>
        <v>26297.989980651884</v>
      </c>
      <c r="K11" s="1">
        <f>'blk, drift &amp; conc calc'!K71</f>
        <v>317.845</v>
      </c>
      <c r="L11" s="1">
        <f>'blk, drift &amp; conc calc'!L71</f>
        <v>1800826.993352178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304.0035961237488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6">
        <f t="shared" si="1"/>
        <v>99.56137506462927</v>
      </c>
      <c r="D15" s="156">
        <f t="shared" si="1"/>
        <v>99.69745705615</v>
      </c>
      <c r="E15" s="156">
        <f t="shared" si="1"/>
        <v>101.040549029625</v>
      </c>
      <c r="F15" s="156">
        <f t="shared" si="1"/>
        <v>97.11380377546286</v>
      </c>
      <c r="G15" s="156">
        <f t="shared" si="1"/>
        <v>101.26987928341762</v>
      </c>
      <c r="H15" s="156">
        <f t="shared" si="1"/>
        <v>98.12733350207104</v>
      </c>
      <c r="I15" s="156">
        <f t="shared" si="1"/>
        <v>101.03168792265345</v>
      </c>
      <c r="J15" s="156">
        <f aca="true" t="shared" si="6" ref="J15:U15">J5/J$4*100</f>
        <v>99.36548823893945</v>
      </c>
      <c r="K15" s="156">
        <f t="shared" si="3"/>
        <v>93.08966360112805</v>
      </c>
      <c r="L15" s="156">
        <f t="shared" si="6"/>
        <v>100.57081233835422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92.6340926617231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6">
        <f t="shared" si="1"/>
        <v>99.16108229728349</v>
      </c>
      <c r="D16" s="156">
        <f t="shared" si="1"/>
        <v>100.38977681735743</v>
      </c>
      <c r="E16" s="156">
        <f t="shared" si="1"/>
        <v>103.55790344300975</v>
      </c>
      <c r="F16" s="156">
        <f t="shared" si="1"/>
        <v>100.06613450830454</v>
      </c>
      <c r="G16" s="156">
        <f t="shared" si="1"/>
        <v>104.71760090312787</v>
      </c>
      <c r="H16" s="156">
        <f t="shared" si="1"/>
        <v>101.07985099090956</v>
      </c>
      <c r="I16" s="156">
        <f t="shared" si="1"/>
        <v>98.45361759320942</v>
      </c>
      <c r="J16" s="156">
        <f aca="true" t="shared" si="7" ref="J16:U16">J6/J$4*100</f>
        <v>100.39630667148805</v>
      </c>
      <c r="K16" s="156">
        <f t="shared" si="3"/>
        <v>80.32574454299693</v>
      </c>
      <c r="L16" s="156">
        <f t="shared" si="7"/>
        <v>101.84162256387272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79.02869928741384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6">
        <f t="shared" si="1"/>
        <v>97.22889066170906</v>
      </c>
      <c r="D17" s="156">
        <f t="shared" si="1"/>
        <v>96.4059584505192</v>
      </c>
      <c r="E17" s="156">
        <f t="shared" si="1"/>
        <v>105.05493426413636</v>
      </c>
      <c r="F17" s="156">
        <f t="shared" si="1"/>
        <v>98.59306028211982</v>
      </c>
      <c r="G17" s="156">
        <f t="shared" si="1"/>
        <v>104.2825647468012</v>
      </c>
      <c r="H17" s="156">
        <f t="shared" si="1"/>
        <v>98.84037339686931</v>
      </c>
      <c r="I17" s="156">
        <f t="shared" si="1"/>
        <v>100.68546988958884</v>
      </c>
      <c r="J17" s="156">
        <f aca="true" t="shared" si="8" ref="J17:U17">J7/J$4*100</f>
        <v>97.60637781253703</v>
      </c>
      <c r="K17" s="156">
        <f t="shared" si="3"/>
        <v>109.59905151935195</v>
      </c>
      <c r="L17" s="156">
        <f t="shared" si="8"/>
        <v>100.14979661537389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110.23187873146591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6">
        <f t="shared" si="1"/>
        <v>102.26224372997592</v>
      </c>
      <c r="D18" s="156">
        <f t="shared" si="1"/>
        <v>100.47813283016671</v>
      </c>
      <c r="E18" s="156">
        <f t="shared" si="1"/>
        <v>104.14792980506975</v>
      </c>
      <c r="F18" s="156">
        <f t="shared" si="1"/>
        <v>100.54449994786414</v>
      </c>
      <c r="G18" s="156">
        <f t="shared" si="1"/>
        <v>99.85242321558175</v>
      </c>
      <c r="H18" s="156">
        <f t="shared" si="1"/>
        <v>99.75808688526382</v>
      </c>
      <c r="I18" s="156">
        <f t="shared" si="1"/>
        <v>97.10666853259278</v>
      </c>
      <c r="J18" s="156">
        <f aca="true" t="shared" si="9" ref="J18:U19">J8/J$4*100</f>
        <v>96.86230468248807</v>
      </c>
      <c r="K18" s="156">
        <f t="shared" si="3"/>
        <v>75.42840546035434</v>
      </c>
      <c r="L18" s="156">
        <f t="shared" si="9"/>
        <v>104.08066696859196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73.80849815614097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6">
        <f t="shared" si="1"/>
        <v>100.59694586619612</v>
      </c>
      <c r="D19" s="156">
        <f t="shared" si="1"/>
        <v>98.5634463389083</v>
      </c>
      <c r="E19" s="156">
        <f t="shared" si="1"/>
        <v>102.87780089610403</v>
      </c>
      <c r="F19" s="156">
        <f t="shared" si="1"/>
        <v>98.78936268532131</v>
      </c>
      <c r="G19" s="156">
        <f t="shared" si="1"/>
        <v>105.89215660379807</v>
      </c>
      <c r="H19" s="156">
        <f t="shared" si="1"/>
        <v>98.68753444203678</v>
      </c>
      <c r="I19" s="156">
        <f t="shared" si="1"/>
        <v>100.70979942059721</v>
      </c>
      <c r="J19" s="156">
        <f t="shared" si="9"/>
        <v>96.18895301434436</v>
      </c>
      <c r="K19" s="156">
        <f t="shared" si="3"/>
        <v>133.6423959427154</v>
      </c>
      <c r="L19" s="156">
        <f t="shared" si="9"/>
        <v>101.15588169449947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135.86030503408156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6">
        <f aca="true" t="shared" si="10" ref="C20:J20">C10/C$4*100</f>
        <v>104.33040065636538</v>
      </c>
      <c r="D20" s="156">
        <f t="shared" si="10"/>
        <v>97.83708544670546</v>
      </c>
      <c r="E20" s="156">
        <f t="shared" si="10"/>
        <v>106.1579675882921</v>
      </c>
      <c r="F20" s="156">
        <f t="shared" si="10"/>
        <v>99.42536293132997</v>
      </c>
      <c r="G20" s="156">
        <f t="shared" si="10"/>
        <v>105.91300473819632</v>
      </c>
      <c r="H20" s="156">
        <f t="shared" si="10"/>
        <v>100.68650940608677</v>
      </c>
      <c r="I20" s="156">
        <f t="shared" si="10"/>
        <v>103.08568441812602</v>
      </c>
      <c r="J20" s="156">
        <f t="shared" si="10"/>
        <v>96.82826275197091</v>
      </c>
      <c r="K20" s="156">
        <f t="shared" si="3"/>
        <v>129.36517019094276</v>
      </c>
      <c r="L20" s="156">
        <f aca="true" t="shared" si="11" ref="L20:S21">L10/L$4*100</f>
        <v>103.25974913147023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131.3010988342803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6">
        <f aca="true" t="shared" si="12" ref="C21:J21">C11/C$4*100</f>
        <v>102.88426551145488</v>
      </c>
      <c r="D21" s="156">
        <f t="shared" si="12"/>
        <v>99.49623260127277</v>
      </c>
      <c r="E21" s="156">
        <f t="shared" si="12"/>
        <v>107.3869492703392</v>
      </c>
      <c r="F21" s="156">
        <f t="shared" si="12"/>
        <v>97.03576663242008</v>
      </c>
      <c r="G21" s="156">
        <f t="shared" si="12"/>
        <v>107.91412639311531</v>
      </c>
      <c r="H21" s="156">
        <f t="shared" si="12"/>
        <v>98.29386279037581</v>
      </c>
      <c r="I21" s="156">
        <f t="shared" si="12"/>
        <v>98.88515911639517</v>
      </c>
      <c r="J21" s="156">
        <f t="shared" si="12"/>
        <v>96.21581803742579</v>
      </c>
      <c r="K21" s="156">
        <f t="shared" si="3"/>
        <v>142.025067584173</v>
      </c>
      <c r="L21" s="156">
        <f t="shared" si="11"/>
        <v>103.17202658751496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144.7956128098735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0.9985379168820976</v>
      </c>
      <c r="D26" s="28">
        <f>D$25+(D$28-D$25)*($A26-$A$25)/($A$28-$A$25)</f>
        <v>0.9989915235205</v>
      </c>
      <c r="E26" s="28">
        <f aca="true" t="shared" si="16" ref="E26:L27">E$25+(E$28-E$25)*($A26-$A$25)/($A$28-$A$25)</f>
        <v>1.0034684967654166</v>
      </c>
      <c r="F26" s="28">
        <f t="shared" si="16"/>
        <v>0.9903793459182095</v>
      </c>
      <c r="G26" s="28">
        <f t="shared" si="16"/>
        <v>1.0042329309447253</v>
      </c>
      <c r="H26" s="28">
        <f t="shared" si="16"/>
        <v>0.9937577783402368</v>
      </c>
      <c r="I26" s="28">
        <f t="shared" si="16"/>
        <v>1.0034389597421782</v>
      </c>
      <c r="J26" s="28">
        <f t="shared" si="16"/>
        <v>0.9978849607964648</v>
      </c>
      <c r="K26" s="28">
        <f t="shared" si="16"/>
        <v>0.9769655453370935</v>
      </c>
      <c r="L26" s="28">
        <f t="shared" si="16"/>
        <v>1.001902707794514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0.975446975539077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0.9970758337641952</v>
      </c>
      <c r="D27" s="28">
        <f>D$25+(D$28-D$25)*($A27-$A$25)/($A$28-$A$25)</f>
        <v>0.9979830470409999</v>
      </c>
      <c r="E27" s="28">
        <f t="shared" si="16"/>
        <v>1.0069369935308334</v>
      </c>
      <c r="F27" s="28">
        <f t="shared" si="16"/>
        <v>0.9807586918364191</v>
      </c>
      <c r="G27" s="28">
        <f t="shared" si="16"/>
        <v>1.0084658618894509</v>
      </c>
      <c r="H27" s="28">
        <f t="shared" si="16"/>
        <v>0.9875155566804735</v>
      </c>
      <c r="I27" s="28">
        <f t="shared" si="16"/>
        <v>1.0068779194843562</v>
      </c>
      <c r="J27" s="28">
        <f t="shared" si="16"/>
        <v>0.9957699215929297</v>
      </c>
      <c r="K27" s="28">
        <f t="shared" si="16"/>
        <v>0.953931090674187</v>
      </c>
      <c r="L27" s="28">
        <f t="shared" si="16"/>
        <v>1.0038054155890281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0.950893951078154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0.9956137506462928</v>
      </c>
      <c r="D28" s="30">
        <f>D15/100</f>
        <v>0.9969745705615</v>
      </c>
      <c r="E28" s="30">
        <f aca="true" t="shared" si="21" ref="E28:L28">E15/100</f>
        <v>1.01040549029625</v>
      </c>
      <c r="F28" s="30">
        <f t="shared" si="21"/>
        <v>0.9711380377546286</v>
      </c>
      <c r="G28" s="30">
        <f t="shared" si="21"/>
        <v>1.0126987928341762</v>
      </c>
      <c r="H28" s="30">
        <f t="shared" si="21"/>
        <v>0.9812733350207103</v>
      </c>
      <c r="I28" s="30">
        <f t="shared" si="21"/>
        <v>1.0103168792265345</v>
      </c>
      <c r="J28" s="30">
        <f t="shared" si="21"/>
        <v>0.9936548823893945</v>
      </c>
      <c r="K28" s="30">
        <f t="shared" si="21"/>
        <v>0.9308966360112805</v>
      </c>
      <c r="L28" s="30">
        <f t="shared" si="21"/>
        <v>1.005708123383542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0.926340926617231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0.9942794414218068</v>
      </c>
      <c r="D29" s="33">
        <f>D$28+(D$31-D$28)*($A29-$A$28)/($A$31-$A$28)</f>
        <v>0.9992823030988581</v>
      </c>
      <c r="E29" s="33">
        <f aca="true" t="shared" si="23" ref="E29:L30">E$28+(E$31-E$28)*($A29-$A$28)/($A$31-$A$28)</f>
        <v>1.0187966716741992</v>
      </c>
      <c r="F29" s="33">
        <f t="shared" si="23"/>
        <v>0.9809791401974343</v>
      </c>
      <c r="G29" s="33">
        <f t="shared" si="23"/>
        <v>1.0241911982332104</v>
      </c>
      <c r="H29" s="33">
        <f t="shared" si="23"/>
        <v>0.9911150599835055</v>
      </c>
      <c r="I29" s="33">
        <f t="shared" si="23"/>
        <v>1.001723311461721</v>
      </c>
      <c r="J29" s="33">
        <f t="shared" si="23"/>
        <v>0.9970909438312231</v>
      </c>
      <c r="K29" s="33">
        <f t="shared" si="23"/>
        <v>0.8883502391508434</v>
      </c>
      <c r="L29" s="33">
        <f t="shared" si="23"/>
        <v>1.0099441574686039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0.8809896153695335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1309D114R3(29-37)</v>
      </c>
      <c r="C30" s="33">
        <f>C$28+(C$31-C$28)*($A30-$A$28)/($A$31-$A$28)</f>
        <v>0.9929451321973208</v>
      </c>
      <c r="D30" s="33">
        <f>D$28+(D$31-D$28)*($A30-$A$28)/($A$31-$A$28)</f>
        <v>1.0015900356362162</v>
      </c>
      <c r="E30" s="33">
        <f t="shared" si="23"/>
        <v>1.0271878530521483</v>
      </c>
      <c r="F30" s="33">
        <f t="shared" si="23"/>
        <v>0.9908202426402398</v>
      </c>
      <c r="G30" s="33">
        <f t="shared" si="23"/>
        <v>1.0356836036322445</v>
      </c>
      <c r="H30" s="33">
        <f t="shared" si="23"/>
        <v>1.0009567849463006</v>
      </c>
      <c r="I30" s="33">
        <f t="shared" si="23"/>
        <v>0.9931297436969077</v>
      </c>
      <c r="J30" s="33">
        <f t="shared" si="23"/>
        <v>1.0005270052730517</v>
      </c>
      <c r="K30" s="33">
        <f t="shared" si="23"/>
        <v>0.8458038422904063</v>
      </c>
      <c r="L30" s="33">
        <f t="shared" si="23"/>
        <v>1.0141801915536655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0.8356383041218359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0.9916108229728349</v>
      </c>
      <c r="D31" s="30">
        <f>D16/100</f>
        <v>1.0038977681735743</v>
      </c>
      <c r="E31" s="30">
        <f aca="true" t="shared" si="27" ref="E31:L31">E16/100</f>
        <v>1.0355790344300975</v>
      </c>
      <c r="F31" s="30">
        <f t="shared" si="27"/>
        <v>1.0006613450830455</v>
      </c>
      <c r="G31" s="30">
        <f t="shared" si="27"/>
        <v>1.0471760090312787</v>
      </c>
      <c r="H31" s="30">
        <f t="shared" si="27"/>
        <v>1.0107985099090957</v>
      </c>
      <c r="I31" s="30">
        <f t="shared" si="27"/>
        <v>0.9845361759320942</v>
      </c>
      <c r="J31" s="30">
        <f t="shared" si="27"/>
        <v>1.0039630667148804</v>
      </c>
      <c r="K31" s="30">
        <f t="shared" si="27"/>
        <v>0.8032574454299692</v>
      </c>
      <c r="L31" s="30">
        <f t="shared" si="27"/>
        <v>1.0184162256387272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0.7902869928741384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1309D116R3(64-77)</v>
      </c>
      <c r="C32" s="33">
        <f aca="true" t="shared" si="29" ref="C32:D35">C$31+(C$36-C$31)*($A32-$A$31)/($A$36-$A$31)</f>
        <v>0.987746439701686</v>
      </c>
      <c r="D32" s="33">
        <f t="shared" si="29"/>
        <v>0.9959301314398978</v>
      </c>
      <c r="E32" s="33">
        <f aca="true" t="shared" si="30" ref="E32:L35">E$31+(E$36-E$31)*($A32-$A$31)/($A$36-$A$31)</f>
        <v>1.0385730960723507</v>
      </c>
      <c r="F32" s="33">
        <f t="shared" si="30"/>
        <v>0.9977151966306761</v>
      </c>
      <c r="G32" s="33">
        <f t="shared" si="30"/>
        <v>1.0463059367186254</v>
      </c>
      <c r="H32" s="33">
        <f t="shared" si="30"/>
        <v>1.006319554721015</v>
      </c>
      <c r="I32" s="33">
        <f t="shared" si="30"/>
        <v>0.988999880524853</v>
      </c>
      <c r="J32" s="33">
        <f t="shared" si="30"/>
        <v>0.9983832089969784</v>
      </c>
      <c r="K32" s="33">
        <f t="shared" si="30"/>
        <v>0.8618040593826792</v>
      </c>
      <c r="L32" s="33">
        <f t="shared" si="30"/>
        <v>1.0150325737417296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0.8526933517622426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1309D117R1(41-51)</v>
      </c>
      <c r="C33" s="33">
        <f t="shared" si="29"/>
        <v>0.9838820564305372</v>
      </c>
      <c r="D33" s="33">
        <f t="shared" si="29"/>
        <v>0.9879624947062213</v>
      </c>
      <c r="E33" s="33">
        <f t="shared" si="30"/>
        <v>1.041567157714604</v>
      </c>
      <c r="F33" s="33">
        <f t="shared" si="30"/>
        <v>0.9947690481783066</v>
      </c>
      <c r="G33" s="33">
        <f t="shared" si="30"/>
        <v>1.045435864405972</v>
      </c>
      <c r="H33" s="33">
        <f t="shared" si="30"/>
        <v>1.0018405995329347</v>
      </c>
      <c r="I33" s="33">
        <f t="shared" si="30"/>
        <v>0.9934635851176119</v>
      </c>
      <c r="J33" s="33">
        <f t="shared" si="30"/>
        <v>0.9928033512790764</v>
      </c>
      <c r="K33" s="33">
        <f t="shared" si="30"/>
        <v>0.9203506733353893</v>
      </c>
      <c r="L33" s="33">
        <f t="shared" si="30"/>
        <v>1.011648921844732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0.9150997106503467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1309D117R4(24-28)</v>
      </c>
      <c r="C34" s="33">
        <f t="shared" si="29"/>
        <v>0.9800176731593883</v>
      </c>
      <c r="D34" s="33">
        <f t="shared" si="29"/>
        <v>0.9799948579725449</v>
      </c>
      <c r="E34" s="33">
        <f t="shared" si="30"/>
        <v>1.0445612193568572</v>
      </c>
      <c r="F34" s="33">
        <f t="shared" si="30"/>
        <v>0.9918228997259372</v>
      </c>
      <c r="G34" s="33">
        <f t="shared" si="30"/>
        <v>1.0445657920933187</v>
      </c>
      <c r="H34" s="33">
        <f t="shared" si="30"/>
        <v>0.9973616443448541</v>
      </c>
      <c r="I34" s="33">
        <f t="shared" si="30"/>
        <v>0.9979272897103707</v>
      </c>
      <c r="J34" s="33">
        <f t="shared" si="30"/>
        <v>0.9872234935611744</v>
      </c>
      <c r="K34" s="33">
        <f t="shared" si="30"/>
        <v>0.9788972872880993</v>
      </c>
      <c r="L34" s="33">
        <f t="shared" si="30"/>
        <v>1.0082652699477341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0.9775060695384509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0.9761532898882395</v>
      </c>
      <c r="D35" s="33">
        <f t="shared" si="29"/>
        <v>0.9720272212388684</v>
      </c>
      <c r="E35" s="33">
        <f t="shared" si="30"/>
        <v>1.0475552809991104</v>
      </c>
      <c r="F35" s="33">
        <f t="shared" si="30"/>
        <v>0.9888767512735677</v>
      </c>
      <c r="G35" s="33">
        <f t="shared" si="30"/>
        <v>1.0436957197806653</v>
      </c>
      <c r="H35" s="33">
        <f t="shared" si="30"/>
        <v>0.9928826891567736</v>
      </c>
      <c r="I35" s="33">
        <f t="shared" si="30"/>
        <v>1.0023909943031295</v>
      </c>
      <c r="J35" s="33">
        <f t="shared" si="30"/>
        <v>0.9816436358432724</v>
      </c>
      <c r="K35" s="33">
        <f t="shared" si="30"/>
        <v>1.0374439012408094</v>
      </c>
      <c r="L35" s="33">
        <f t="shared" si="30"/>
        <v>1.0048816180507365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1.039912428426555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0.9722889066170906</v>
      </c>
      <c r="D36" s="30">
        <f>D17/100</f>
        <v>0.9640595845051919</v>
      </c>
      <c r="E36" s="30">
        <f aca="true" t="shared" si="34" ref="E36:L36">E17/100</f>
        <v>1.0505493426413637</v>
      </c>
      <c r="F36" s="30">
        <f t="shared" si="34"/>
        <v>0.9859306028211983</v>
      </c>
      <c r="G36" s="30">
        <f t="shared" si="34"/>
        <v>1.042825647468012</v>
      </c>
      <c r="H36" s="30">
        <f t="shared" si="34"/>
        <v>0.9884037339686931</v>
      </c>
      <c r="I36" s="30">
        <f t="shared" si="34"/>
        <v>1.0068546988958884</v>
      </c>
      <c r="J36" s="30">
        <f t="shared" si="34"/>
        <v>0.9760637781253704</v>
      </c>
      <c r="K36" s="30">
        <f t="shared" si="34"/>
        <v>1.0959905151935194</v>
      </c>
      <c r="L36" s="30">
        <f t="shared" si="34"/>
        <v>1.0014979661537389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1.1023187873146592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0.9823556127536243</v>
      </c>
      <c r="D37" s="33">
        <f>D$36+(D$41-D$36)*($A37-$A$36)/($A$41-$A$36)</f>
        <v>0.972203933264487</v>
      </c>
      <c r="E37" s="33">
        <f aca="true" t="shared" si="36" ref="E37:L38">E$36+(E$41-E$36)*($A37-$A$36)/($A$41-$A$36)</f>
        <v>1.0487353337232304</v>
      </c>
      <c r="F37" s="33">
        <f t="shared" si="36"/>
        <v>0.9898334821526868</v>
      </c>
      <c r="G37" s="33">
        <f t="shared" si="36"/>
        <v>1.033965364405573</v>
      </c>
      <c r="H37" s="33">
        <f t="shared" si="36"/>
        <v>0.9902391609454821</v>
      </c>
      <c r="I37" s="33">
        <f t="shared" si="36"/>
        <v>0.9996970961818963</v>
      </c>
      <c r="J37" s="33">
        <f t="shared" si="36"/>
        <v>0.9745756318652724</v>
      </c>
      <c r="K37" s="33">
        <f t="shared" si="36"/>
        <v>1.0276492230755243</v>
      </c>
      <c r="L37" s="33">
        <f t="shared" si="36"/>
        <v>1.009359706860175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1.0294720261640093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1309D120R2(35-45)</v>
      </c>
      <c r="C38" s="33">
        <f>C$36+(C$41-C$36)*($A38-$A$36)/($A$41-$A$36)</f>
        <v>0.992422318890158</v>
      </c>
      <c r="D38" s="33">
        <f>D$36+(D$41-D$36)*($A38-$A$36)/($A$41-$A$36)</f>
        <v>0.980348282023782</v>
      </c>
      <c r="E38" s="33">
        <f t="shared" si="36"/>
        <v>1.0469213248050973</v>
      </c>
      <c r="F38" s="33">
        <f t="shared" si="36"/>
        <v>0.9937363614841755</v>
      </c>
      <c r="G38" s="33">
        <f t="shared" si="36"/>
        <v>1.0251050813431342</v>
      </c>
      <c r="H38" s="33">
        <f t="shared" si="36"/>
        <v>0.9920745879222711</v>
      </c>
      <c r="I38" s="33">
        <f t="shared" si="36"/>
        <v>0.9925394934679042</v>
      </c>
      <c r="J38" s="33">
        <f t="shared" si="36"/>
        <v>0.9730874856051746</v>
      </c>
      <c r="K38" s="33">
        <f t="shared" si="36"/>
        <v>0.959307930957529</v>
      </c>
      <c r="L38" s="33">
        <f t="shared" si="36"/>
        <v>1.017221447566611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0.9566252650133593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1309D121R2(26-35)</v>
      </c>
      <c r="C39" s="33">
        <f t="shared" si="38"/>
        <v>1.0024890250266918</v>
      </c>
      <c r="D39" s="33">
        <f t="shared" si="38"/>
        <v>0.988492630783077</v>
      </c>
      <c r="E39" s="33">
        <f t="shared" si="38"/>
        <v>1.045107315886964</v>
      </c>
      <c r="F39" s="33">
        <f t="shared" si="38"/>
        <v>0.9976392408156641</v>
      </c>
      <c r="G39" s="33">
        <f t="shared" si="38"/>
        <v>1.0162447982806952</v>
      </c>
      <c r="H39" s="33">
        <f t="shared" si="38"/>
        <v>0.9939100148990602</v>
      </c>
      <c r="I39" s="33">
        <f t="shared" si="38"/>
        <v>0.985381890753912</v>
      </c>
      <c r="J39" s="33">
        <f t="shared" si="38"/>
        <v>0.9715993393450766</v>
      </c>
      <c r="K39" s="33">
        <f t="shared" si="38"/>
        <v>0.8909666388395339</v>
      </c>
      <c r="L39" s="33">
        <f t="shared" si="38"/>
        <v>1.0250831882730473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0.8837785038627095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1309D124R4(49-59)</v>
      </c>
      <c r="C40" s="33">
        <f t="shared" si="38"/>
        <v>1.0125557311632254</v>
      </c>
      <c r="D40" s="33">
        <f t="shared" si="38"/>
        <v>0.9966369795423721</v>
      </c>
      <c r="E40" s="33">
        <f t="shared" si="38"/>
        <v>1.0432933069688308</v>
      </c>
      <c r="F40" s="33">
        <f t="shared" si="38"/>
        <v>1.0015421201471528</v>
      </c>
      <c r="G40" s="33">
        <f t="shared" si="38"/>
        <v>1.0073845152182563</v>
      </c>
      <c r="H40" s="33">
        <f t="shared" si="38"/>
        <v>0.9957454418758491</v>
      </c>
      <c r="I40" s="33">
        <f t="shared" si="38"/>
        <v>0.9782242880399199</v>
      </c>
      <c r="J40" s="33">
        <f t="shared" si="38"/>
        <v>0.9701111930849787</v>
      </c>
      <c r="K40" s="33">
        <f t="shared" si="38"/>
        <v>0.8226253467215386</v>
      </c>
      <c r="L40" s="33">
        <f t="shared" si="38"/>
        <v>1.0329449289794834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0.8109317427120596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1.0226224372997592</v>
      </c>
      <c r="D41" s="30">
        <f>D18/100</f>
        <v>1.004781328301667</v>
      </c>
      <c r="E41" s="30">
        <f aca="true" t="shared" si="40" ref="E41:L41">E18/100</f>
        <v>1.0414792980506975</v>
      </c>
      <c r="F41" s="30">
        <f t="shared" si="40"/>
        <v>1.0054449994786414</v>
      </c>
      <c r="G41" s="30">
        <f t="shared" si="40"/>
        <v>0.9985242321558175</v>
      </c>
      <c r="H41" s="30">
        <f t="shared" si="40"/>
        <v>0.9975808688526382</v>
      </c>
      <c r="I41" s="30">
        <f t="shared" si="40"/>
        <v>0.9710666853259278</v>
      </c>
      <c r="J41" s="30">
        <f t="shared" si="40"/>
        <v>0.9686230468248808</v>
      </c>
      <c r="K41" s="30">
        <f t="shared" si="40"/>
        <v>0.7542840546035434</v>
      </c>
      <c r="L41" s="30">
        <f t="shared" si="40"/>
        <v>1.0408066696859195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0.7380849815614097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1.0192918415721997</v>
      </c>
      <c r="D42" s="33">
        <f t="shared" si="42"/>
        <v>1.0009519553191504</v>
      </c>
      <c r="E42" s="33">
        <f t="shared" si="42"/>
        <v>1.038939040232766</v>
      </c>
      <c r="F42" s="33">
        <f t="shared" si="42"/>
        <v>1.0019347249535557</v>
      </c>
      <c r="G42" s="33">
        <f t="shared" si="42"/>
        <v>1.0106036989322502</v>
      </c>
      <c r="H42" s="33">
        <f t="shared" si="42"/>
        <v>0.995439763966184</v>
      </c>
      <c r="I42" s="33">
        <f t="shared" si="42"/>
        <v>0.9782729471019367</v>
      </c>
      <c r="J42" s="33">
        <f t="shared" si="42"/>
        <v>0.9672763434885934</v>
      </c>
      <c r="K42" s="33">
        <f t="shared" si="42"/>
        <v>0.8707120355682656</v>
      </c>
      <c r="L42" s="33">
        <f t="shared" si="42"/>
        <v>1.0349570991377346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0.8621885953172909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1309D126R1(94-104)</v>
      </c>
      <c r="C43" s="33">
        <f>C$41+(C$46-C$41)*($A43-$A$41)/($A$46-$A$41)</f>
        <v>1.01596124584464</v>
      </c>
      <c r="D43" s="33">
        <f>D$41+(D$46-D$41)*($A43-$A$41)/($A$46-$A$41)</f>
        <v>0.9971225823366335</v>
      </c>
      <c r="E43" s="33">
        <f t="shared" si="42"/>
        <v>1.0363987824148346</v>
      </c>
      <c r="F43" s="33">
        <f t="shared" si="42"/>
        <v>0.9984244504284701</v>
      </c>
      <c r="G43" s="33">
        <f t="shared" si="42"/>
        <v>1.0226831657086828</v>
      </c>
      <c r="H43" s="33">
        <f t="shared" si="42"/>
        <v>0.99329865907973</v>
      </c>
      <c r="I43" s="33">
        <f t="shared" si="42"/>
        <v>0.9854792088779455</v>
      </c>
      <c r="J43" s="33">
        <f t="shared" si="42"/>
        <v>0.9659296401523059</v>
      </c>
      <c r="K43" s="33">
        <f t="shared" si="42"/>
        <v>0.9871400165329877</v>
      </c>
      <c r="L43" s="33">
        <f t="shared" si="42"/>
        <v>1.0291075285895497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0.986292209073172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1309D127R1(132-135)</v>
      </c>
      <c r="C44" s="33">
        <f t="shared" si="43"/>
        <v>1.0126306501170803</v>
      </c>
      <c r="D44" s="33">
        <f t="shared" si="43"/>
        <v>0.9932932093541167</v>
      </c>
      <c r="E44" s="33">
        <f t="shared" si="43"/>
        <v>1.0338585245969032</v>
      </c>
      <c r="F44" s="33">
        <f t="shared" si="43"/>
        <v>0.9949141759033844</v>
      </c>
      <c r="G44" s="33">
        <f t="shared" si="43"/>
        <v>1.0347626324851154</v>
      </c>
      <c r="H44" s="33">
        <f t="shared" si="43"/>
        <v>0.9911575541932759</v>
      </c>
      <c r="I44" s="33">
        <f t="shared" si="43"/>
        <v>0.9926854706539544</v>
      </c>
      <c r="J44" s="33">
        <f t="shared" si="43"/>
        <v>0.9645829368160185</v>
      </c>
      <c r="K44" s="33">
        <f t="shared" si="43"/>
        <v>1.1035679974977097</v>
      </c>
      <c r="L44" s="33">
        <f t="shared" si="43"/>
        <v>1.0232579580413645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1.1103958228290531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1.0093000543895208</v>
      </c>
      <c r="D45" s="33">
        <f t="shared" si="43"/>
        <v>0.9894638363716</v>
      </c>
      <c r="E45" s="33">
        <f t="shared" si="43"/>
        <v>1.0313182667789718</v>
      </c>
      <c r="F45" s="33">
        <f t="shared" si="43"/>
        <v>0.9914039013782987</v>
      </c>
      <c r="G45" s="33">
        <f t="shared" si="43"/>
        <v>1.0468420992615481</v>
      </c>
      <c r="H45" s="33">
        <f t="shared" si="43"/>
        <v>0.9890164493068219</v>
      </c>
      <c r="I45" s="33">
        <f t="shared" si="43"/>
        <v>0.9998917324299632</v>
      </c>
      <c r="J45" s="33">
        <f t="shared" si="43"/>
        <v>0.963236233479731</v>
      </c>
      <c r="K45" s="33">
        <f t="shared" si="43"/>
        <v>1.219995978462432</v>
      </c>
      <c r="L45" s="33">
        <f t="shared" si="43"/>
        <v>1.0174083874931796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1.2344994365849344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1.0059694586619612</v>
      </c>
      <c r="D46" s="30">
        <f>D19/100</f>
        <v>0.9856344633890831</v>
      </c>
      <c r="E46" s="30">
        <f aca="true" t="shared" si="45" ref="E46:L46">E19/100</f>
        <v>1.0287780089610403</v>
      </c>
      <c r="F46" s="30">
        <f t="shared" si="45"/>
        <v>0.987893626853213</v>
      </c>
      <c r="G46" s="30">
        <f t="shared" si="45"/>
        <v>1.0589215660379807</v>
      </c>
      <c r="H46" s="30">
        <f t="shared" si="45"/>
        <v>0.9868753444203677</v>
      </c>
      <c r="I46" s="30">
        <f t="shared" si="45"/>
        <v>1.0070979942059721</v>
      </c>
      <c r="J46" s="30">
        <f t="shared" si="45"/>
        <v>0.9618895301434436</v>
      </c>
      <c r="K46" s="30">
        <f t="shared" si="45"/>
        <v>1.336423959427154</v>
      </c>
      <c r="L46" s="30">
        <f t="shared" si="45"/>
        <v>1.0115588169449947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1.3586030503408155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1309D127R2(80-92)</v>
      </c>
      <c r="C47" s="28">
        <f>C$46+(C$51-C$46)*($A47-$A$46)/($A$51-$A$46)</f>
        <v>1.0134363682422998</v>
      </c>
      <c r="D47" s="28">
        <f>D$46+(D$51-D$46)*($A47-$A$46)/($A$51-$A$46)</f>
        <v>0.9841817416046774</v>
      </c>
      <c r="E47" s="28">
        <f aca="true" t="shared" si="47" ref="E47:L47">E$46+(E$51-E$46)*($A47-$A$46)/($A$51-$A$46)</f>
        <v>1.0353383423454166</v>
      </c>
      <c r="F47" s="28">
        <f t="shared" si="47"/>
        <v>0.9891656273452304</v>
      </c>
      <c r="G47" s="28">
        <f t="shared" si="47"/>
        <v>1.0589632623067773</v>
      </c>
      <c r="H47" s="28">
        <f t="shared" si="47"/>
        <v>0.9908732943484677</v>
      </c>
      <c r="I47" s="28">
        <f t="shared" si="47"/>
        <v>1.0118497642010298</v>
      </c>
      <c r="J47" s="28">
        <f t="shared" si="47"/>
        <v>0.9631681496186967</v>
      </c>
      <c r="K47" s="28">
        <f t="shared" si="47"/>
        <v>1.3278695079236087</v>
      </c>
      <c r="L47" s="28">
        <f t="shared" si="47"/>
        <v>1.0157665518189363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1.349484637941213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1.0209032778226383</v>
      </c>
      <c r="D48" s="28">
        <f t="shared" si="49"/>
        <v>0.9827290198202717</v>
      </c>
      <c r="E48" s="28">
        <f t="shared" si="49"/>
        <v>1.0418986757297926</v>
      </c>
      <c r="F48" s="28">
        <f t="shared" si="49"/>
        <v>0.9904376278372478</v>
      </c>
      <c r="G48" s="28">
        <f t="shared" si="49"/>
        <v>1.0590049585755736</v>
      </c>
      <c r="H48" s="28">
        <f t="shared" si="49"/>
        <v>0.9948712442765677</v>
      </c>
      <c r="I48" s="28">
        <f t="shared" si="49"/>
        <v>1.0166015341960875</v>
      </c>
      <c r="J48" s="28">
        <f t="shared" si="49"/>
        <v>0.9644467690939498</v>
      </c>
      <c r="K48" s="28">
        <f t="shared" si="49"/>
        <v>1.3193150564200635</v>
      </c>
      <c r="L48" s="28">
        <f t="shared" si="49"/>
        <v>1.0199742866928778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1.3403662255416107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1309D128R3(38-48)</v>
      </c>
      <c r="C49" s="28">
        <f>C$46+(C$51-C$46)*($A49-$A$46)/($A$51-$A$46)</f>
        <v>1.0283701874029767</v>
      </c>
      <c r="D49" s="28">
        <f>D$46+(D$51-D$46)*($A49-$A$46)/($A$51-$A$46)</f>
        <v>0.981276298035866</v>
      </c>
      <c r="E49" s="28">
        <f t="shared" si="49"/>
        <v>1.0484590091141688</v>
      </c>
      <c r="F49" s="28">
        <f t="shared" si="49"/>
        <v>0.991709628329265</v>
      </c>
      <c r="G49" s="28">
        <f t="shared" si="49"/>
        <v>1.0590466548443702</v>
      </c>
      <c r="H49" s="28">
        <f t="shared" si="49"/>
        <v>0.9988691942046677</v>
      </c>
      <c r="I49" s="28">
        <f t="shared" si="49"/>
        <v>1.021353304191145</v>
      </c>
      <c r="J49" s="28">
        <f t="shared" si="49"/>
        <v>0.9657253885692029</v>
      </c>
      <c r="K49" s="28">
        <f t="shared" si="49"/>
        <v>1.3107606049165181</v>
      </c>
      <c r="L49" s="28">
        <f t="shared" si="49"/>
        <v>1.0241820215668191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1.331247813142008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1309D130R1(35-43)</v>
      </c>
      <c r="C50" s="28">
        <f t="shared" si="49"/>
        <v>1.0358370969833153</v>
      </c>
      <c r="D50" s="28">
        <f t="shared" si="49"/>
        <v>0.9798235762514603</v>
      </c>
      <c r="E50" s="28">
        <f t="shared" si="49"/>
        <v>1.0550193424985448</v>
      </c>
      <c r="F50" s="28">
        <f t="shared" si="49"/>
        <v>0.9929816288212824</v>
      </c>
      <c r="G50" s="28">
        <f t="shared" si="49"/>
        <v>1.0590883511131666</v>
      </c>
      <c r="H50" s="28">
        <f t="shared" si="49"/>
        <v>1.0028671441327677</v>
      </c>
      <c r="I50" s="28">
        <f t="shared" si="49"/>
        <v>1.0261050741862026</v>
      </c>
      <c r="J50" s="28">
        <f t="shared" si="49"/>
        <v>0.967004008044456</v>
      </c>
      <c r="K50" s="28">
        <f t="shared" si="49"/>
        <v>1.302206153412973</v>
      </c>
      <c r="L50" s="28">
        <f t="shared" si="49"/>
        <v>1.0283897564407607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1.3221294007424056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1.0433040065636539</v>
      </c>
      <c r="D51" s="30">
        <f>D20/100</f>
        <v>0.9783708544670546</v>
      </c>
      <c r="E51" s="30">
        <f aca="true" t="shared" si="52" ref="E51:L51">E20/100</f>
        <v>1.061579675882921</v>
      </c>
      <c r="F51" s="30">
        <f t="shared" si="52"/>
        <v>0.9942536293132997</v>
      </c>
      <c r="G51" s="30">
        <f t="shared" si="52"/>
        <v>1.0591300473819631</v>
      </c>
      <c r="H51" s="30">
        <f t="shared" si="52"/>
        <v>1.0068650940608677</v>
      </c>
      <c r="I51" s="30">
        <f t="shared" si="52"/>
        <v>1.0308568441812602</v>
      </c>
      <c r="J51" s="30">
        <f t="shared" si="52"/>
        <v>0.9682826275197091</v>
      </c>
      <c r="K51" s="30">
        <f t="shared" si="52"/>
        <v>1.2936517019094276</v>
      </c>
      <c r="L51" s="30">
        <f t="shared" si="52"/>
        <v>1.0325974913147022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1.3130109883428032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1.0404117362738328</v>
      </c>
      <c r="D52" s="28">
        <f t="shared" si="54"/>
        <v>0.9816891487761892</v>
      </c>
      <c r="E52" s="28">
        <f aca="true" t="shared" si="55" ref="E52:L52">E$51+(E$56-E$51)*($A52-$A$51)/($A$56-$A$51)</f>
        <v>1.0640376392470152</v>
      </c>
      <c r="F52" s="28">
        <f t="shared" si="55"/>
        <v>0.98947443671548</v>
      </c>
      <c r="G52" s="28">
        <f t="shared" si="55"/>
        <v>1.063132290691801</v>
      </c>
      <c r="H52" s="28">
        <f t="shared" si="55"/>
        <v>1.0020798008294458</v>
      </c>
      <c r="I52" s="28">
        <f t="shared" si="55"/>
        <v>1.0224557935777985</v>
      </c>
      <c r="J52" s="28">
        <f t="shared" si="55"/>
        <v>0.9670577380906188</v>
      </c>
      <c r="K52" s="28">
        <f t="shared" si="55"/>
        <v>1.318971496695888</v>
      </c>
      <c r="L52" s="28">
        <f t="shared" si="55"/>
        <v>1.0324220462267917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1.3400000162939896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1.037519465984012</v>
      </c>
      <c r="D53" s="28">
        <f t="shared" si="54"/>
        <v>0.9850074430853238</v>
      </c>
      <c r="E53" s="28">
        <f aca="true" t="shared" si="57" ref="E53:L55">E$51+(E$56-E$51)*($A53-$A$51)/($A$56-$A$51)</f>
        <v>1.0664956026111094</v>
      </c>
      <c r="F53" s="28">
        <f t="shared" si="57"/>
        <v>0.9846952441176602</v>
      </c>
      <c r="G53" s="28">
        <f t="shared" si="57"/>
        <v>1.0671345340016392</v>
      </c>
      <c r="H53" s="28">
        <f t="shared" si="57"/>
        <v>0.9972945075980238</v>
      </c>
      <c r="I53" s="28">
        <f t="shared" si="57"/>
        <v>1.0140547429743367</v>
      </c>
      <c r="J53" s="28">
        <f t="shared" si="57"/>
        <v>0.9658328486615286</v>
      </c>
      <c r="K53" s="28">
        <f t="shared" si="57"/>
        <v>1.3442912914823486</v>
      </c>
      <c r="L53" s="28">
        <f t="shared" si="57"/>
        <v>1.0322466011388811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1.366989044245176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1.0346271956941908</v>
      </c>
      <c r="D54" s="28">
        <f t="shared" si="54"/>
        <v>0.9883257373944584</v>
      </c>
      <c r="E54" s="28">
        <f t="shared" si="57"/>
        <v>1.0689535659752036</v>
      </c>
      <c r="F54" s="28">
        <f t="shared" si="57"/>
        <v>0.9799160515198403</v>
      </c>
      <c r="G54" s="28">
        <f t="shared" si="57"/>
        <v>1.071136777311477</v>
      </c>
      <c r="H54" s="28">
        <f t="shared" si="57"/>
        <v>0.9925092143666019</v>
      </c>
      <c r="I54" s="28">
        <f t="shared" si="57"/>
        <v>1.0056536923708752</v>
      </c>
      <c r="J54" s="28">
        <f t="shared" si="57"/>
        <v>0.9646079592324384</v>
      </c>
      <c r="K54" s="28">
        <f t="shared" si="57"/>
        <v>1.369611086268809</v>
      </c>
      <c r="L54" s="28">
        <f t="shared" si="57"/>
        <v>1.0320711560509708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1.3939780721963622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1.03173492540437</v>
      </c>
      <c r="D55" s="28">
        <f t="shared" si="54"/>
        <v>0.991644031703593</v>
      </c>
      <c r="E55" s="28">
        <f t="shared" si="57"/>
        <v>1.0714115293392978</v>
      </c>
      <c r="F55" s="28">
        <f t="shared" si="57"/>
        <v>0.9751368589220205</v>
      </c>
      <c r="G55" s="28">
        <f t="shared" si="57"/>
        <v>1.0751390206213152</v>
      </c>
      <c r="H55" s="28">
        <f t="shared" si="57"/>
        <v>0.98772392113518</v>
      </c>
      <c r="I55" s="28">
        <f t="shared" si="57"/>
        <v>0.9972526417674135</v>
      </c>
      <c r="J55" s="28">
        <f t="shared" si="57"/>
        <v>0.9633830698033482</v>
      </c>
      <c r="K55" s="28">
        <f t="shared" si="57"/>
        <v>1.3949308810552694</v>
      </c>
      <c r="L55" s="28">
        <f t="shared" si="57"/>
        <v>1.0318957109630602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1.4209671001475486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1.0288426551145489</v>
      </c>
      <c r="D56" s="30">
        <f>D21/100</f>
        <v>0.9949623260127276</v>
      </c>
      <c r="E56" s="30">
        <f aca="true" t="shared" si="58" ref="E56:L56">E21/100</f>
        <v>1.073869492703392</v>
      </c>
      <c r="F56" s="30">
        <f t="shared" si="58"/>
        <v>0.9703576663242007</v>
      </c>
      <c r="G56" s="30">
        <f t="shared" si="58"/>
        <v>1.079141263931153</v>
      </c>
      <c r="H56" s="30">
        <f t="shared" si="58"/>
        <v>0.9829386279037581</v>
      </c>
      <c r="I56" s="30">
        <f t="shared" si="58"/>
        <v>0.9888515911639517</v>
      </c>
      <c r="J56" s="30">
        <f t="shared" si="58"/>
        <v>0.9621581803742579</v>
      </c>
      <c r="K56" s="30">
        <f t="shared" si="58"/>
        <v>1.42025067584173</v>
      </c>
      <c r="L56" s="30">
        <f t="shared" si="58"/>
        <v>1.0317202658751496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1.447956128098735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5">
      <selection activeCell="D19" sqref="D19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22</v>
      </c>
    </row>
    <row r="8" ht="12.75">
      <c r="F8" s="130" t="s">
        <v>236</v>
      </c>
    </row>
    <row r="13" spans="1:7" ht="12.75">
      <c r="A13" s="131" t="s">
        <v>23</v>
      </c>
      <c r="F13" s="132" t="s">
        <v>24</v>
      </c>
      <c r="G13" s="133" t="s">
        <v>25</v>
      </c>
    </row>
    <row r="14" spans="4:11" ht="12.75">
      <c r="D14" s="134" t="s">
        <v>26</v>
      </c>
      <c r="E14" s="133" t="s">
        <v>274</v>
      </c>
      <c r="G14" s="132" t="s">
        <v>27</v>
      </c>
      <c r="I14" s="133" t="s">
        <v>28</v>
      </c>
      <c r="J14" s="132" t="s">
        <v>29</v>
      </c>
      <c r="K14" s="135">
        <v>0.5882353186607361</v>
      </c>
    </row>
    <row r="15" spans="6:7" ht="12.75">
      <c r="F15" s="134" t="s">
        <v>30</v>
      </c>
      <c r="G15" s="133" t="s">
        <v>31</v>
      </c>
    </row>
    <row r="16" spans="1:11" ht="12.75">
      <c r="A16" s="136" t="s">
        <v>32</v>
      </c>
      <c r="B16" s="137">
        <v>38382.88984953704</v>
      </c>
      <c r="D16" s="132" t="s">
        <v>33</v>
      </c>
      <c r="E16" s="133" t="s">
        <v>34</v>
      </c>
      <c r="F16" s="132" t="s">
        <v>35</v>
      </c>
      <c r="G16" s="133" t="s">
        <v>36</v>
      </c>
      <c r="H16" s="132" t="s">
        <v>183</v>
      </c>
      <c r="I16" s="133" t="s">
        <v>184</v>
      </c>
      <c r="J16" s="132" t="s">
        <v>185</v>
      </c>
      <c r="K16" s="135">
        <v>3.1764707565307617</v>
      </c>
    </row>
    <row r="19" spans="1:16" ht="12.75">
      <c r="A19" s="138" t="s">
        <v>186</v>
      </c>
      <c r="B19" s="133" t="s">
        <v>275</v>
      </c>
      <c r="D19" s="138" t="s">
        <v>187</v>
      </c>
      <c r="E19" s="133" t="s">
        <v>188</v>
      </c>
      <c r="F19" s="134" t="s">
        <v>189</v>
      </c>
      <c r="G19" s="139" t="s">
        <v>190</v>
      </c>
      <c r="H19" s="140">
        <v>1</v>
      </c>
      <c r="I19" s="141" t="s">
        <v>191</v>
      </c>
      <c r="J19" s="140">
        <v>1</v>
      </c>
      <c r="K19" s="139" t="s">
        <v>192</v>
      </c>
      <c r="L19" s="142">
        <v>1</v>
      </c>
      <c r="M19" s="139" t="s">
        <v>193</v>
      </c>
      <c r="N19" s="143">
        <v>1</v>
      </c>
      <c r="O19" s="139" t="s">
        <v>194</v>
      </c>
      <c r="P19" s="143">
        <v>1</v>
      </c>
    </row>
    <row r="21" spans="1:10" ht="12.75">
      <c r="A21" s="144" t="s">
        <v>86</v>
      </c>
      <c r="C21" s="145" t="s">
        <v>87</v>
      </c>
      <c r="D21" s="145" t="s">
        <v>88</v>
      </c>
      <c r="F21" s="145" t="s">
        <v>89</v>
      </c>
      <c r="G21" s="145" t="s">
        <v>90</v>
      </c>
      <c r="H21" s="145" t="s">
        <v>91</v>
      </c>
      <c r="I21" s="146" t="s">
        <v>92</v>
      </c>
      <c r="J21" s="145" t="s">
        <v>93</v>
      </c>
    </row>
    <row r="22" spans="1:8" ht="12.75">
      <c r="A22" s="147" t="s">
        <v>21</v>
      </c>
      <c r="C22" s="148">
        <v>178.2290000000503</v>
      </c>
      <c r="D22" s="128">
        <v>645.9876470556483</v>
      </c>
      <c r="F22" s="128">
        <v>408.99999999953434</v>
      </c>
      <c r="G22" s="128">
        <v>368</v>
      </c>
      <c r="H22" s="149" t="s">
        <v>237</v>
      </c>
    </row>
    <row r="24" spans="4:8" ht="12.75">
      <c r="D24" s="128">
        <v>605.2053568754345</v>
      </c>
      <c r="F24" s="128">
        <v>374</v>
      </c>
      <c r="G24" s="128">
        <v>391</v>
      </c>
      <c r="H24" s="149" t="s">
        <v>238</v>
      </c>
    </row>
    <row r="26" spans="4:8" ht="12.75">
      <c r="D26" s="128">
        <v>642</v>
      </c>
      <c r="F26" s="128">
        <v>381</v>
      </c>
      <c r="G26" s="128">
        <v>380</v>
      </c>
      <c r="H26" s="149" t="s">
        <v>239</v>
      </c>
    </row>
    <row r="28" spans="1:8" ht="12.75">
      <c r="A28" s="144" t="s">
        <v>94</v>
      </c>
      <c r="C28" s="150" t="s">
        <v>95</v>
      </c>
      <c r="D28" s="128">
        <v>631.0643346436942</v>
      </c>
      <c r="F28" s="128">
        <v>387.9999999998448</v>
      </c>
      <c r="G28" s="128">
        <v>379.66666666666663</v>
      </c>
      <c r="H28" s="128">
        <v>247.47514193543395</v>
      </c>
    </row>
    <row r="29" spans="1:8" ht="12.75">
      <c r="A29" s="127">
        <v>38382.88449074074</v>
      </c>
      <c r="C29" s="150" t="s">
        <v>96</v>
      </c>
      <c r="D29" s="128">
        <v>22.483113233596004</v>
      </c>
      <c r="F29" s="128">
        <v>18.520259177189303</v>
      </c>
      <c r="G29" s="128">
        <v>11.503622617824933</v>
      </c>
      <c r="H29" s="128">
        <v>22.483113233596004</v>
      </c>
    </row>
    <row r="31" spans="3:8" ht="12.75">
      <c r="C31" s="150" t="s">
        <v>97</v>
      </c>
      <c r="D31" s="128">
        <v>3.5627291861281027</v>
      </c>
      <c r="F31" s="128">
        <v>4.773262674535234</v>
      </c>
      <c r="G31" s="128">
        <v>3.0299269406035823</v>
      </c>
      <c r="H31" s="128">
        <v>9.08499862158351</v>
      </c>
    </row>
    <row r="32" spans="1:10" ht="12.75">
      <c r="A32" s="144" t="s">
        <v>86</v>
      </c>
      <c r="C32" s="145" t="s">
        <v>87</v>
      </c>
      <c r="D32" s="145" t="s">
        <v>88</v>
      </c>
      <c r="F32" s="145" t="s">
        <v>89</v>
      </c>
      <c r="G32" s="145" t="s">
        <v>90</v>
      </c>
      <c r="H32" s="145" t="s">
        <v>91</v>
      </c>
      <c r="I32" s="146" t="s">
        <v>92</v>
      </c>
      <c r="J32" s="145" t="s">
        <v>93</v>
      </c>
    </row>
    <row r="33" spans="1:8" ht="12.75">
      <c r="A33" s="147" t="s">
        <v>288</v>
      </c>
      <c r="C33" s="148">
        <v>251.61100000003353</v>
      </c>
      <c r="D33" s="128">
        <v>4633355.411972046</v>
      </c>
      <c r="F33" s="128">
        <v>27600</v>
      </c>
      <c r="G33" s="128">
        <v>25600</v>
      </c>
      <c r="H33" s="149" t="s">
        <v>240</v>
      </c>
    </row>
    <row r="35" spans="4:8" ht="12.75">
      <c r="D35" s="128">
        <v>4610592.1706085205</v>
      </c>
      <c r="F35" s="128">
        <v>28400</v>
      </c>
      <c r="G35" s="128">
        <v>25800</v>
      </c>
      <c r="H35" s="149" t="s">
        <v>241</v>
      </c>
    </row>
    <row r="37" spans="4:8" ht="12.75">
      <c r="D37" s="128">
        <v>4516251.664863586</v>
      </c>
      <c r="F37" s="128">
        <v>29000</v>
      </c>
      <c r="G37" s="128">
        <v>25500</v>
      </c>
      <c r="H37" s="149" t="s">
        <v>242</v>
      </c>
    </row>
    <row r="39" spans="1:10" ht="12.75">
      <c r="A39" s="144" t="s">
        <v>94</v>
      </c>
      <c r="C39" s="150" t="s">
        <v>95</v>
      </c>
      <c r="D39" s="128">
        <v>4586733.082481384</v>
      </c>
      <c r="F39" s="128">
        <v>28333.333333333336</v>
      </c>
      <c r="G39" s="128">
        <v>25633.333333333336</v>
      </c>
      <c r="H39" s="128">
        <v>4559763.056924612</v>
      </c>
      <c r="I39" s="128">
        <v>-0.0001</v>
      </c>
      <c r="J39" s="128">
        <v>-0.0001</v>
      </c>
    </row>
    <row r="40" spans="1:8" ht="12.75">
      <c r="A40" s="127">
        <v>38382.88496527778</v>
      </c>
      <c r="C40" s="150" t="s">
        <v>96</v>
      </c>
      <c r="D40" s="128">
        <v>62090.771950427545</v>
      </c>
      <c r="F40" s="128">
        <v>702.3769168568492</v>
      </c>
      <c r="G40" s="128">
        <v>152.7525231651947</v>
      </c>
      <c r="H40" s="128">
        <v>62090.771950427545</v>
      </c>
    </row>
    <row r="42" spans="3:8" ht="12.75">
      <c r="C42" s="150" t="s">
        <v>97</v>
      </c>
      <c r="D42" s="128">
        <v>1.3537036237747881</v>
      </c>
      <c r="F42" s="128">
        <v>2.4789773536124096</v>
      </c>
      <c r="G42" s="128">
        <v>0.5959136144285879</v>
      </c>
      <c r="H42" s="128">
        <v>1.3617104918672118</v>
      </c>
    </row>
    <row r="43" spans="1:10" ht="12.75">
      <c r="A43" s="144" t="s">
        <v>86</v>
      </c>
      <c r="C43" s="145" t="s">
        <v>87</v>
      </c>
      <c r="D43" s="145" t="s">
        <v>88</v>
      </c>
      <c r="F43" s="145" t="s">
        <v>89</v>
      </c>
      <c r="G43" s="145" t="s">
        <v>90</v>
      </c>
      <c r="H43" s="145" t="s">
        <v>91</v>
      </c>
      <c r="I43" s="146" t="s">
        <v>92</v>
      </c>
      <c r="J43" s="145" t="s">
        <v>93</v>
      </c>
    </row>
    <row r="44" spans="1:8" ht="12.75">
      <c r="A44" s="147" t="s">
        <v>291</v>
      </c>
      <c r="C44" s="148">
        <v>257.6099999998696</v>
      </c>
      <c r="D44" s="128">
        <v>426456.51093530655</v>
      </c>
      <c r="F44" s="128">
        <v>13230</v>
      </c>
      <c r="G44" s="128">
        <v>9787.5</v>
      </c>
      <c r="H44" s="149" t="s">
        <v>243</v>
      </c>
    </row>
    <row r="46" spans="4:8" ht="12.75">
      <c r="D46" s="128">
        <v>445957.51205825806</v>
      </c>
      <c r="F46" s="128">
        <v>12532.5</v>
      </c>
      <c r="G46" s="128">
        <v>10152.5</v>
      </c>
      <c r="H46" s="149" t="s">
        <v>244</v>
      </c>
    </row>
    <row r="48" spans="4:8" ht="12.75">
      <c r="D48" s="128">
        <v>443371.08862018585</v>
      </c>
      <c r="F48" s="128">
        <v>11962.5</v>
      </c>
      <c r="G48" s="128">
        <v>9867.5</v>
      </c>
      <c r="H48" s="149" t="s">
        <v>245</v>
      </c>
    </row>
    <row r="50" spans="1:10" ht="12.75">
      <c r="A50" s="144" t="s">
        <v>94</v>
      </c>
      <c r="C50" s="150" t="s">
        <v>95</v>
      </c>
      <c r="D50" s="128">
        <v>438595.0372045835</v>
      </c>
      <c r="F50" s="128">
        <v>12575</v>
      </c>
      <c r="G50" s="128">
        <v>9935.833333333334</v>
      </c>
      <c r="H50" s="128">
        <v>427339.6205379168</v>
      </c>
      <c r="I50" s="128">
        <v>-0.0001</v>
      </c>
      <c r="J50" s="128">
        <v>-0.0001</v>
      </c>
    </row>
    <row r="51" spans="1:8" ht="12.75">
      <c r="A51" s="127">
        <v>38382.88560185185</v>
      </c>
      <c r="C51" s="150" t="s">
        <v>96</v>
      </c>
      <c r="D51" s="128">
        <v>10591.518377584413</v>
      </c>
      <c r="F51" s="128">
        <v>634.8178872716176</v>
      </c>
      <c r="G51" s="128">
        <v>191.85497995447847</v>
      </c>
      <c r="H51" s="128">
        <v>10591.518377584413</v>
      </c>
    </row>
    <row r="53" spans="3:8" ht="12.75">
      <c r="C53" s="150" t="s">
        <v>97</v>
      </c>
      <c r="D53" s="128">
        <v>2.4148741958163056</v>
      </c>
      <c r="F53" s="128">
        <v>5.048253576712664</v>
      </c>
      <c r="G53" s="128">
        <v>1.9309399978644146</v>
      </c>
      <c r="H53" s="128">
        <v>2.4784779759602595</v>
      </c>
    </row>
    <row r="54" spans="1:10" ht="12.75">
      <c r="A54" s="144" t="s">
        <v>86</v>
      </c>
      <c r="C54" s="145" t="s">
        <v>87</v>
      </c>
      <c r="D54" s="145" t="s">
        <v>88</v>
      </c>
      <c r="F54" s="145" t="s">
        <v>89</v>
      </c>
      <c r="G54" s="145" t="s">
        <v>90</v>
      </c>
      <c r="H54" s="145" t="s">
        <v>91</v>
      </c>
      <c r="I54" s="146" t="s">
        <v>92</v>
      </c>
      <c r="J54" s="145" t="s">
        <v>93</v>
      </c>
    </row>
    <row r="55" spans="1:8" ht="12.75">
      <c r="A55" s="147" t="s">
        <v>290</v>
      </c>
      <c r="C55" s="148">
        <v>259.9399999999441</v>
      </c>
      <c r="D55" s="128">
        <v>4625402.530303955</v>
      </c>
      <c r="F55" s="128">
        <v>27075</v>
      </c>
      <c r="G55" s="128">
        <v>24000</v>
      </c>
      <c r="H55" s="149" t="s">
        <v>246</v>
      </c>
    </row>
    <row r="57" spans="4:8" ht="12.75">
      <c r="D57" s="128">
        <v>4827398.856178284</v>
      </c>
      <c r="F57" s="128">
        <v>27425</v>
      </c>
      <c r="G57" s="128">
        <v>23825</v>
      </c>
      <c r="H57" s="149" t="s">
        <v>247</v>
      </c>
    </row>
    <row r="59" spans="4:8" ht="12.75">
      <c r="D59" s="128">
        <v>4666827.120628357</v>
      </c>
      <c r="F59" s="128">
        <v>27350</v>
      </c>
      <c r="G59" s="128">
        <v>23700</v>
      </c>
      <c r="H59" s="149" t="s">
        <v>248</v>
      </c>
    </row>
    <row r="61" spans="1:10" ht="12.75">
      <c r="A61" s="144" t="s">
        <v>94</v>
      </c>
      <c r="C61" s="150" t="s">
        <v>95</v>
      </c>
      <c r="D61" s="128">
        <v>4706542.835703532</v>
      </c>
      <c r="F61" s="128">
        <v>27283.333333333336</v>
      </c>
      <c r="G61" s="128">
        <v>23841.666666666664</v>
      </c>
      <c r="H61" s="128">
        <v>4680962.95354865</v>
      </c>
      <c r="I61" s="128">
        <v>-0.0001</v>
      </c>
      <c r="J61" s="128">
        <v>-0.0001</v>
      </c>
    </row>
    <row r="62" spans="1:8" ht="12.75">
      <c r="A62" s="127">
        <v>38382.88627314815</v>
      </c>
      <c r="C62" s="150" t="s">
        <v>96</v>
      </c>
      <c r="D62" s="128">
        <v>106694.10684113094</v>
      </c>
      <c r="F62" s="128">
        <v>184.27786989579985</v>
      </c>
      <c r="G62" s="128">
        <v>150.6928443335427</v>
      </c>
      <c r="H62" s="128">
        <v>106694.10684113094</v>
      </c>
    </row>
    <row r="64" spans="3:8" ht="12.75">
      <c r="C64" s="150" t="s">
        <v>97</v>
      </c>
      <c r="D64" s="128">
        <v>2.2669316006593263</v>
      </c>
      <c r="F64" s="128">
        <v>0.6754228585062912</v>
      </c>
      <c r="G64" s="128">
        <v>0.632056669696789</v>
      </c>
      <c r="H64" s="128">
        <v>2.279319616495701</v>
      </c>
    </row>
    <row r="65" spans="1:10" ht="12.75">
      <c r="A65" s="144" t="s">
        <v>86</v>
      </c>
      <c r="C65" s="145" t="s">
        <v>87</v>
      </c>
      <c r="D65" s="145" t="s">
        <v>88</v>
      </c>
      <c r="F65" s="145" t="s">
        <v>89</v>
      </c>
      <c r="G65" s="145" t="s">
        <v>90</v>
      </c>
      <c r="H65" s="145" t="s">
        <v>91</v>
      </c>
      <c r="I65" s="146" t="s">
        <v>92</v>
      </c>
      <c r="J65" s="145" t="s">
        <v>93</v>
      </c>
    </row>
    <row r="66" spans="1:8" ht="12.75">
      <c r="A66" s="147" t="s">
        <v>292</v>
      </c>
      <c r="C66" s="148">
        <v>285.2129999999888</v>
      </c>
      <c r="D66" s="128">
        <v>846122.9425201416</v>
      </c>
      <c r="F66" s="128">
        <v>11900</v>
      </c>
      <c r="G66" s="128">
        <v>11875</v>
      </c>
      <c r="H66" s="149" t="s">
        <v>249</v>
      </c>
    </row>
    <row r="68" spans="4:8" ht="12.75">
      <c r="D68" s="128">
        <v>666650</v>
      </c>
      <c r="F68" s="128">
        <v>11800</v>
      </c>
      <c r="G68" s="128">
        <v>11875</v>
      </c>
      <c r="H68" s="149" t="s">
        <v>250</v>
      </c>
    </row>
    <row r="70" spans="4:8" ht="12.75">
      <c r="D70" s="128">
        <v>839657.9108409882</v>
      </c>
      <c r="F70" s="128">
        <v>11975</v>
      </c>
      <c r="G70" s="128">
        <v>12000</v>
      </c>
      <c r="H70" s="149" t="s">
        <v>251</v>
      </c>
    </row>
    <row r="72" spans="1:10" ht="12.75">
      <c r="A72" s="144" t="s">
        <v>94</v>
      </c>
      <c r="C72" s="150" t="s">
        <v>95</v>
      </c>
      <c r="D72" s="128">
        <v>784143.6177870433</v>
      </c>
      <c r="F72" s="128">
        <v>11891.666666666668</v>
      </c>
      <c r="G72" s="128">
        <v>11916.666666666668</v>
      </c>
      <c r="H72" s="128">
        <v>772238.1297352004</v>
      </c>
      <c r="I72" s="128">
        <v>-0.0001</v>
      </c>
      <c r="J72" s="128">
        <v>-0.0001</v>
      </c>
    </row>
    <row r="73" spans="1:8" ht="12.75">
      <c r="A73" s="127">
        <v>38382.88695601852</v>
      </c>
      <c r="C73" s="150" t="s">
        <v>96</v>
      </c>
      <c r="D73" s="128">
        <v>101803.79081433591</v>
      </c>
      <c r="F73" s="128">
        <v>87.79711460710615</v>
      </c>
      <c r="G73" s="128">
        <v>72.16878364870323</v>
      </c>
      <c r="H73" s="128">
        <v>101803.79081433591</v>
      </c>
    </row>
    <row r="75" spans="3:8" ht="12.75">
      <c r="C75" s="150" t="s">
        <v>97</v>
      </c>
      <c r="D75" s="128">
        <v>12.982799133357691</v>
      </c>
      <c r="F75" s="128">
        <v>0.7383079013912222</v>
      </c>
      <c r="G75" s="128">
        <v>0.6056121704786284</v>
      </c>
      <c r="H75" s="128">
        <v>13.182953145455834</v>
      </c>
    </row>
    <row r="76" spans="1:10" ht="12.75">
      <c r="A76" s="144" t="s">
        <v>86</v>
      </c>
      <c r="C76" s="145" t="s">
        <v>87</v>
      </c>
      <c r="D76" s="145" t="s">
        <v>88</v>
      </c>
      <c r="F76" s="145" t="s">
        <v>89</v>
      </c>
      <c r="G76" s="145" t="s">
        <v>90</v>
      </c>
      <c r="H76" s="145" t="s">
        <v>91</v>
      </c>
      <c r="I76" s="146" t="s">
        <v>92</v>
      </c>
      <c r="J76" s="145" t="s">
        <v>93</v>
      </c>
    </row>
    <row r="77" spans="1:8" ht="12.75">
      <c r="A77" s="147" t="s">
        <v>288</v>
      </c>
      <c r="C77" s="148">
        <v>288.1579999998212</v>
      </c>
      <c r="D77" s="128">
        <v>460200.83795547485</v>
      </c>
      <c r="F77" s="128">
        <v>4460</v>
      </c>
      <c r="G77" s="128">
        <v>3800</v>
      </c>
      <c r="H77" s="149" t="s">
        <v>252</v>
      </c>
    </row>
    <row r="79" spans="4:8" ht="12.75">
      <c r="D79" s="128">
        <v>453684.7463736534</v>
      </c>
      <c r="F79" s="128">
        <v>4460</v>
      </c>
      <c r="G79" s="128">
        <v>3800</v>
      </c>
      <c r="H79" s="149" t="s">
        <v>253</v>
      </c>
    </row>
    <row r="81" spans="4:8" ht="12.75">
      <c r="D81" s="128">
        <v>448235.51009988785</v>
      </c>
      <c r="F81" s="128">
        <v>4460</v>
      </c>
      <c r="G81" s="128">
        <v>3800</v>
      </c>
      <c r="H81" s="149" t="s">
        <v>254</v>
      </c>
    </row>
    <row r="83" spans="1:10" ht="12.75">
      <c r="A83" s="144" t="s">
        <v>94</v>
      </c>
      <c r="C83" s="150" t="s">
        <v>95</v>
      </c>
      <c r="D83" s="128">
        <v>454040.364809672</v>
      </c>
      <c r="F83" s="128">
        <v>4460</v>
      </c>
      <c r="G83" s="128">
        <v>3800</v>
      </c>
      <c r="H83" s="128">
        <v>449915.475429141</v>
      </c>
      <c r="I83" s="128">
        <v>-0.0001</v>
      </c>
      <c r="J83" s="128">
        <v>-0.0001</v>
      </c>
    </row>
    <row r="84" spans="1:8" ht="12.75">
      <c r="A84" s="127">
        <v>38382.88738425926</v>
      </c>
      <c r="C84" s="150" t="s">
        <v>96</v>
      </c>
      <c r="D84" s="128">
        <v>5990.585616354631</v>
      </c>
      <c r="H84" s="128">
        <v>5990.585616354631</v>
      </c>
    </row>
    <row r="86" spans="3:8" ht="12.75">
      <c r="C86" s="150" t="s">
        <v>97</v>
      </c>
      <c r="D86" s="128">
        <v>1.3193949438539037</v>
      </c>
      <c r="F86" s="128">
        <v>0</v>
      </c>
      <c r="G86" s="128">
        <v>0</v>
      </c>
      <c r="H86" s="128">
        <v>1.3314913452667207</v>
      </c>
    </row>
    <row r="87" spans="1:10" ht="12.75">
      <c r="A87" s="144" t="s">
        <v>86</v>
      </c>
      <c r="C87" s="145" t="s">
        <v>87</v>
      </c>
      <c r="D87" s="145" t="s">
        <v>88</v>
      </c>
      <c r="F87" s="145" t="s">
        <v>89</v>
      </c>
      <c r="G87" s="145" t="s">
        <v>90</v>
      </c>
      <c r="H87" s="145" t="s">
        <v>91</v>
      </c>
      <c r="I87" s="146" t="s">
        <v>92</v>
      </c>
      <c r="J87" s="145" t="s">
        <v>93</v>
      </c>
    </row>
    <row r="88" spans="1:8" ht="12.75">
      <c r="A88" s="147" t="s">
        <v>289</v>
      </c>
      <c r="C88" s="148">
        <v>334.94100000010803</v>
      </c>
      <c r="D88" s="128">
        <v>1803466.8178596497</v>
      </c>
      <c r="F88" s="128">
        <v>32300</v>
      </c>
      <c r="H88" s="149" t="s">
        <v>255</v>
      </c>
    </row>
    <row r="90" spans="4:8" ht="12.75">
      <c r="D90" s="128">
        <v>1688962.3927593231</v>
      </c>
      <c r="F90" s="128">
        <v>33900</v>
      </c>
      <c r="H90" s="149" t="s">
        <v>256</v>
      </c>
    </row>
    <row r="92" spans="4:8" ht="12.75">
      <c r="D92" s="128">
        <v>1842472.5939846039</v>
      </c>
      <c r="F92" s="128">
        <v>31900</v>
      </c>
      <c r="H92" s="149" t="s">
        <v>257</v>
      </c>
    </row>
    <row r="94" spans="1:10" ht="12.75">
      <c r="A94" s="144" t="s">
        <v>94</v>
      </c>
      <c r="C94" s="150" t="s">
        <v>95</v>
      </c>
      <c r="D94" s="128">
        <v>1778300.6015345254</v>
      </c>
      <c r="F94" s="128">
        <v>32700</v>
      </c>
      <c r="H94" s="128">
        <v>1745600.6015345254</v>
      </c>
      <c r="I94" s="128">
        <v>-0.0001</v>
      </c>
      <c r="J94" s="128">
        <v>-0.0001</v>
      </c>
    </row>
    <row r="95" spans="1:8" ht="12.75">
      <c r="A95" s="127">
        <v>38382.887824074074</v>
      </c>
      <c r="C95" s="150" t="s">
        <v>96</v>
      </c>
      <c r="D95" s="128">
        <v>79789.40595811159</v>
      </c>
      <c r="F95" s="128">
        <v>1058.300524425836</v>
      </c>
      <c r="H95" s="128">
        <v>79789.40595811159</v>
      </c>
    </row>
    <row r="97" spans="3:8" ht="12.75">
      <c r="C97" s="150" t="s">
        <v>97</v>
      </c>
      <c r="D97" s="128">
        <v>4.486834559312412</v>
      </c>
      <c r="F97" s="128">
        <v>3.2363930410576027</v>
      </c>
      <c r="H97" s="128">
        <v>4.5708855672924384</v>
      </c>
    </row>
    <row r="98" spans="1:10" ht="12.75">
      <c r="A98" s="144" t="s">
        <v>86</v>
      </c>
      <c r="C98" s="145" t="s">
        <v>87</v>
      </c>
      <c r="D98" s="145" t="s">
        <v>88</v>
      </c>
      <c r="F98" s="145" t="s">
        <v>89</v>
      </c>
      <c r="G98" s="145" t="s">
        <v>90</v>
      </c>
      <c r="H98" s="145" t="s">
        <v>91</v>
      </c>
      <c r="I98" s="146" t="s">
        <v>92</v>
      </c>
      <c r="J98" s="145" t="s">
        <v>93</v>
      </c>
    </row>
    <row r="99" spans="1:8" ht="12.75">
      <c r="A99" s="147" t="s">
        <v>293</v>
      </c>
      <c r="C99" s="148">
        <v>393.36599999992177</v>
      </c>
      <c r="D99" s="128">
        <v>4794800.089874268</v>
      </c>
      <c r="F99" s="128">
        <v>18200</v>
      </c>
      <c r="G99" s="128">
        <v>15700</v>
      </c>
      <c r="H99" s="149" t="s">
        <v>258</v>
      </c>
    </row>
    <row r="101" spans="4:8" ht="12.75">
      <c r="D101" s="128">
        <v>4697737.976676941</v>
      </c>
      <c r="F101" s="128">
        <v>17300</v>
      </c>
      <c r="G101" s="128">
        <v>15100</v>
      </c>
      <c r="H101" s="149" t="s">
        <v>259</v>
      </c>
    </row>
    <row r="103" spans="4:8" ht="12.75">
      <c r="D103" s="128">
        <v>4595048.662902832</v>
      </c>
      <c r="F103" s="128">
        <v>17500</v>
      </c>
      <c r="G103" s="128">
        <v>14600</v>
      </c>
      <c r="H103" s="149" t="s">
        <v>260</v>
      </c>
    </row>
    <row r="105" spans="1:10" ht="12.75">
      <c r="A105" s="144" t="s">
        <v>94</v>
      </c>
      <c r="C105" s="150" t="s">
        <v>95</v>
      </c>
      <c r="D105" s="128">
        <v>4695862.243151347</v>
      </c>
      <c r="F105" s="128">
        <v>17666.666666666668</v>
      </c>
      <c r="G105" s="128">
        <v>15133.333333333332</v>
      </c>
      <c r="H105" s="128">
        <v>4679462.243151347</v>
      </c>
      <c r="I105" s="128">
        <v>-0.0001</v>
      </c>
      <c r="J105" s="128">
        <v>-0.0001</v>
      </c>
    </row>
    <row r="106" spans="1:8" ht="12.75">
      <c r="A106" s="127">
        <v>38382.88827546296</v>
      </c>
      <c r="C106" s="150" t="s">
        <v>96</v>
      </c>
      <c r="D106" s="128">
        <v>99888.92294180239</v>
      </c>
      <c r="F106" s="128">
        <v>472.58156262526086</v>
      </c>
      <c r="G106" s="128">
        <v>550.7570547286101</v>
      </c>
      <c r="H106" s="128">
        <v>99888.92294180239</v>
      </c>
    </row>
    <row r="108" spans="3:8" ht="12.75">
      <c r="C108" s="150" t="s">
        <v>97</v>
      </c>
      <c r="D108" s="128">
        <v>2.127168936599126</v>
      </c>
      <c r="F108" s="128">
        <v>2.6749899771241177</v>
      </c>
      <c r="G108" s="128">
        <v>3.639363797766146</v>
      </c>
      <c r="H108" s="128">
        <v>2.1346239749662552</v>
      </c>
    </row>
    <row r="109" spans="1:10" ht="12.75">
      <c r="A109" s="144" t="s">
        <v>86</v>
      </c>
      <c r="C109" s="145" t="s">
        <v>87</v>
      </c>
      <c r="D109" s="145" t="s">
        <v>88</v>
      </c>
      <c r="F109" s="145" t="s">
        <v>89</v>
      </c>
      <c r="G109" s="145" t="s">
        <v>90</v>
      </c>
      <c r="H109" s="145" t="s">
        <v>91</v>
      </c>
      <c r="I109" s="146" t="s">
        <v>92</v>
      </c>
      <c r="J109" s="145" t="s">
        <v>93</v>
      </c>
    </row>
    <row r="110" spans="1:8" ht="12.75">
      <c r="A110" s="147" t="s">
        <v>287</v>
      </c>
      <c r="C110" s="148">
        <v>396.15199999976903</v>
      </c>
      <c r="D110" s="128">
        <v>5057473.250846863</v>
      </c>
      <c r="F110" s="128">
        <v>91300</v>
      </c>
      <c r="G110" s="128">
        <v>88000</v>
      </c>
      <c r="H110" s="149" t="s">
        <v>261</v>
      </c>
    </row>
    <row r="112" spans="4:8" ht="12.75">
      <c r="D112" s="128">
        <v>5087846.352508545</v>
      </c>
      <c r="F112" s="128">
        <v>89300</v>
      </c>
      <c r="G112" s="128">
        <v>87300</v>
      </c>
      <c r="H112" s="149" t="s">
        <v>262</v>
      </c>
    </row>
    <row r="114" spans="4:8" ht="12.75">
      <c r="D114" s="128">
        <v>5024339.731903076</v>
      </c>
      <c r="F114" s="128">
        <v>89200</v>
      </c>
      <c r="G114" s="128">
        <v>89900</v>
      </c>
      <c r="H114" s="149" t="s">
        <v>263</v>
      </c>
    </row>
    <row r="116" spans="1:10" ht="12.75">
      <c r="A116" s="144" t="s">
        <v>94</v>
      </c>
      <c r="C116" s="150" t="s">
        <v>95</v>
      </c>
      <c r="D116" s="128">
        <v>5056553.111752828</v>
      </c>
      <c r="F116" s="128">
        <v>89933.33333333334</v>
      </c>
      <c r="G116" s="128">
        <v>88400</v>
      </c>
      <c r="H116" s="128">
        <v>4967378.240567732</v>
      </c>
      <c r="I116" s="128">
        <v>-0.0001</v>
      </c>
      <c r="J116" s="128">
        <v>-0.0001</v>
      </c>
    </row>
    <row r="117" spans="1:8" ht="12.75">
      <c r="A117" s="127">
        <v>38382.88873842593</v>
      </c>
      <c r="C117" s="150" t="s">
        <v>96</v>
      </c>
      <c r="D117" s="128">
        <v>31763.307559929373</v>
      </c>
      <c r="F117" s="128">
        <v>1184.6237095944575</v>
      </c>
      <c r="G117" s="128">
        <v>1345.362404707371</v>
      </c>
      <c r="H117" s="128">
        <v>31763.307559929373</v>
      </c>
    </row>
    <row r="119" spans="3:8" ht="12.75">
      <c r="C119" s="150" t="s">
        <v>97</v>
      </c>
      <c r="D119" s="128">
        <v>0.6281612564516066</v>
      </c>
      <c r="F119" s="128">
        <v>1.317224287910813</v>
      </c>
      <c r="G119" s="128">
        <v>1.521903172745895</v>
      </c>
      <c r="H119" s="128">
        <v>0.6394380701780239</v>
      </c>
    </row>
    <row r="120" spans="1:10" ht="12.75">
      <c r="A120" s="144" t="s">
        <v>86</v>
      </c>
      <c r="C120" s="145" t="s">
        <v>87</v>
      </c>
      <c r="D120" s="145" t="s">
        <v>88</v>
      </c>
      <c r="F120" s="145" t="s">
        <v>89</v>
      </c>
      <c r="G120" s="145" t="s">
        <v>90</v>
      </c>
      <c r="H120" s="145" t="s">
        <v>91</v>
      </c>
      <c r="I120" s="146" t="s">
        <v>92</v>
      </c>
      <c r="J120" s="145" t="s">
        <v>93</v>
      </c>
    </row>
    <row r="121" spans="1:8" ht="12.75">
      <c r="A121" s="147" t="s">
        <v>294</v>
      </c>
      <c r="C121" s="148">
        <v>589.5920000001788</v>
      </c>
      <c r="D121" s="128">
        <v>425020.74514722824</v>
      </c>
      <c r="F121" s="128">
        <v>3659.9999999962747</v>
      </c>
      <c r="G121" s="128">
        <v>3520</v>
      </c>
      <c r="H121" s="149" t="s">
        <v>264</v>
      </c>
    </row>
    <row r="123" spans="4:8" ht="12.75">
      <c r="D123" s="128">
        <v>425337.0814142227</v>
      </c>
      <c r="F123" s="128">
        <v>3840.0000000037253</v>
      </c>
      <c r="G123" s="128">
        <v>3300</v>
      </c>
      <c r="H123" s="149" t="s">
        <v>265</v>
      </c>
    </row>
    <row r="125" spans="4:8" ht="12.75">
      <c r="D125" s="128">
        <v>429515.63301610947</v>
      </c>
      <c r="F125" s="128">
        <v>3630</v>
      </c>
      <c r="G125" s="128">
        <v>3420</v>
      </c>
      <c r="H125" s="149" t="s">
        <v>352</v>
      </c>
    </row>
    <row r="127" spans="1:10" ht="12.75">
      <c r="A127" s="144" t="s">
        <v>94</v>
      </c>
      <c r="C127" s="150" t="s">
        <v>95</v>
      </c>
      <c r="D127" s="128">
        <v>426624.4865258535</v>
      </c>
      <c r="F127" s="128">
        <v>3710</v>
      </c>
      <c r="G127" s="128">
        <v>3413.333333333333</v>
      </c>
      <c r="H127" s="128">
        <v>423062.81985918677</v>
      </c>
      <c r="I127" s="128">
        <v>-0.0001</v>
      </c>
      <c r="J127" s="128">
        <v>-0.0001</v>
      </c>
    </row>
    <row r="128" spans="1:8" ht="12.75">
      <c r="A128" s="127">
        <v>38382.88922453704</v>
      </c>
      <c r="C128" s="150" t="s">
        <v>96</v>
      </c>
      <c r="D128" s="128">
        <v>2508.797157919176</v>
      </c>
      <c r="F128" s="128">
        <v>113.57816691897227</v>
      </c>
      <c r="G128" s="128">
        <v>110.15141094572205</v>
      </c>
      <c r="H128" s="128">
        <v>2508.797157919176</v>
      </c>
    </row>
    <row r="130" spans="3:8" ht="12.75">
      <c r="C130" s="150" t="s">
        <v>97</v>
      </c>
      <c r="D130" s="128">
        <v>0.5880574690752408</v>
      </c>
      <c r="F130" s="128">
        <v>3.061406116414347</v>
      </c>
      <c r="G130" s="128">
        <v>3.227092117550452</v>
      </c>
      <c r="H130" s="128">
        <v>0.5930081870002687</v>
      </c>
    </row>
    <row r="131" spans="1:10" ht="12.75">
      <c r="A131" s="144" t="s">
        <v>86</v>
      </c>
      <c r="C131" s="145" t="s">
        <v>87</v>
      </c>
      <c r="D131" s="145" t="s">
        <v>88</v>
      </c>
      <c r="F131" s="145" t="s">
        <v>89</v>
      </c>
      <c r="G131" s="145" t="s">
        <v>90</v>
      </c>
      <c r="H131" s="145" t="s">
        <v>91</v>
      </c>
      <c r="I131" s="146" t="s">
        <v>92</v>
      </c>
      <c r="J131" s="145" t="s">
        <v>93</v>
      </c>
    </row>
    <row r="132" spans="1:8" ht="12.75">
      <c r="A132" s="147" t="s">
        <v>295</v>
      </c>
      <c r="C132" s="148">
        <v>766.4900000002235</v>
      </c>
      <c r="D132" s="128">
        <v>29077.58730456233</v>
      </c>
      <c r="F132" s="128">
        <v>1920.0000000018626</v>
      </c>
      <c r="G132" s="128">
        <v>1951.0000000018626</v>
      </c>
      <c r="H132" s="149" t="s">
        <v>353</v>
      </c>
    </row>
    <row r="134" spans="4:8" ht="12.75">
      <c r="D134" s="128">
        <v>30526.045651882887</v>
      </c>
      <c r="F134" s="128">
        <v>1879.9999999981374</v>
      </c>
      <c r="G134" s="128">
        <v>2111</v>
      </c>
      <c r="H134" s="149" t="s">
        <v>354</v>
      </c>
    </row>
    <row r="136" spans="4:8" ht="12.75">
      <c r="D136" s="128">
        <v>29202.769817352295</v>
      </c>
      <c r="F136" s="128">
        <v>2017.0000000018626</v>
      </c>
      <c r="G136" s="128">
        <v>1972</v>
      </c>
      <c r="H136" s="149" t="s">
        <v>355</v>
      </c>
    </row>
    <row r="138" spans="1:10" ht="12.75">
      <c r="A138" s="144" t="s">
        <v>94</v>
      </c>
      <c r="C138" s="150" t="s">
        <v>95</v>
      </c>
      <c r="D138" s="128">
        <v>29602.134257932506</v>
      </c>
      <c r="F138" s="128">
        <v>1939.0000000006207</v>
      </c>
      <c r="G138" s="128">
        <v>2011.3333333339542</v>
      </c>
      <c r="H138" s="128">
        <v>27625.556209151397</v>
      </c>
      <c r="I138" s="128">
        <v>-0.0001</v>
      </c>
      <c r="J138" s="128">
        <v>-0.0001</v>
      </c>
    </row>
    <row r="139" spans="1:8" ht="12.75">
      <c r="A139" s="127">
        <v>38382.88972222222</v>
      </c>
      <c r="C139" s="150" t="s">
        <v>96</v>
      </c>
      <c r="D139" s="128">
        <v>802.5751449432256</v>
      </c>
      <c r="F139" s="128">
        <v>70.4485627974066</v>
      </c>
      <c r="G139" s="128">
        <v>86.95017730413481</v>
      </c>
      <c r="H139" s="128">
        <v>802.5751449432256</v>
      </c>
    </row>
    <row r="141" spans="3:8" ht="12.75">
      <c r="C141" s="150" t="s">
        <v>97</v>
      </c>
      <c r="D141" s="128">
        <v>2.711207029703134</v>
      </c>
      <c r="F141" s="128">
        <v>3.6332420215257377</v>
      </c>
      <c r="G141" s="128">
        <v>4.323011798348094</v>
      </c>
      <c r="H141" s="128">
        <v>2.9051908995676996</v>
      </c>
    </row>
    <row r="142" spans="1:16" ht="12.75">
      <c r="A142" s="138" t="s">
        <v>186</v>
      </c>
      <c r="B142" s="133" t="s">
        <v>84</v>
      </c>
      <c r="D142" s="138" t="s">
        <v>187</v>
      </c>
      <c r="E142" s="133" t="s">
        <v>188</v>
      </c>
      <c r="F142" s="134" t="s">
        <v>98</v>
      </c>
      <c r="G142" s="139" t="s">
        <v>190</v>
      </c>
      <c r="H142" s="140">
        <v>1</v>
      </c>
      <c r="I142" s="141" t="s">
        <v>191</v>
      </c>
      <c r="J142" s="140">
        <v>2</v>
      </c>
      <c r="K142" s="139" t="s">
        <v>192</v>
      </c>
      <c r="L142" s="142">
        <v>1</v>
      </c>
      <c r="M142" s="139" t="s">
        <v>193</v>
      </c>
      <c r="N142" s="143">
        <v>1</v>
      </c>
      <c r="O142" s="139" t="s">
        <v>194</v>
      </c>
      <c r="P142" s="143">
        <v>1</v>
      </c>
    </row>
    <row r="144" spans="1:10" ht="12.75">
      <c r="A144" s="144" t="s">
        <v>86</v>
      </c>
      <c r="C144" s="145" t="s">
        <v>87</v>
      </c>
      <c r="D144" s="145" t="s">
        <v>88</v>
      </c>
      <c r="F144" s="145" t="s">
        <v>89</v>
      </c>
      <c r="G144" s="145" t="s">
        <v>90</v>
      </c>
      <c r="H144" s="145" t="s">
        <v>91</v>
      </c>
      <c r="I144" s="146" t="s">
        <v>92</v>
      </c>
      <c r="J144" s="145" t="s">
        <v>93</v>
      </c>
    </row>
    <row r="145" spans="1:8" ht="12.75">
      <c r="A145" s="147" t="s">
        <v>21</v>
      </c>
      <c r="C145" s="148">
        <v>178.2290000000503</v>
      </c>
      <c r="D145" s="128">
        <v>362.4105017334223</v>
      </c>
      <c r="F145" s="128">
        <v>301</v>
      </c>
      <c r="G145" s="128">
        <v>298</v>
      </c>
      <c r="H145" s="149" t="s">
        <v>356</v>
      </c>
    </row>
    <row r="147" spans="4:8" ht="12.75">
      <c r="D147" s="128">
        <v>353.49983912007883</v>
      </c>
      <c r="F147" s="128">
        <v>314</v>
      </c>
      <c r="G147" s="128">
        <v>328</v>
      </c>
      <c r="H147" s="149" t="s">
        <v>357</v>
      </c>
    </row>
    <row r="149" spans="4:8" ht="12.75">
      <c r="D149" s="128">
        <v>365.9928465085104</v>
      </c>
      <c r="F149" s="128">
        <v>306</v>
      </c>
      <c r="G149" s="128">
        <v>316</v>
      </c>
      <c r="H149" s="149" t="s">
        <v>358</v>
      </c>
    </row>
    <row r="151" spans="1:8" ht="12.75">
      <c r="A151" s="144" t="s">
        <v>94</v>
      </c>
      <c r="C151" s="150" t="s">
        <v>95</v>
      </c>
      <c r="D151" s="128">
        <v>360.6343957873372</v>
      </c>
      <c r="F151" s="128">
        <v>307</v>
      </c>
      <c r="G151" s="128">
        <v>314</v>
      </c>
      <c r="H151" s="128">
        <v>49.92931766233717</v>
      </c>
    </row>
    <row r="152" spans="1:8" ht="12.75">
      <c r="A152" s="127">
        <v>38382.89196759259</v>
      </c>
      <c r="C152" s="150" t="s">
        <v>96</v>
      </c>
      <c r="D152" s="128">
        <v>6.433095883835583</v>
      </c>
      <c r="F152" s="128">
        <v>6.557438524302</v>
      </c>
      <c r="G152" s="128">
        <v>15.099668870541498</v>
      </c>
      <c r="H152" s="128">
        <v>6.433095883835583</v>
      </c>
    </row>
    <row r="154" spans="3:8" ht="12.75">
      <c r="C154" s="150" t="s">
        <v>97</v>
      </c>
      <c r="D154" s="128">
        <v>1.7838275990815702</v>
      </c>
      <c r="F154" s="128">
        <v>2.1359734606846907</v>
      </c>
      <c r="G154" s="128">
        <v>4.8088117422106675</v>
      </c>
      <c r="H154" s="128">
        <v>12.88440576604999</v>
      </c>
    </row>
    <row r="155" spans="1:10" ht="12.75">
      <c r="A155" s="144" t="s">
        <v>86</v>
      </c>
      <c r="C155" s="145" t="s">
        <v>87</v>
      </c>
      <c r="D155" s="145" t="s">
        <v>88</v>
      </c>
      <c r="F155" s="145" t="s">
        <v>89</v>
      </c>
      <c r="G155" s="145" t="s">
        <v>90</v>
      </c>
      <c r="H155" s="145" t="s">
        <v>91</v>
      </c>
      <c r="I155" s="146" t="s">
        <v>92</v>
      </c>
      <c r="J155" s="145" t="s">
        <v>93</v>
      </c>
    </row>
    <row r="156" spans="1:8" ht="12.75">
      <c r="A156" s="147" t="s">
        <v>288</v>
      </c>
      <c r="C156" s="148">
        <v>251.61100000003353</v>
      </c>
      <c r="D156" s="128">
        <v>23084.899015665054</v>
      </c>
      <c r="F156" s="128">
        <v>17100</v>
      </c>
      <c r="G156" s="128">
        <v>17000</v>
      </c>
      <c r="H156" s="149" t="s">
        <v>359</v>
      </c>
    </row>
    <row r="158" spans="4:8" ht="12.75">
      <c r="D158" s="128">
        <v>22824.55039796233</v>
      </c>
      <c r="F158" s="128">
        <v>17100</v>
      </c>
      <c r="G158" s="128">
        <v>16800</v>
      </c>
      <c r="H158" s="149" t="s">
        <v>360</v>
      </c>
    </row>
    <row r="160" spans="4:8" ht="12.75">
      <c r="D160" s="128">
        <v>22665.8938536942</v>
      </c>
      <c r="F160" s="128">
        <v>17100</v>
      </c>
      <c r="G160" s="128">
        <v>16900</v>
      </c>
      <c r="H160" s="149" t="s">
        <v>361</v>
      </c>
    </row>
    <row r="162" spans="1:10" ht="12.75">
      <c r="A162" s="144" t="s">
        <v>94</v>
      </c>
      <c r="C162" s="150" t="s">
        <v>95</v>
      </c>
      <c r="D162" s="128">
        <v>22858.447755773865</v>
      </c>
      <c r="F162" s="128">
        <v>17100</v>
      </c>
      <c r="G162" s="128">
        <v>16900</v>
      </c>
      <c r="H162" s="128">
        <v>5859.433517000588</v>
      </c>
      <c r="I162" s="128">
        <v>-0.0001</v>
      </c>
      <c r="J162" s="128">
        <v>-0.0001</v>
      </c>
    </row>
    <row r="163" spans="1:8" ht="12.75">
      <c r="A163" s="127">
        <v>38382.89244212963</v>
      </c>
      <c r="C163" s="150" t="s">
        <v>96</v>
      </c>
      <c r="D163" s="128">
        <v>211.54929588475386</v>
      </c>
      <c r="G163" s="128">
        <v>100</v>
      </c>
      <c r="H163" s="128">
        <v>211.54929588475386</v>
      </c>
    </row>
    <row r="165" spans="3:8" ht="12.75">
      <c r="C165" s="150" t="s">
        <v>97</v>
      </c>
      <c r="D165" s="128">
        <v>0.9254753347427893</v>
      </c>
      <c r="F165" s="128">
        <v>0</v>
      </c>
      <c r="G165" s="128">
        <v>0.591715976331361</v>
      </c>
      <c r="H165" s="128">
        <v>3.610405259671669</v>
      </c>
    </row>
    <row r="166" spans="1:10" ht="12.75">
      <c r="A166" s="144" t="s">
        <v>86</v>
      </c>
      <c r="C166" s="145" t="s">
        <v>87</v>
      </c>
      <c r="D166" s="145" t="s">
        <v>88</v>
      </c>
      <c r="F166" s="145" t="s">
        <v>89</v>
      </c>
      <c r="G166" s="145" t="s">
        <v>90</v>
      </c>
      <c r="H166" s="145" t="s">
        <v>91</v>
      </c>
      <c r="I166" s="146" t="s">
        <v>92</v>
      </c>
      <c r="J166" s="145" t="s">
        <v>93</v>
      </c>
    </row>
    <row r="167" spans="1:8" ht="12.75">
      <c r="A167" s="147" t="s">
        <v>291</v>
      </c>
      <c r="C167" s="148">
        <v>257.6099999998696</v>
      </c>
      <c r="D167" s="128">
        <v>22774.74578154087</v>
      </c>
      <c r="F167" s="128">
        <v>8845</v>
      </c>
      <c r="G167" s="128">
        <v>8442.5</v>
      </c>
      <c r="H167" s="149" t="s">
        <v>362</v>
      </c>
    </row>
    <row r="169" spans="4:8" ht="12.75">
      <c r="D169" s="128">
        <v>22740.722595989704</v>
      </c>
      <c r="F169" s="128">
        <v>8907.5</v>
      </c>
      <c r="G169" s="128">
        <v>8420</v>
      </c>
      <c r="H169" s="149" t="s">
        <v>363</v>
      </c>
    </row>
    <row r="171" spans="4:8" ht="12.75">
      <c r="D171" s="128">
        <v>22175.35064199567</v>
      </c>
      <c r="F171" s="128">
        <v>8850</v>
      </c>
      <c r="G171" s="128">
        <v>8445</v>
      </c>
      <c r="H171" s="149" t="s">
        <v>364</v>
      </c>
    </row>
    <row r="173" spans="1:10" ht="12.75">
      <c r="A173" s="144" t="s">
        <v>94</v>
      </c>
      <c r="C173" s="150" t="s">
        <v>95</v>
      </c>
      <c r="D173" s="128">
        <v>22563.60633984208</v>
      </c>
      <c r="F173" s="128">
        <v>8867.5</v>
      </c>
      <c r="G173" s="128">
        <v>8435.833333333334</v>
      </c>
      <c r="H173" s="128">
        <v>13911.939673175413</v>
      </c>
      <c r="I173" s="128">
        <v>-0.0001</v>
      </c>
      <c r="J173" s="128">
        <v>-0.0001</v>
      </c>
    </row>
    <row r="174" spans="1:8" ht="12.75">
      <c r="A174" s="127">
        <v>38382.8930787037</v>
      </c>
      <c r="C174" s="150" t="s">
        <v>96</v>
      </c>
      <c r="D174" s="128">
        <v>336.6693622406667</v>
      </c>
      <c r="F174" s="128">
        <v>34.73110997362451</v>
      </c>
      <c r="G174" s="128">
        <v>13.768926368215256</v>
      </c>
      <c r="H174" s="128">
        <v>336.6693622406667</v>
      </c>
    </row>
    <row r="176" spans="3:8" ht="12.75">
      <c r="C176" s="150" t="s">
        <v>97</v>
      </c>
      <c r="D176" s="128">
        <v>1.4920902145247366</v>
      </c>
      <c r="F176" s="128">
        <v>0.39166743697349315</v>
      </c>
      <c r="G176" s="128">
        <v>0.16321951636726573</v>
      </c>
      <c r="H176" s="128">
        <v>2.4200030344425847</v>
      </c>
    </row>
    <row r="177" spans="1:10" ht="12.75">
      <c r="A177" s="144" t="s">
        <v>86</v>
      </c>
      <c r="C177" s="145" t="s">
        <v>87</v>
      </c>
      <c r="D177" s="145" t="s">
        <v>88</v>
      </c>
      <c r="F177" s="145" t="s">
        <v>89</v>
      </c>
      <c r="G177" s="145" t="s">
        <v>90</v>
      </c>
      <c r="H177" s="145" t="s">
        <v>91</v>
      </c>
      <c r="I177" s="146" t="s">
        <v>92</v>
      </c>
      <c r="J177" s="145" t="s">
        <v>93</v>
      </c>
    </row>
    <row r="178" spans="1:8" ht="12.75">
      <c r="A178" s="147" t="s">
        <v>290</v>
      </c>
      <c r="C178" s="148">
        <v>259.9399999999441</v>
      </c>
      <c r="D178" s="128">
        <v>27620.65465632081</v>
      </c>
      <c r="F178" s="128">
        <v>14700</v>
      </c>
      <c r="G178" s="128">
        <v>14800</v>
      </c>
      <c r="H178" s="149" t="s">
        <v>365</v>
      </c>
    </row>
    <row r="180" spans="4:8" ht="12.75">
      <c r="D180" s="128">
        <v>27810.466021627188</v>
      </c>
      <c r="F180" s="128">
        <v>14700</v>
      </c>
      <c r="G180" s="128">
        <v>14925</v>
      </c>
      <c r="H180" s="149" t="s">
        <v>366</v>
      </c>
    </row>
    <row r="182" spans="4:8" ht="12.75">
      <c r="D182" s="128">
        <v>27628.376983255148</v>
      </c>
      <c r="F182" s="128">
        <v>14650</v>
      </c>
      <c r="G182" s="128">
        <v>14925</v>
      </c>
      <c r="H182" s="149" t="s">
        <v>367</v>
      </c>
    </row>
    <row r="184" spans="1:10" ht="12.75">
      <c r="A184" s="144" t="s">
        <v>94</v>
      </c>
      <c r="C184" s="150" t="s">
        <v>95</v>
      </c>
      <c r="D184" s="128">
        <v>27686.49922040105</v>
      </c>
      <c r="F184" s="128">
        <v>14683.333333333332</v>
      </c>
      <c r="G184" s="128">
        <v>14883.333333333332</v>
      </c>
      <c r="H184" s="128">
        <v>12904.175988077817</v>
      </c>
      <c r="I184" s="128">
        <v>-0.0001</v>
      </c>
      <c r="J184" s="128">
        <v>-0.0001</v>
      </c>
    </row>
    <row r="185" spans="1:8" ht="12.75">
      <c r="A185" s="127">
        <v>38382.89375</v>
      </c>
      <c r="C185" s="150" t="s">
        <v>96</v>
      </c>
      <c r="D185" s="128">
        <v>107.42781035686085</v>
      </c>
      <c r="F185" s="128">
        <v>28.867513459481284</v>
      </c>
      <c r="G185" s="128">
        <v>72.16878364870323</v>
      </c>
      <c r="H185" s="128">
        <v>107.42781035686085</v>
      </c>
    </row>
    <row r="187" spans="3:8" ht="12.75">
      <c r="C187" s="150" t="s">
        <v>97</v>
      </c>
      <c r="D187" s="128">
        <v>0.38801514594413467</v>
      </c>
      <c r="F187" s="128">
        <v>0.19660054569453775</v>
      </c>
      <c r="G187" s="128">
        <v>0.48489664265646065</v>
      </c>
      <c r="H187" s="128">
        <v>0.8325042254237196</v>
      </c>
    </row>
    <row r="188" spans="1:10" ht="12.75">
      <c r="A188" s="144" t="s">
        <v>86</v>
      </c>
      <c r="C188" s="145" t="s">
        <v>87</v>
      </c>
      <c r="D188" s="145" t="s">
        <v>88</v>
      </c>
      <c r="F188" s="145" t="s">
        <v>89</v>
      </c>
      <c r="G188" s="145" t="s">
        <v>90</v>
      </c>
      <c r="H188" s="145" t="s">
        <v>91</v>
      </c>
      <c r="I188" s="146" t="s">
        <v>92</v>
      </c>
      <c r="J188" s="145" t="s">
        <v>93</v>
      </c>
    </row>
    <row r="189" spans="1:8" ht="12.75">
      <c r="A189" s="147" t="s">
        <v>292</v>
      </c>
      <c r="C189" s="148">
        <v>285.2129999999888</v>
      </c>
      <c r="D189" s="128">
        <v>10849.933281838894</v>
      </c>
      <c r="F189" s="128">
        <v>9275</v>
      </c>
      <c r="G189" s="128">
        <v>9325</v>
      </c>
      <c r="H189" s="149" t="s">
        <v>368</v>
      </c>
    </row>
    <row r="191" spans="4:8" ht="12.75">
      <c r="D191" s="128">
        <v>10976.003028392792</v>
      </c>
      <c r="F191" s="128">
        <v>9250</v>
      </c>
      <c r="G191" s="128">
        <v>9325</v>
      </c>
      <c r="H191" s="149" t="s">
        <v>369</v>
      </c>
    </row>
    <row r="193" spans="4:8" ht="12.75">
      <c r="D193" s="128">
        <v>10906.145712688565</v>
      </c>
      <c r="F193" s="128">
        <v>9275</v>
      </c>
      <c r="G193" s="128">
        <v>9300</v>
      </c>
      <c r="H193" s="149" t="s">
        <v>370</v>
      </c>
    </row>
    <row r="195" spans="1:10" ht="12.75">
      <c r="A195" s="144" t="s">
        <v>94</v>
      </c>
      <c r="C195" s="150" t="s">
        <v>95</v>
      </c>
      <c r="D195" s="128">
        <v>10910.694007640082</v>
      </c>
      <c r="F195" s="128">
        <v>9266.666666666666</v>
      </c>
      <c r="G195" s="128">
        <v>9316.666666666666</v>
      </c>
      <c r="H195" s="128">
        <v>1616.3845706210475</v>
      </c>
      <c r="I195" s="128">
        <v>-0.0001</v>
      </c>
      <c r="J195" s="128">
        <v>-0.0001</v>
      </c>
    </row>
    <row r="196" spans="1:8" ht="12.75">
      <c r="A196" s="127">
        <v>38382.89443287037</v>
      </c>
      <c r="C196" s="150" t="s">
        <v>96</v>
      </c>
      <c r="D196" s="128">
        <v>63.15782207492307</v>
      </c>
      <c r="F196" s="128">
        <v>14.433756729740642</v>
      </c>
      <c r="G196" s="128">
        <v>14.433756729740642</v>
      </c>
      <c r="H196" s="128">
        <v>63.15782207492307</v>
      </c>
    </row>
    <row r="198" spans="3:8" ht="12.75">
      <c r="C198" s="150" t="s">
        <v>97</v>
      </c>
      <c r="D198" s="128">
        <v>0.5788616382303231</v>
      </c>
      <c r="F198" s="128">
        <v>0.15575996470943138</v>
      </c>
      <c r="G198" s="128">
        <v>0.1549240436108119</v>
      </c>
      <c r="H198" s="128">
        <v>3.907351209783979</v>
      </c>
    </row>
    <row r="199" spans="1:10" ht="12.75">
      <c r="A199" s="144" t="s">
        <v>86</v>
      </c>
      <c r="C199" s="145" t="s">
        <v>87</v>
      </c>
      <c r="D199" s="145" t="s">
        <v>88</v>
      </c>
      <c r="F199" s="145" t="s">
        <v>89</v>
      </c>
      <c r="G199" s="145" t="s">
        <v>90</v>
      </c>
      <c r="H199" s="145" t="s">
        <v>91</v>
      </c>
      <c r="I199" s="146" t="s">
        <v>92</v>
      </c>
      <c r="J199" s="145" t="s">
        <v>93</v>
      </c>
    </row>
    <row r="200" spans="1:8" ht="12.75">
      <c r="A200" s="147" t="s">
        <v>288</v>
      </c>
      <c r="C200" s="148">
        <v>288.1579999998212</v>
      </c>
      <c r="D200" s="128">
        <v>3771.7790537960827</v>
      </c>
      <c r="F200" s="128">
        <v>3070</v>
      </c>
      <c r="G200" s="128">
        <v>2800</v>
      </c>
      <c r="H200" s="149" t="s">
        <v>371</v>
      </c>
    </row>
    <row r="202" spans="4:8" ht="12.75">
      <c r="D202" s="128">
        <v>3764.4000570066273</v>
      </c>
      <c r="F202" s="128">
        <v>3070</v>
      </c>
      <c r="G202" s="128">
        <v>2800</v>
      </c>
      <c r="H202" s="149" t="s">
        <v>372</v>
      </c>
    </row>
    <row r="204" spans="4:8" ht="12.75">
      <c r="D204" s="128">
        <v>3822.6375334747136</v>
      </c>
      <c r="F204" s="128">
        <v>3070</v>
      </c>
      <c r="G204" s="128">
        <v>2800</v>
      </c>
      <c r="H204" s="149" t="s">
        <v>373</v>
      </c>
    </row>
    <row r="206" spans="1:10" ht="12.75">
      <c r="A206" s="144" t="s">
        <v>94</v>
      </c>
      <c r="C206" s="150" t="s">
        <v>95</v>
      </c>
      <c r="D206" s="128">
        <v>3786.272214759141</v>
      </c>
      <c r="F206" s="128">
        <v>3070</v>
      </c>
      <c r="G206" s="128">
        <v>2800</v>
      </c>
      <c r="H206" s="128">
        <v>853.3629227237429</v>
      </c>
      <c r="I206" s="128">
        <v>-0.0001</v>
      </c>
      <c r="J206" s="128">
        <v>-0.0001</v>
      </c>
    </row>
    <row r="207" spans="1:8" ht="12.75">
      <c r="A207" s="127">
        <v>38382.894849537035</v>
      </c>
      <c r="C207" s="150" t="s">
        <v>96</v>
      </c>
      <c r="D207" s="128">
        <v>31.708669198939628</v>
      </c>
      <c r="H207" s="128">
        <v>31.708669198939628</v>
      </c>
    </row>
    <row r="209" spans="3:8" ht="12.75">
      <c r="C209" s="150" t="s">
        <v>97</v>
      </c>
      <c r="D209" s="128">
        <v>0.837464064927427</v>
      </c>
      <c r="F209" s="128">
        <v>0</v>
      </c>
      <c r="G209" s="128">
        <v>0</v>
      </c>
      <c r="H209" s="128">
        <v>3.7157308285357256</v>
      </c>
    </row>
    <row r="210" spans="1:10" ht="12.75">
      <c r="A210" s="144" t="s">
        <v>86</v>
      </c>
      <c r="C210" s="145" t="s">
        <v>87</v>
      </c>
      <c r="D210" s="145" t="s">
        <v>88</v>
      </c>
      <c r="F210" s="145" t="s">
        <v>89</v>
      </c>
      <c r="G210" s="145" t="s">
        <v>90</v>
      </c>
      <c r="H210" s="145" t="s">
        <v>91</v>
      </c>
      <c r="I210" s="146" t="s">
        <v>92</v>
      </c>
      <c r="J210" s="145" t="s">
        <v>93</v>
      </c>
    </row>
    <row r="211" spans="1:8" ht="12.75">
      <c r="A211" s="147" t="s">
        <v>289</v>
      </c>
      <c r="C211" s="148">
        <v>334.94100000010803</v>
      </c>
      <c r="D211" s="128">
        <v>26165.304200440645</v>
      </c>
      <c r="F211" s="128">
        <v>26100</v>
      </c>
      <c r="H211" s="149" t="s">
        <v>374</v>
      </c>
    </row>
    <row r="213" spans="4:8" ht="12.75">
      <c r="D213" s="128">
        <v>26145.0182633996</v>
      </c>
      <c r="F213" s="128">
        <v>25900</v>
      </c>
      <c r="H213" s="149" t="s">
        <v>375</v>
      </c>
    </row>
    <row r="215" spans="4:8" ht="12.75">
      <c r="D215" s="128">
        <v>26050</v>
      </c>
      <c r="F215" s="128">
        <v>26100</v>
      </c>
      <c r="H215" s="149" t="s">
        <v>376</v>
      </c>
    </row>
    <row r="217" spans="1:10" ht="12.75">
      <c r="A217" s="144" t="s">
        <v>94</v>
      </c>
      <c r="C217" s="150" t="s">
        <v>95</v>
      </c>
      <c r="D217" s="128">
        <v>26120.10748794675</v>
      </c>
      <c r="F217" s="128">
        <v>26033.333333333336</v>
      </c>
      <c r="H217" s="128">
        <v>86.77415461341539</v>
      </c>
      <c r="I217" s="128">
        <v>-0.0001</v>
      </c>
      <c r="J217" s="128">
        <v>-0.0001</v>
      </c>
    </row>
    <row r="218" spans="1:8" ht="12.75">
      <c r="A218" s="127">
        <v>38382.89528935185</v>
      </c>
      <c r="C218" s="150" t="s">
        <v>96</v>
      </c>
      <c r="D218" s="128">
        <v>61.55627271275007</v>
      </c>
      <c r="F218" s="128">
        <v>115.47005383792514</v>
      </c>
      <c r="H218" s="128">
        <v>61.55627271275007</v>
      </c>
    </row>
    <row r="220" spans="3:8" ht="12.75">
      <c r="C220" s="150" t="s">
        <v>97</v>
      </c>
      <c r="D220" s="128">
        <v>0.23566623047457025</v>
      </c>
      <c r="F220" s="128">
        <v>0.44354694175899534</v>
      </c>
      <c r="H220" s="128">
        <v>70.93848737217591</v>
      </c>
    </row>
    <row r="221" spans="1:10" ht="12.75">
      <c r="A221" s="144" t="s">
        <v>86</v>
      </c>
      <c r="C221" s="145" t="s">
        <v>87</v>
      </c>
      <c r="D221" s="145" t="s">
        <v>88</v>
      </c>
      <c r="F221" s="145" t="s">
        <v>89</v>
      </c>
      <c r="G221" s="145" t="s">
        <v>90</v>
      </c>
      <c r="H221" s="145" t="s">
        <v>91</v>
      </c>
      <c r="I221" s="146" t="s">
        <v>92</v>
      </c>
      <c r="J221" s="145" t="s">
        <v>93</v>
      </c>
    </row>
    <row r="222" spans="1:8" ht="12.75">
      <c r="A222" s="147" t="s">
        <v>293</v>
      </c>
      <c r="C222" s="148">
        <v>393.36599999992177</v>
      </c>
      <c r="D222" s="128">
        <v>50560.33668375015</v>
      </c>
      <c r="F222" s="128">
        <v>7800</v>
      </c>
      <c r="G222" s="128">
        <v>7800</v>
      </c>
      <c r="H222" s="149" t="s">
        <v>377</v>
      </c>
    </row>
    <row r="224" spans="4:8" ht="12.75">
      <c r="D224" s="128">
        <v>50599.580016851425</v>
      </c>
      <c r="F224" s="128">
        <v>7800</v>
      </c>
      <c r="G224" s="128">
        <v>7800</v>
      </c>
      <c r="H224" s="149" t="s">
        <v>378</v>
      </c>
    </row>
    <row r="226" spans="4:8" ht="12.75">
      <c r="D226" s="128">
        <v>50316.78261041641</v>
      </c>
      <c r="F226" s="128">
        <v>7800</v>
      </c>
      <c r="G226" s="128">
        <v>7800</v>
      </c>
      <c r="H226" s="149" t="s">
        <v>379</v>
      </c>
    </row>
    <row r="228" spans="1:10" ht="12.75">
      <c r="A228" s="144" t="s">
        <v>94</v>
      </c>
      <c r="C228" s="150" t="s">
        <v>95</v>
      </c>
      <c r="D228" s="128">
        <v>50492.23310367267</v>
      </c>
      <c r="F228" s="128">
        <v>7800</v>
      </c>
      <c r="G228" s="128">
        <v>7800</v>
      </c>
      <c r="H228" s="128">
        <v>42692.23310367267</v>
      </c>
      <c r="I228" s="128">
        <v>-0.0001</v>
      </c>
      <c r="J228" s="128">
        <v>-0.0001</v>
      </c>
    </row>
    <row r="229" spans="1:8" ht="12.75">
      <c r="A229" s="127">
        <v>38382.89574074074</v>
      </c>
      <c r="C229" s="150" t="s">
        <v>96</v>
      </c>
      <c r="D229" s="128">
        <v>153.20628735793645</v>
      </c>
      <c r="H229" s="128">
        <v>153.20628735793645</v>
      </c>
    </row>
    <row r="231" spans="3:8" ht="12.75">
      <c r="C231" s="150" t="s">
        <v>97</v>
      </c>
      <c r="D231" s="128">
        <v>0.30342545366010487</v>
      </c>
      <c r="F231" s="128">
        <v>0</v>
      </c>
      <c r="G231" s="128">
        <v>0</v>
      </c>
      <c r="H231" s="128">
        <v>0.35886220096731514</v>
      </c>
    </row>
    <row r="232" spans="1:10" ht="12.75">
      <c r="A232" s="144" t="s">
        <v>86</v>
      </c>
      <c r="C232" s="145" t="s">
        <v>87</v>
      </c>
      <c r="D232" s="145" t="s">
        <v>88</v>
      </c>
      <c r="F232" s="145" t="s">
        <v>89</v>
      </c>
      <c r="G232" s="145" t="s">
        <v>90</v>
      </c>
      <c r="H232" s="145" t="s">
        <v>91</v>
      </c>
      <c r="I232" s="146" t="s">
        <v>92</v>
      </c>
      <c r="J232" s="145" t="s">
        <v>93</v>
      </c>
    </row>
    <row r="233" spans="1:8" ht="12.75">
      <c r="A233" s="147" t="s">
        <v>287</v>
      </c>
      <c r="C233" s="148">
        <v>396.15199999976903</v>
      </c>
      <c r="D233" s="128">
        <v>87372.14682233334</v>
      </c>
      <c r="F233" s="128">
        <v>64400</v>
      </c>
      <c r="G233" s="128">
        <v>64500</v>
      </c>
      <c r="H233" s="149" t="s">
        <v>380</v>
      </c>
    </row>
    <row r="235" spans="4:8" ht="12.75">
      <c r="D235" s="128">
        <v>88462.0442545414</v>
      </c>
      <c r="F235" s="128">
        <v>64700</v>
      </c>
      <c r="G235" s="128">
        <v>64100</v>
      </c>
      <c r="H235" s="149" t="s">
        <v>381</v>
      </c>
    </row>
    <row r="237" spans="4:8" ht="12.75">
      <c r="D237" s="128">
        <v>87860.64315354824</v>
      </c>
      <c r="F237" s="128">
        <v>64300</v>
      </c>
      <c r="G237" s="128">
        <v>64700</v>
      </c>
      <c r="H237" s="149" t="s">
        <v>382</v>
      </c>
    </row>
    <row r="239" spans="1:10" ht="12.75">
      <c r="A239" s="144" t="s">
        <v>94</v>
      </c>
      <c r="C239" s="150" t="s">
        <v>95</v>
      </c>
      <c r="D239" s="128">
        <v>87898.27807680765</v>
      </c>
      <c r="F239" s="128">
        <v>64466.66666666667</v>
      </c>
      <c r="G239" s="128">
        <v>64433.33333333333</v>
      </c>
      <c r="H239" s="128">
        <v>23448.099717711346</v>
      </c>
      <c r="I239" s="128">
        <v>-0.0001</v>
      </c>
      <c r="J239" s="128">
        <v>-0.0001</v>
      </c>
    </row>
    <row r="240" spans="1:8" ht="12.75">
      <c r="A240" s="127">
        <v>38382.896203703705</v>
      </c>
      <c r="C240" s="150" t="s">
        <v>96</v>
      </c>
      <c r="D240" s="128">
        <v>545.9225162690501</v>
      </c>
      <c r="F240" s="128">
        <v>208.16659994661327</v>
      </c>
      <c r="G240" s="128">
        <v>305.5050463303894</v>
      </c>
      <c r="H240" s="128">
        <v>545.9225162690501</v>
      </c>
    </row>
    <row r="242" spans="3:8" ht="12.75">
      <c r="C242" s="150" t="s">
        <v>97</v>
      </c>
      <c r="D242" s="128">
        <v>0.6210844264685252</v>
      </c>
      <c r="F242" s="128">
        <v>0.3229057910237021</v>
      </c>
      <c r="G242" s="128">
        <v>0.4741413031511476</v>
      </c>
      <c r="H242" s="128">
        <v>2.3282164560938465</v>
      </c>
    </row>
    <row r="243" spans="1:10" ht="12.75">
      <c r="A243" s="144" t="s">
        <v>86</v>
      </c>
      <c r="C243" s="145" t="s">
        <v>87</v>
      </c>
      <c r="D243" s="145" t="s">
        <v>88</v>
      </c>
      <c r="F243" s="145" t="s">
        <v>89</v>
      </c>
      <c r="G243" s="145" t="s">
        <v>90</v>
      </c>
      <c r="H243" s="145" t="s">
        <v>91</v>
      </c>
      <c r="I243" s="146" t="s">
        <v>92</v>
      </c>
      <c r="J243" s="145" t="s">
        <v>93</v>
      </c>
    </row>
    <row r="244" spans="1:8" ht="12.75">
      <c r="A244" s="147" t="s">
        <v>294</v>
      </c>
      <c r="C244" s="148">
        <v>589.5920000001788</v>
      </c>
      <c r="D244" s="128">
        <v>5782.318157948554</v>
      </c>
      <c r="F244" s="128">
        <v>1879.9999999981374</v>
      </c>
      <c r="G244" s="128">
        <v>1850</v>
      </c>
      <c r="H244" s="149" t="s">
        <v>383</v>
      </c>
    </row>
    <row r="246" spans="4:8" ht="12.75">
      <c r="D246" s="128">
        <v>5870.91754360497</v>
      </c>
      <c r="F246" s="128">
        <v>1900</v>
      </c>
      <c r="G246" s="128">
        <v>1860</v>
      </c>
      <c r="H246" s="149" t="s">
        <v>384</v>
      </c>
    </row>
    <row r="248" spans="4:8" ht="12.75">
      <c r="D248" s="128">
        <v>5853.450402922928</v>
      </c>
      <c r="F248" s="128">
        <v>1890</v>
      </c>
      <c r="G248" s="128">
        <v>1850</v>
      </c>
      <c r="H248" s="149" t="s">
        <v>385</v>
      </c>
    </row>
    <row r="250" spans="1:10" ht="12.75">
      <c r="A250" s="144" t="s">
        <v>94</v>
      </c>
      <c r="C250" s="150" t="s">
        <v>95</v>
      </c>
      <c r="D250" s="128">
        <v>5835.562034825483</v>
      </c>
      <c r="F250" s="128">
        <v>1889.9999999993793</v>
      </c>
      <c r="G250" s="128">
        <v>1853.3333333333335</v>
      </c>
      <c r="H250" s="128">
        <v>3963.8953681591274</v>
      </c>
      <c r="I250" s="128">
        <v>-0.0001</v>
      </c>
      <c r="J250" s="128">
        <v>-0.0001</v>
      </c>
    </row>
    <row r="251" spans="1:8" ht="12.75">
      <c r="A251" s="127">
        <v>38382.89670138889</v>
      </c>
      <c r="C251" s="150" t="s">
        <v>96</v>
      </c>
      <c r="D251" s="128">
        <v>46.93035339265764</v>
      </c>
      <c r="F251" s="128">
        <v>10.000000000953674</v>
      </c>
      <c r="G251" s="128">
        <v>5.773502691896258</v>
      </c>
      <c r="H251" s="128">
        <v>46.93035339265764</v>
      </c>
    </row>
    <row r="253" spans="3:8" ht="12.75">
      <c r="C253" s="150" t="s">
        <v>97</v>
      </c>
      <c r="D253" s="128">
        <v>0.804213083719898</v>
      </c>
      <c r="F253" s="128">
        <v>0.5291005291511618</v>
      </c>
      <c r="G253" s="128">
        <v>0.31151992941886286</v>
      </c>
      <c r="H253" s="128">
        <v>1.183945312220806</v>
      </c>
    </row>
    <row r="254" spans="1:10" ht="12.75">
      <c r="A254" s="144" t="s">
        <v>86</v>
      </c>
      <c r="C254" s="145" t="s">
        <v>87</v>
      </c>
      <c r="D254" s="145" t="s">
        <v>88</v>
      </c>
      <c r="F254" s="145" t="s">
        <v>89</v>
      </c>
      <c r="G254" s="145" t="s">
        <v>90</v>
      </c>
      <c r="H254" s="145" t="s">
        <v>91</v>
      </c>
      <c r="I254" s="146" t="s">
        <v>92</v>
      </c>
      <c r="J254" s="145" t="s">
        <v>93</v>
      </c>
    </row>
    <row r="255" spans="1:8" ht="12.75">
      <c r="A255" s="147" t="s">
        <v>295</v>
      </c>
      <c r="C255" s="148">
        <v>766.4900000002235</v>
      </c>
      <c r="D255" s="128">
        <v>1827</v>
      </c>
      <c r="F255" s="128">
        <v>1642.0000000018626</v>
      </c>
      <c r="G255" s="128">
        <v>1626.0000000018626</v>
      </c>
      <c r="H255" s="149" t="s">
        <v>386</v>
      </c>
    </row>
    <row r="257" spans="4:8" ht="12.75">
      <c r="D257" s="128">
        <v>1897.861992066726</v>
      </c>
      <c r="F257" s="128">
        <v>1579</v>
      </c>
      <c r="G257" s="128">
        <v>1706</v>
      </c>
      <c r="H257" s="149" t="s">
        <v>387</v>
      </c>
    </row>
    <row r="259" spans="4:8" ht="12.75">
      <c r="D259" s="128">
        <v>1924.2308380585164</v>
      </c>
      <c r="F259" s="128">
        <v>1590</v>
      </c>
      <c r="G259" s="128">
        <v>1707</v>
      </c>
      <c r="H259" s="149" t="s">
        <v>388</v>
      </c>
    </row>
    <row r="261" spans="1:10" ht="12.75">
      <c r="A261" s="144" t="s">
        <v>94</v>
      </c>
      <c r="C261" s="150" t="s">
        <v>95</v>
      </c>
      <c r="D261" s="128">
        <v>1883.0309433750808</v>
      </c>
      <c r="F261" s="128">
        <v>1603.6666666672877</v>
      </c>
      <c r="G261" s="128">
        <v>1679.6666666672877</v>
      </c>
      <c r="H261" s="128">
        <v>239.88134987852496</v>
      </c>
      <c r="I261" s="128">
        <v>-0.0001</v>
      </c>
      <c r="J261" s="128">
        <v>-0.0001</v>
      </c>
    </row>
    <row r="262" spans="1:8" ht="12.75">
      <c r="A262" s="127">
        <v>38382.897199074076</v>
      </c>
      <c r="C262" s="150" t="s">
        <v>96</v>
      </c>
      <c r="D262" s="128">
        <v>50.28348607008592</v>
      </c>
      <c r="F262" s="128">
        <v>33.65016097145538</v>
      </c>
      <c r="G262" s="128">
        <v>46.479386110769504</v>
      </c>
      <c r="H262" s="128">
        <v>50.28348607008592</v>
      </c>
    </row>
    <row r="264" spans="3:8" ht="12.75">
      <c r="C264" s="150" t="s">
        <v>97</v>
      </c>
      <c r="D264" s="128">
        <v>2.670348368251427</v>
      </c>
      <c r="F264" s="128">
        <v>2.0983263960575154</v>
      </c>
      <c r="G264" s="128">
        <v>2.767179169125957</v>
      </c>
      <c r="H264" s="128">
        <v>20.961815537368494</v>
      </c>
    </row>
    <row r="265" spans="1:16" ht="12.75">
      <c r="A265" s="138" t="s">
        <v>186</v>
      </c>
      <c r="B265" s="133" t="s">
        <v>85</v>
      </c>
      <c r="D265" s="138" t="s">
        <v>187</v>
      </c>
      <c r="E265" s="133" t="s">
        <v>188</v>
      </c>
      <c r="F265" s="134" t="s">
        <v>99</v>
      </c>
      <c r="G265" s="139" t="s">
        <v>190</v>
      </c>
      <c r="H265" s="140">
        <v>1</v>
      </c>
      <c r="I265" s="141" t="s">
        <v>191</v>
      </c>
      <c r="J265" s="140">
        <v>3</v>
      </c>
      <c r="K265" s="139" t="s">
        <v>192</v>
      </c>
      <c r="L265" s="142">
        <v>1</v>
      </c>
      <c r="M265" s="139" t="s">
        <v>193</v>
      </c>
      <c r="N265" s="143">
        <v>1</v>
      </c>
      <c r="O265" s="139" t="s">
        <v>194</v>
      </c>
      <c r="P265" s="143">
        <v>1</v>
      </c>
    </row>
    <row r="267" spans="1:10" ht="12.75">
      <c r="A267" s="144" t="s">
        <v>86</v>
      </c>
      <c r="C267" s="145" t="s">
        <v>87</v>
      </c>
      <c r="D267" s="145" t="s">
        <v>88</v>
      </c>
      <c r="F267" s="145" t="s">
        <v>89</v>
      </c>
      <c r="G267" s="145" t="s">
        <v>90</v>
      </c>
      <c r="H267" s="145" t="s">
        <v>91</v>
      </c>
      <c r="I267" s="146" t="s">
        <v>92</v>
      </c>
      <c r="J267" s="145" t="s">
        <v>93</v>
      </c>
    </row>
    <row r="268" spans="1:8" ht="12.75">
      <c r="A268" s="147" t="s">
        <v>21</v>
      </c>
      <c r="C268" s="148">
        <v>178.2290000000503</v>
      </c>
      <c r="D268" s="128">
        <v>453.5</v>
      </c>
      <c r="F268" s="128">
        <v>440</v>
      </c>
      <c r="G268" s="128">
        <v>418</v>
      </c>
      <c r="H268" s="149" t="s">
        <v>389</v>
      </c>
    </row>
    <row r="270" spans="4:8" ht="12.75">
      <c r="D270" s="128">
        <v>516.1812773961574</v>
      </c>
      <c r="F270" s="128">
        <v>408</v>
      </c>
      <c r="G270" s="128">
        <v>403</v>
      </c>
      <c r="H270" s="149" t="s">
        <v>390</v>
      </c>
    </row>
    <row r="272" spans="4:8" ht="12.75">
      <c r="D272" s="128">
        <v>499.5144698363729</v>
      </c>
      <c r="F272" s="128">
        <v>399</v>
      </c>
      <c r="G272" s="128">
        <v>422</v>
      </c>
      <c r="H272" s="149" t="s">
        <v>391</v>
      </c>
    </row>
    <row r="274" spans="1:8" ht="12.75">
      <c r="A274" s="144" t="s">
        <v>94</v>
      </c>
      <c r="C274" s="150" t="s">
        <v>95</v>
      </c>
      <c r="D274" s="128">
        <v>489.7319157441767</v>
      </c>
      <c r="F274" s="128">
        <v>415.66666666666663</v>
      </c>
      <c r="G274" s="128">
        <v>414.33333333333337</v>
      </c>
      <c r="H274" s="128">
        <v>74.77097824417676</v>
      </c>
    </row>
    <row r="275" spans="1:8" ht="12.75">
      <c r="A275" s="127">
        <v>38382.89942129629</v>
      </c>
      <c r="C275" s="150" t="s">
        <v>96</v>
      </c>
      <c r="D275" s="128">
        <v>32.46551104523926</v>
      </c>
      <c r="F275" s="128">
        <v>21.54839514519198</v>
      </c>
      <c r="G275" s="128">
        <v>10.016652800877813</v>
      </c>
      <c r="H275" s="128">
        <v>32.46551104523926</v>
      </c>
    </row>
    <row r="277" spans="3:8" ht="12.75">
      <c r="C277" s="150" t="s">
        <v>97</v>
      </c>
      <c r="D277" s="128">
        <v>6.6292414281201175</v>
      </c>
      <c r="F277" s="128">
        <v>5.184056570615554</v>
      </c>
      <c r="G277" s="128">
        <v>2.4175348674684987</v>
      </c>
      <c r="H277" s="128">
        <v>43.41993619398408</v>
      </c>
    </row>
    <row r="278" spans="1:10" ht="12.75">
      <c r="A278" s="144" t="s">
        <v>86</v>
      </c>
      <c r="C278" s="145" t="s">
        <v>87</v>
      </c>
      <c r="D278" s="145" t="s">
        <v>88</v>
      </c>
      <c r="F278" s="145" t="s">
        <v>89</v>
      </c>
      <c r="G278" s="145" t="s">
        <v>90</v>
      </c>
      <c r="H278" s="145" t="s">
        <v>91</v>
      </c>
      <c r="I278" s="146" t="s">
        <v>92</v>
      </c>
      <c r="J278" s="145" t="s">
        <v>93</v>
      </c>
    </row>
    <row r="279" spans="1:8" ht="12.75">
      <c r="A279" s="147" t="s">
        <v>288</v>
      </c>
      <c r="C279" s="148">
        <v>251.61100000003353</v>
      </c>
      <c r="D279" s="128">
        <v>4488726.535636902</v>
      </c>
      <c r="F279" s="128">
        <v>27100</v>
      </c>
      <c r="G279" s="128">
        <v>26500</v>
      </c>
      <c r="H279" s="149" t="s">
        <v>392</v>
      </c>
    </row>
    <row r="281" spans="4:8" ht="12.75">
      <c r="D281" s="128">
        <v>4502932.559165955</v>
      </c>
      <c r="F281" s="128">
        <v>29400</v>
      </c>
      <c r="G281" s="128">
        <v>26200</v>
      </c>
      <c r="H281" s="149" t="s">
        <v>393</v>
      </c>
    </row>
    <row r="283" spans="4:8" ht="12.75">
      <c r="D283" s="128">
        <v>4516251.3405303955</v>
      </c>
      <c r="F283" s="128">
        <v>28100</v>
      </c>
      <c r="G283" s="128">
        <v>25600</v>
      </c>
      <c r="H283" s="149" t="s">
        <v>394</v>
      </c>
    </row>
    <row r="285" spans="1:10" ht="12.75">
      <c r="A285" s="144" t="s">
        <v>94</v>
      </c>
      <c r="C285" s="150" t="s">
        <v>95</v>
      </c>
      <c r="D285" s="128">
        <v>4502636.811777751</v>
      </c>
      <c r="F285" s="128">
        <v>28200</v>
      </c>
      <c r="G285" s="128">
        <v>26100</v>
      </c>
      <c r="H285" s="128">
        <v>4475497.162270632</v>
      </c>
      <c r="I285" s="128">
        <v>-0.0001</v>
      </c>
      <c r="J285" s="128">
        <v>-0.0001</v>
      </c>
    </row>
    <row r="286" spans="1:8" ht="12.75">
      <c r="A286" s="127">
        <v>38382.89989583333</v>
      </c>
      <c r="C286" s="150" t="s">
        <v>96</v>
      </c>
      <c r="D286" s="128">
        <v>13764.78554137332</v>
      </c>
      <c r="F286" s="128">
        <v>1153.2562594670794</v>
      </c>
      <c r="G286" s="128">
        <v>458.25756949558405</v>
      </c>
      <c r="H286" s="128">
        <v>13764.78554137332</v>
      </c>
    </row>
    <row r="288" spans="3:8" ht="12.75">
      <c r="C288" s="150" t="s">
        <v>97</v>
      </c>
      <c r="D288" s="128">
        <v>0.30570499280262065</v>
      </c>
      <c r="F288" s="128">
        <v>4.08956120378397</v>
      </c>
      <c r="G288" s="128">
        <v>1.755776128335571</v>
      </c>
      <c r="H288" s="128">
        <v>0.3075588039115144</v>
      </c>
    </row>
    <row r="289" spans="1:10" ht="12.75">
      <c r="A289" s="144" t="s">
        <v>86</v>
      </c>
      <c r="C289" s="145" t="s">
        <v>87</v>
      </c>
      <c r="D289" s="145" t="s">
        <v>88</v>
      </c>
      <c r="F289" s="145" t="s">
        <v>89</v>
      </c>
      <c r="G289" s="145" t="s">
        <v>90</v>
      </c>
      <c r="H289" s="145" t="s">
        <v>91</v>
      </c>
      <c r="I289" s="146" t="s">
        <v>92</v>
      </c>
      <c r="J289" s="145" t="s">
        <v>93</v>
      </c>
    </row>
    <row r="290" spans="1:8" ht="12.75">
      <c r="A290" s="147" t="s">
        <v>291</v>
      </c>
      <c r="C290" s="148">
        <v>257.6099999998696</v>
      </c>
      <c r="D290" s="128">
        <v>451744.22113609314</v>
      </c>
      <c r="F290" s="128">
        <v>11695</v>
      </c>
      <c r="G290" s="128">
        <v>9877.5</v>
      </c>
      <c r="H290" s="149" t="s">
        <v>395</v>
      </c>
    </row>
    <row r="292" spans="4:8" ht="12.75">
      <c r="D292" s="128">
        <v>460926.7490463257</v>
      </c>
      <c r="F292" s="128">
        <v>12167.5</v>
      </c>
      <c r="G292" s="128">
        <v>9910</v>
      </c>
      <c r="H292" s="149" t="s">
        <v>396</v>
      </c>
    </row>
    <row r="294" spans="4:8" ht="12.75">
      <c r="D294" s="128">
        <v>465592.77162885666</v>
      </c>
      <c r="F294" s="128">
        <v>11807.5</v>
      </c>
      <c r="G294" s="128">
        <v>9967.5</v>
      </c>
      <c r="H294" s="149" t="s">
        <v>397</v>
      </c>
    </row>
    <row r="296" spans="1:10" ht="12.75">
      <c r="A296" s="144" t="s">
        <v>94</v>
      </c>
      <c r="C296" s="150" t="s">
        <v>95</v>
      </c>
      <c r="D296" s="128">
        <v>459421.2472704252</v>
      </c>
      <c r="F296" s="128">
        <v>11890</v>
      </c>
      <c r="G296" s="128">
        <v>9918.333333333334</v>
      </c>
      <c r="H296" s="128">
        <v>448517.08060375846</v>
      </c>
      <c r="I296" s="128">
        <v>-0.0001</v>
      </c>
      <c r="J296" s="128">
        <v>-0.0001</v>
      </c>
    </row>
    <row r="297" spans="1:8" ht="12.75">
      <c r="A297" s="127">
        <v>38382.90054398148</v>
      </c>
      <c r="C297" s="150" t="s">
        <v>96</v>
      </c>
      <c r="D297" s="128">
        <v>7045.955533891263</v>
      </c>
      <c r="F297" s="128">
        <v>246.81724007856502</v>
      </c>
      <c r="G297" s="128">
        <v>45.57502971291772</v>
      </c>
      <c r="H297" s="128">
        <v>7045.955533891263</v>
      </c>
    </row>
    <row r="299" spans="3:8" ht="12.75">
      <c r="C299" s="150" t="s">
        <v>97</v>
      </c>
      <c r="D299" s="128">
        <v>1.5336590494570366</v>
      </c>
      <c r="F299" s="128">
        <v>2.0758388568424313</v>
      </c>
      <c r="G299" s="128">
        <v>0.45950290417998035</v>
      </c>
      <c r="H299" s="128">
        <v>1.5709447507342533</v>
      </c>
    </row>
    <row r="300" spans="1:10" ht="12.75">
      <c r="A300" s="144" t="s">
        <v>86</v>
      </c>
      <c r="C300" s="145" t="s">
        <v>87</v>
      </c>
      <c r="D300" s="145" t="s">
        <v>88</v>
      </c>
      <c r="F300" s="145" t="s">
        <v>89</v>
      </c>
      <c r="G300" s="145" t="s">
        <v>90</v>
      </c>
      <c r="H300" s="145" t="s">
        <v>91</v>
      </c>
      <c r="I300" s="146" t="s">
        <v>92</v>
      </c>
      <c r="J300" s="145" t="s">
        <v>93</v>
      </c>
    </row>
    <row r="301" spans="1:8" ht="12.75">
      <c r="A301" s="147" t="s">
        <v>290</v>
      </c>
      <c r="C301" s="148">
        <v>259.9399999999441</v>
      </c>
      <c r="D301" s="128">
        <v>4310269.607215881</v>
      </c>
      <c r="F301" s="128">
        <v>26100</v>
      </c>
      <c r="G301" s="128">
        <v>23025</v>
      </c>
      <c r="H301" s="149" t="s">
        <v>398</v>
      </c>
    </row>
    <row r="303" spans="4:8" ht="12.75">
      <c r="D303" s="128">
        <v>4401508.751647949</v>
      </c>
      <c r="F303" s="128">
        <v>25825</v>
      </c>
      <c r="G303" s="128">
        <v>23250</v>
      </c>
      <c r="H303" s="149" t="s">
        <v>399</v>
      </c>
    </row>
    <row r="305" spans="4:8" ht="12.75">
      <c r="D305" s="128">
        <v>4577720.936660767</v>
      </c>
      <c r="F305" s="128">
        <v>26100</v>
      </c>
      <c r="G305" s="128">
        <v>23300</v>
      </c>
      <c r="H305" s="149" t="s">
        <v>400</v>
      </c>
    </row>
    <row r="307" spans="1:10" ht="12.75">
      <c r="A307" s="144" t="s">
        <v>94</v>
      </c>
      <c r="C307" s="150" t="s">
        <v>95</v>
      </c>
      <c r="D307" s="128">
        <v>4429833.098508199</v>
      </c>
      <c r="F307" s="128">
        <v>26008.333333333336</v>
      </c>
      <c r="G307" s="128">
        <v>23191.666666666664</v>
      </c>
      <c r="H307" s="128">
        <v>4405218.872918974</v>
      </c>
      <c r="I307" s="128">
        <v>-0.0001</v>
      </c>
      <c r="J307" s="128">
        <v>-0.0001</v>
      </c>
    </row>
    <row r="308" spans="1:8" ht="12.75">
      <c r="A308" s="127">
        <v>38382.90121527778</v>
      </c>
      <c r="C308" s="150" t="s">
        <v>96</v>
      </c>
      <c r="D308" s="128">
        <v>135956.8125334414</v>
      </c>
      <c r="F308" s="128">
        <v>158.77132402714707</v>
      </c>
      <c r="G308" s="128">
        <v>146.48663192705789</v>
      </c>
      <c r="H308" s="128">
        <v>135956.8125334414</v>
      </c>
    </row>
    <row r="310" spans="3:8" ht="12.75">
      <c r="C310" s="150" t="s">
        <v>97</v>
      </c>
      <c r="D310" s="128">
        <v>3.0691181701456554</v>
      </c>
      <c r="F310" s="128">
        <v>0.6104632772591363</v>
      </c>
      <c r="G310" s="128">
        <v>0.6316347765449857</v>
      </c>
      <c r="H310" s="128">
        <v>3.0862669133021785</v>
      </c>
    </row>
    <row r="311" spans="1:10" ht="12.75">
      <c r="A311" s="144" t="s">
        <v>86</v>
      </c>
      <c r="C311" s="145" t="s">
        <v>87</v>
      </c>
      <c r="D311" s="145" t="s">
        <v>88</v>
      </c>
      <c r="F311" s="145" t="s">
        <v>89</v>
      </c>
      <c r="G311" s="145" t="s">
        <v>90</v>
      </c>
      <c r="H311" s="145" t="s">
        <v>91</v>
      </c>
      <c r="I311" s="146" t="s">
        <v>92</v>
      </c>
      <c r="J311" s="145" t="s">
        <v>93</v>
      </c>
    </row>
    <row r="312" spans="1:8" ht="12.75">
      <c r="A312" s="147" t="s">
        <v>292</v>
      </c>
      <c r="C312" s="148">
        <v>285.2129999999888</v>
      </c>
      <c r="D312" s="128">
        <v>1062320.306974411</v>
      </c>
      <c r="F312" s="128">
        <v>12625</v>
      </c>
      <c r="G312" s="128">
        <v>13500</v>
      </c>
      <c r="H312" s="149" t="s">
        <v>401</v>
      </c>
    </row>
    <row r="314" spans="4:8" ht="12.75">
      <c r="D314" s="128">
        <v>1092489.4020023346</v>
      </c>
      <c r="F314" s="128">
        <v>12575</v>
      </c>
      <c r="G314" s="128">
        <v>14025</v>
      </c>
      <c r="H314" s="149" t="s">
        <v>402</v>
      </c>
    </row>
    <row r="316" spans="4:8" ht="12.75">
      <c r="D316" s="128">
        <v>1087793.504453659</v>
      </c>
      <c r="F316" s="128">
        <v>12725</v>
      </c>
      <c r="G316" s="128">
        <v>13600</v>
      </c>
      <c r="H316" s="149" t="s">
        <v>403</v>
      </c>
    </row>
    <row r="318" spans="1:10" ht="12.75">
      <c r="A318" s="144" t="s">
        <v>94</v>
      </c>
      <c r="C318" s="150" t="s">
        <v>95</v>
      </c>
      <c r="D318" s="128">
        <v>1080867.737810135</v>
      </c>
      <c r="F318" s="128">
        <v>12641.666666666668</v>
      </c>
      <c r="G318" s="128">
        <v>13708.333333333332</v>
      </c>
      <c r="H318" s="128">
        <v>1067636.358709284</v>
      </c>
      <c r="I318" s="128">
        <v>-0.0001</v>
      </c>
      <c r="J318" s="128">
        <v>-0.0001</v>
      </c>
    </row>
    <row r="319" spans="1:8" ht="12.75">
      <c r="A319" s="127">
        <v>38382.90189814815</v>
      </c>
      <c r="C319" s="150" t="s">
        <v>96</v>
      </c>
      <c r="D319" s="128">
        <v>16233.245405686752</v>
      </c>
      <c r="F319" s="128">
        <v>76.37626158259735</v>
      </c>
      <c r="G319" s="128">
        <v>278.7621447279622</v>
      </c>
      <c r="H319" s="128">
        <v>16233.245405686752</v>
      </c>
    </row>
    <row r="321" spans="3:8" ht="12.75">
      <c r="C321" s="150" t="s">
        <v>97</v>
      </c>
      <c r="D321" s="128">
        <v>1.5018715831574092</v>
      </c>
      <c r="F321" s="128">
        <v>0.604162912980335</v>
      </c>
      <c r="G321" s="128">
        <v>2.0335232442161377</v>
      </c>
      <c r="H321" s="128">
        <v>1.5204845051653992</v>
      </c>
    </row>
    <row r="322" spans="1:10" ht="12.75">
      <c r="A322" s="144" t="s">
        <v>86</v>
      </c>
      <c r="C322" s="145" t="s">
        <v>87</v>
      </c>
      <c r="D322" s="145" t="s">
        <v>88</v>
      </c>
      <c r="F322" s="145" t="s">
        <v>89</v>
      </c>
      <c r="G322" s="145" t="s">
        <v>90</v>
      </c>
      <c r="H322" s="145" t="s">
        <v>91</v>
      </c>
      <c r="I322" s="146" t="s">
        <v>92</v>
      </c>
      <c r="J322" s="145" t="s">
        <v>93</v>
      </c>
    </row>
    <row r="323" spans="1:8" ht="12.75">
      <c r="A323" s="147" t="s">
        <v>288</v>
      </c>
      <c r="C323" s="148">
        <v>288.1579999998212</v>
      </c>
      <c r="D323" s="128">
        <v>466816.31876039505</v>
      </c>
      <c r="F323" s="128">
        <v>4210</v>
      </c>
      <c r="G323" s="128">
        <v>3970</v>
      </c>
      <c r="H323" s="149" t="s">
        <v>404</v>
      </c>
    </row>
    <row r="325" spans="4:8" ht="12.75">
      <c r="D325" s="128">
        <v>460044.44446849823</v>
      </c>
      <c r="F325" s="128">
        <v>4210</v>
      </c>
      <c r="G325" s="128">
        <v>3970</v>
      </c>
      <c r="H325" s="149" t="s">
        <v>405</v>
      </c>
    </row>
    <row r="327" spans="4:8" ht="12.75">
      <c r="D327" s="128">
        <v>444368.3184604645</v>
      </c>
      <c r="F327" s="128">
        <v>4210</v>
      </c>
      <c r="G327" s="128">
        <v>3970</v>
      </c>
      <c r="H327" s="149" t="s">
        <v>406</v>
      </c>
    </row>
    <row r="329" spans="1:10" ht="12.75">
      <c r="A329" s="144" t="s">
        <v>94</v>
      </c>
      <c r="C329" s="150" t="s">
        <v>95</v>
      </c>
      <c r="D329" s="128">
        <v>457076.3605631193</v>
      </c>
      <c r="F329" s="128">
        <v>4210</v>
      </c>
      <c r="G329" s="128">
        <v>3970</v>
      </c>
      <c r="H329" s="128">
        <v>452988.21897019894</v>
      </c>
      <c r="I329" s="128">
        <v>-0.0001</v>
      </c>
      <c r="J329" s="128">
        <v>-0.0001</v>
      </c>
    </row>
    <row r="330" spans="1:8" ht="12.75">
      <c r="A330" s="127">
        <v>38382.90232638889</v>
      </c>
      <c r="C330" s="150" t="s">
        <v>96</v>
      </c>
      <c r="D330" s="128">
        <v>11514.569940666026</v>
      </c>
      <c r="H330" s="128">
        <v>11514.569940666026</v>
      </c>
    </row>
    <row r="332" spans="3:8" ht="12.75">
      <c r="C332" s="150" t="s">
        <v>97</v>
      </c>
      <c r="D332" s="128">
        <v>2.519178617437149</v>
      </c>
      <c r="F332" s="128">
        <v>0</v>
      </c>
      <c r="G332" s="128">
        <v>0</v>
      </c>
      <c r="H332" s="128">
        <v>2.5419137757804564</v>
      </c>
    </row>
    <row r="333" spans="1:10" ht="12.75">
      <c r="A333" s="144" t="s">
        <v>86</v>
      </c>
      <c r="C333" s="145" t="s">
        <v>87</v>
      </c>
      <c r="D333" s="145" t="s">
        <v>88</v>
      </c>
      <c r="F333" s="145" t="s">
        <v>89</v>
      </c>
      <c r="G333" s="145" t="s">
        <v>90</v>
      </c>
      <c r="H333" s="145" t="s">
        <v>91</v>
      </c>
      <c r="I333" s="146" t="s">
        <v>92</v>
      </c>
      <c r="J333" s="145" t="s">
        <v>93</v>
      </c>
    </row>
    <row r="334" spans="1:8" ht="12.75">
      <c r="A334" s="147" t="s">
        <v>289</v>
      </c>
      <c r="C334" s="148">
        <v>334.94100000010803</v>
      </c>
      <c r="D334" s="128">
        <v>659887.7837905884</v>
      </c>
      <c r="F334" s="128">
        <v>27900</v>
      </c>
      <c r="H334" s="149" t="s">
        <v>407</v>
      </c>
    </row>
    <row r="336" spans="4:8" ht="12.75">
      <c r="D336" s="128">
        <v>634822.3683376312</v>
      </c>
      <c r="F336" s="128">
        <v>28100</v>
      </c>
      <c r="H336" s="149" t="s">
        <v>408</v>
      </c>
    </row>
    <row r="338" spans="4:8" ht="12.75">
      <c r="D338" s="128">
        <v>649125.3312892914</v>
      </c>
      <c r="F338" s="128">
        <v>28400</v>
      </c>
      <c r="H338" s="149" t="s">
        <v>409</v>
      </c>
    </row>
    <row r="340" spans="1:10" ht="12.75">
      <c r="A340" s="144" t="s">
        <v>94</v>
      </c>
      <c r="C340" s="150" t="s">
        <v>95</v>
      </c>
      <c r="D340" s="128">
        <v>647945.1611391703</v>
      </c>
      <c r="F340" s="128">
        <v>28133.333333333336</v>
      </c>
      <c r="H340" s="128">
        <v>619811.827805837</v>
      </c>
      <c r="I340" s="128">
        <v>-0.0001</v>
      </c>
      <c r="J340" s="128">
        <v>-0.0001</v>
      </c>
    </row>
    <row r="341" spans="1:8" ht="12.75">
      <c r="A341" s="127">
        <v>38382.90275462963</v>
      </c>
      <c r="C341" s="150" t="s">
        <v>96</v>
      </c>
      <c r="D341" s="128">
        <v>12574.313664955534</v>
      </c>
      <c r="F341" s="128">
        <v>251.66114784235833</v>
      </c>
      <c r="H341" s="128">
        <v>12574.313664955534</v>
      </c>
    </row>
    <row r="343" spans="3:8" ht="12.75">
      <c r="C343" s="150" t="s">
        <v>97</v>
      </c>
      <c r="D343" s="128">
        <v>1.940644736484842</v>
      </c>
      <c r="F343" s="128">
        <v>0.8945301463590936</v>
      </c>
      <c r="H343" s="128">
        <v>2.028730834238707</v>
      </c>
    </row>
    <row r="344" spans="1:10" ht="12.75">
      <c r="A344" s="144" t="s">
        <v>86</v>
      </c>
      <c r="C344" s="145" t="s">
        <v>87</v>
      </c>
      <c r="D344" s="145" t="s">
        <v>88</v>
      </c>
      <c r="F344" s="145" t="s">
        <v>89</v>
      </c>
      <c r="G344" s="145" t="s">
        <v>90</v>
      </c>
      <c r="H344" s="145" t="s">
        <v>91</v>
      </c>
      <c r="I344" s="146" t="s">
        <v>92</v>
      </c>
      <c r="J344" s="145" t="s">
        <v>93</v>
      </c>
    </row>
    <row r="345" spans="1:8" ht="12.75">
      <c r="A345" s="147" t="s">
        <v>293</v>
      </c>
      <c r="C345" s="148">
        <v>393.36599999992177</v>
      </c>
      <c r="D345" s="128">
        <v>5443969.9037323</v>
      </c>
      <c r="F345" s="128">
        <v>18600</v>
      </c>
      <c r="G345" s="128">
        <v>17300</v>
      </c>
      <c r="H345" s="149" t="s">
        <v>410</v>
      </c>
    </row>
    <row r="347" spans="4:8" ht="12.75">
      <c r="D347" s="128">
        <v>5488306.455436707</v>
      </c>
      <c r="F347" s="128">
        <v>20100</v>
      </c>
      <c r="G347" s="128">
        <v>17100</v>
      </c>
      <c r="H347" s="149" t="s">
        <v>411</v>
      </c>
    </row>
    <row r="349" spans="4:8" ht="12.75">
      <c r="D349" s="128">
        <v>5436491.057518005</v>
      </c>
      <c r="F349" s="128">
        <v>19200</v>
      </c>
      <c r="G349" s="128">
        <v>18200</v>
      </c>
      <c r="H349" s="149" t="s">
        <v>412</v>
      </c>
    </row>
    <row r="351" spans="1:10" ht="12.75">
      <c r="A351" s="144" t="s">
        <v>94</v>
      </c>
      <c r="C351" s="150" t="s">
        <v>95</v>
      </c>
      <c r="D351" s="128">
        <v>5456255.805562338</v>
      </c>
      <c r="F351" s="128">
        <v>19300</v>
      </c>
      <c r="G351" s="128">
        <v>17533.333333333332</v>
      </c>
      <c r="H351" s="128">
        <v>5437839.13889567</v>
      </c>
      <c r="I351" s="128">
        <v>-0.0001</v>
      </c>
      <c r="J351" s="128">
        <v>-0.0001</v>
      </c>
    </row>
    <row r="352" spans="1:8" ht="12.75">
      <c r="A352" s="127">
        <v>38382.90321759259</v>
      </c>
      <c r="C352" s="150" t="s">
        <v>96</v>
      </c>
      <c r="D352" s="128">
        <v>28007.43478447583</v>
      </c>
      <c r="F352" s="128">
        <v>754.983443527075</v>
      </c>
      <c r="G352" s="128">
        <v>585.9465277082315</v>
      </c>
      <c r="H352" s="128">
        <v>28007.43478447583</v>
      </c>
    </row>
    <row r="354" spans="3:8" ht="12.75">
      <c r="C354" s="150" t="s">
        <v>97</v>
      </c>
      <c r="D354" s="128">
        <v>0.5133086824104519</v>
      </c>
      <c r="F354" s="128">
        <v>3.9118313136117875</v>
      </c>
      <c r="G354" s="128">
        <v>3.3419003481458076</v>
      </c>
      <c r="H354" s="128">
        <v>0.5150471367228353</v>
      </c>
    </row>
    <row r="355" spans="1:10" ht="12.75">
      <c r="A355" s="144" t="s">
        <v>86</v>
      </c>
      <c r="C355" s="145" t="s">
        <v>87</v>
      </c>
      <c r="D355" s="145" t="s">
        <v>88</v>
      </c>
      <c r="F355" s="145" t="s">
        <v>89</v>
      </c>
      <c r="G355" s="145" t="s">
        <v>90</v>
      </c>
      <c r="H355" s="145" t="s">
        <v>91</v>
      </c>
      <c r="I355" s="146" t="s">
        <v>92</v>
      </c>
      <c r="J355" s="145" t="s">
        <v>93</v>
      </c>
    </row>
    <row r="356" spans="1:8" ht="12.75">
      <c r="A356" s="147" t="s">
        <v>287</v>
      </c>
      <c r="C356" s="148">
        <v>396.15199999976903</v>
      </c>
      <c r="D356" s="128">
        <v>5932115.372306824</v>
      </c>
      <c r="F356" s="128">
        <v>93000</v>
      </c>
      <c r="G356" s="128">
        <v>95200</v>
      </c>
      <c r="H356" s="149" t="s">
        <v>413</v>
      </c>
    </row>
    <row r="358" spans="4:8" ht="12.75">
      <c r="D358" s="128">
        <v>5627821.039123535</v>
      </c>
      <c r="F358" s="128">
        <v>92600</v>
      </c>
      <c r="G358" s="128">
        <v>95200</v>
      </c>
      <c r="H358" s="149" t="s">
        <v>414</v>
      </c>
    </row>
    <row r="360" spans="4:8" ht="12.75">
      <c r="D360" s="128">
        <v>5808284.132522583</v>
      </c>
      <c r="F360" s="128">
        <v>89300</v>
      </c>
      <c r="G360" s="128">
        <v>95400</v>
      </c>
      <c r="H360" s="149" t="s">
        <v>415</v>
      </c>
    </row>
    <row r="362" spans="1:10" ht="12.75">
      <c r="A362" s="144" t="s">
        <v>94</v>
      </c>
      <c r="C362" s="150" t="s">
        <v>95</v>
      </c>
      <c r="D362" s="128">
        <v>5789406.847984314</v>
      </c>
      <c r="F362" s="128">
        <v>91633.33333333334</v>
      </c>
      <c r="G362" s="128">
        <v>95266.66666666666</v>
      </c>
      <c r="H362" s="128">
        <v>5695976.289125813</v>
      </c>
      <c r="I362" s="128">
        <v>-0.0001</v>
      </c>
      <c r="J362" s="128">
        <v>-0.0001</v>
      </c>
    </row>
    <row r="363" spans="1:8" ht="12.75">
      <c r="A363" s="127">
        <v>38382.90368055556</v>
      </c>
      <c r="C363" s="150" t="s">
        <v>96</v>
      </c>
      <c r="D363" s="128">
        <v>153022.95319824843</v>
      </c>
      <c r="F363" s="128">
        <v>2030.5992547357373</v>
      </c>
      <c r="G363" s="128">
        <v>115.47005383792514</v>
      </c>
      <c r="H363" s="128">
        <v>153022.95319824843</v>
      </c>
    </row>
    <row r="365" spans="3:8" ht="12.75">
      <c r="C365" s="150" t="s">
        <v>97</v>
      </c>
      <c r="D365" s="128">
        <v>2.643154250793864</v>
      </c>
      <c r="F365" s="128">
        <v>2.216005006986981</v>
      </c>
      <c r="G365" s="128">
        <v>0.12120719437150998</v>
      </c>
      <c r="H365" s="128">
        <v>2.68650965929027</v>
      </c>
    </row>
    <row r="366" spans="1:10" ht="12.75">
      <c r="A366" s="144" t="s">
        <v>86</v>
      </c>
      <c r="C366" s="145" t="s">
        <v>87</v>
      </c>
      <c r="D366" s="145" t="s">
        <v>88</v>
      </c>
      <c r="F366" s="145" t="s">
        <v>89</v>
      </c>
      <c r="G366" s="145" t="s">
        <v>90</v>
      </c>
      <c r="H366" s="145" t="s">
        <v>91</v>
      </c>
      <c r="I366" s="146" t="s">
        <v>92</v>
      </c>
      <c r="J366" s="145" t="s">
        <v>93</v>
      </c>
    </row>
    <row r="367" spans="1:8" ht="12.75">
      <c r="A367" s="147" t="s">
        <v>294</v>
      </c>
      <c r="C367" s="148">
        <v>589.5920000001788</v>
      </c>
      <c r="D367" s="128">
        <v>355125.1423110962</v>
      </c>
      <c r="F367" s="128">
        <v>3190</v>
      </c>
      <c r="G367" s="128">
        <v>3230</v>
      </c>
      <c r="H367" s="149" t="s">
        <v>416</v>
      </c>
    </row>
    <row r="369" spans="4:8" ht="12.75">
      <c r="D369" s="128">
        <v>351864.3108654022</v>
      </c>
      <c r="F369" s="128">
        <v>3359.9999999962747</v>
      </c>
      <c r="G369" s="128">
        <v>3100</v>
      </c>
      <c r="H369" s="149" t="s">
        <v>417</v>
      </c>
    </row>
    <row r="371" spans="4:8" ht="12.75">
      <c r="D371" s="128">
        <v>360826.77374124527</v>
      </c>
      <c r="F371" s="128">
        <v>3209.9999999962747</v>
      </c>
      <c r="G371" s="128">
        <v>3130</v>
      </c>
      <c r="H371" s="149" t="s">
        <v>418</v>
      </c>
    </row>
    <row r="373" spans="1:10" ht="12.75">
      <c r="A373" s="144" t="s">
        <v>94</v>
      </c>
      <c r="C373" s="150" t="s">
        <v>95</v>
      </c>
      <c r="D373" s="128">
        <v>355938.7423059145</v>
      </c>
      <c r="F373" s="128">
        <v>3253.33333333085</v>
      </c>
      <c r="G373" s="128">
        <v>3153.333333333333</v>
      </c>
      <c r="H373" s="128">
        <v>352735.40897258243</v>
      </c>
      <c r="I373" s="128">
        <v>-0.0001</v>
      </c>
      <c r="J373" s="128">
        <v>-0.0001</v>
      </c>
    </row>
    <row r="374" spans="1:8" ht="12.75">
      <c r="A374" s="127">
        <v>38382.904178240744</v>
      </c>
      <c r="C374" s="150" t="s">
        <v>96</v>
      </c>
      <c r="D374" s="128">
        <v>4536.286357126738</v>
      </c>
      <c r="F374" s="128">
        <v>92.91573243049271</v>
      </c>
      <c r="G374" s="128">
        <v>68.06859285554046</v>
      </c>
      <c r="H374" s="128">
        <v>4536.286357126738</v>
      </c>
    </row>
    <row r="376" spans="3:8" ht="12.75">
      <c r="C376" s="150" t="s">
        <v>97</v>
      </c>
      <c r="D376" s="128">
        <v>1.2744570393598764</v>
      </c>
      <c r="F376" s="128">
        <v>2.8560163656935544</v>
      </c>
      <c r="G376" s="128">
        <v>2.15862345207845</v>
      </c>
      <c r="H376" s="128">
        <v>1.2860309007081667</v>
      </c>
    </row>
    <row r="377" spans="1:10" ht="12.75">
      <c r="A377" s="144" t="s">
        <v>86</v>
      </c>
      <c r="C377" s="145" t="s">
        <v>87</v>
      </c>
      <c r="D377" s="145" t="s">
        <v>88</v>
      </c>
      <c r="F377" s="145" t="s">
        <v>89</v>
      </c>
      <c r="G377" s="145" t="s">
        <v>90</v>
      </c>
      <c r="H377" s="145" t="s">
        <v>91</v>
      </c>
      <c r="I377" s="146" t="s">
        <v>92</v>
      </c>
      <c r="J377" s="145" t="s">
        <v>93</v>
      </c>
    </row>
    <row r="378" spans="1:8" ht="12.75">
      <c r="A378" s="147" t="s">
        <v>295</v>
      </c>
      <c r="C378" s="148">
        <v>766.4900000002235</v>
      </c>
      <c r="D378" s="128">
        <v>3348.8696875981987</v>
      </c>
      <c r="F378" s="128">
        <v>1731</v>
      </c>
      <c r="G378" s="128">
        <v>1701.9999999981374</v>
      </c>
      <c r="H378" s="149" t="s">
        <v>419</v>
      </c>
    </row>
    <row r="380" spans="4:8" ht="12.75">
      <c r="D380" s="128">
        <v>3206.146239120513</v>
      </c>
      <c r="F380" s="128">
        <v>1687</v>
      </c>
      <c r="G380" s="128">
        <v>1673.0000000018626</v>
      </c>
      <c r="H380" s="149" t="s">
        <v>420</v>
      </c>
    </row>
    <row r="382" spans="4:8" ht="12.75">
      <c r="D382" s="128">
        <v>3438.0620590373874</v>
      </c>
      <c r="F382" s="128">
        <v>1669</v>
      </c>
      <c r="G382" s="128">
        <v>1801.9999999981374</v>
      </c>
      <c r="H382" s="149" t="s">
        <v>421</v>
      </c>
    </row>
    <row r="384" spans="1:10" ht="12.75">
      <c r="A384" s="144" t="s">
        <v>94</v>
      </c>
      <c r="C384" s="150" t="s">
        <v>95</v>
      </c>
      <c r="D384" s="128">
        <v>3331.0259952520328</v>
      </c>
      <c r="F384" s="128">
        <v>1695.6666666666665</v>
      </c>
      <c r="G384" s="128">
        <v>1725.6666666660458</v>
      </c>
      <c r="H384" s="128">
        <v>1619.7739627320304</v>
      </c>
      <c r="I384" s="128">
        <v>-0.0001</v>
      </c>
      <c r="J384" s="128">
        <v>-0.0001</v>
      </c>
    </row>
    <row r="385" spans="1:8" ht="12.75">
      <c r="A385" s="127">
        <v>38382.90467592593</v>
      </c>
      <c r="C385" s="150" t="s">
        <v>96</v>
      </c>
      <c r="D385" s="128">
        <v>116.98305389815943</v>
      </c>
      <c r="F385" s="128">
        <v>31.895663237081827</v>
      </c>
      <c r="G385" s="128">
        <v>67.67815994201554</v>
      </c>
      <c r="H385" s="128">
        <v>116.98305389815943</v>
      </c>
    </row>
    <row r="387" spans="3:8" ht="12.75">
      <c r="C387" s="150" t="s">
        <v>97</v>
      </c>
      <c r="D387" s="128">
        <v>3.5119225747533758</v>
      </c>
      <c r="F387" s="128">
        <v>1.8810102164585316</v>
      </c>
      <c r="G387" s="128">
        <v>3.921855897742316</v>
      </c>
      <c r="H387" s="128">
        <v>7.222183871930324</v>
      </c>
    </row>
    <row r="388" spans="1:16" ht="12.75">
      <c r="A388" s="138" t="s">
        <v>186</v>
      </c>
      <c r="B388" s="133" t="s">
        <v>270</v>
      </c>
      <c r="D388" s="138" t="s">
        <v>187</v>
      </c>
      <c r="E388" s="133" t="s">
        <v>188</v>
      </c>
      <c r="F388" s="134" t="s">
        <v>100</v>
      </c>
      <c r="G388" s="139" t="s">
        <v>190</v>
      </c>
      <c r="H388" s="140">
        <v>1</v>
      </c>
      <c r="I388" s="141" t="s">
        <v>191</v>
      </c>
      <c r="J388" s="140">
        <v>4</v>
      </c>
      <c r="K388" s="139" t="s">
        <v>192</v>
      </c>
      <c r="L388" s="142">
        <v>1</v>
      </c>
      <c r="M388" s="139" t="s">
        <v>193</v>
      </c>
      <c r="N388" s="143">
        <v>1</v>
      </c>
      <c r="O388" s="139" t="s">
        <v>194</v>
      </c>
      <c r="P388" s="143">
        <v>1</v>
      </c>
    </row>
    <row r="390" spans="1:10" ht="12.75">
      <c r="A390" s="144" t="s">
        <v>86</v>
      </c>
      <c r="C390" s="145" t="s">
        <v>87</v>
      </c>
      <c r="D390" s="145" t="s">
        <v>88</v>
      </c>
      <c r="F390" s="145" t="s">
        <v>89</v>
      </c>
      <c r="G390" s="145" t="s">
        <v>90</v>
      </c>
      <c r="H390" s="145" t="s">
        <v>91</v>
      </c>
      <c r="I390" s="146" t="s">
        <v>92</v>
      </c>
      <c r="J390" s="145" t="s">
        <v>93</v>
      </c>
    </row>
    <row r="391" spans="1:8" ht="12.75">
      <c r="A391" s="147" t="s">
        <v>21</v>
      </c>
      <c r="C391" s="148">
        <v>178.2290000000503</v>
      </c>
      <c r="D391" s="128">
        <v>659.6513608628884</v>
      </c>
      <c r="F391" s="128">
        <v>393</v>
      </c>
      <c r="G391" s="128">
        <v>442</v>
      </c>
      <c r="H391" s="149" t="s">
        <v>422</v>
      </c>
    </row>
    <row r="393" spans="4:8" ht="12.75">
      <c r="D393" s="128">
        <v>663.0320695433766</v>
      </c>
      <c r="F393" s="128">
        <v>417</v>
      </c>
      <c r="G393" s="128">
        <v>431</v>
      </c>
      <c r="H393" s="149" t="s">
        <v>423</v>
      </c>
    </row>
    <row r="395" spans="4:8" ht="12.75">
      <c r="D395" s="128">
        <v>680.0641075624153</v>
      </c>
      <c r="F395" s="128">
        <v>408</v>
      </c>
      <c r="G395" s="128">
        <v>441.00000000046566</v>
      </c>
      <c r="H395" s="149" t="s">
        <v>424</v>
      </c>
    </row>
    <row r="397" spans="1:8" ht="12.75">
      <c r="A397" s="144" t="s">
        <v>94</v>
      </c>
      <c r="C397" s="150" t="s">
        <v>95</v>
      </c>
      <c r="D397" s="128">
        <v>667.5825126562268</v>
      </c>
      <c r="F397" s="128">
        <v>406</v>
      </c>
      <c r="G397" s="128">
        <v>438.0000000001552</v>
      </c>
      <c r="H397" s="128">
        <v>244.64501265614456</v>
      </c>
    </row>
    <row r="398" spans="1:8" ht="12.75">
      <c r="A398" s="127">
        <v>38382.906909722224</v>
      </c>
      <c r="C398" s="150" t="s">
        <v>96</v>
      </c>
      <c r="D398" s="128">
        <v>10.940747522328916</v>
      </c>
      <c r="F398" s="128">
        <v>12.124355652982139</v>
      </c>
      <c r="G398" s="128">
        <v>6.082762530416623</v>
      </c>
      <c r="H398" s="128">
        <v>10.940747522328916</v>
      </c>
    </row>
    <row r="400" spans="3:8" ht="12.75">
      <c r="C400" s="150" t="s">
        <v>97</v>
      </c>
      <c r="D400" s="128">
        <v>1.6388607123330812</v>
      </c>
      <c r="F400" s="128">
        <v>2.9862944958084086</v>
      </c>
      <c r="G400" s="128">
        <v>1.3887585685877786</v>
      </c>
      <c r="H400" s="128">
        <v>4.4720909711355725</v>
      </c>
    </row>
    <row r="401" spans="1:10" ht="12.75">
      <c r="A401" s="144" t="s">
        <v>86</v>
      </c>
      <c r="C401" s="145" t="s">
        <v>87</v>
      </c>
      <c r="D401" s="145" t="s">
        <v>88</v>
      </c>
      <c r="F401" s="145" t="s">
        <v>89</v>
      </c>
      <c r="G401" s="145" t="s">
        <v>90</v>
      </c>
      <c r="H401" s="145" t="s">
        <v>91</v>
      </c>
      <c r="I401" s="146" t="s">
        <v>92</v>
      </c>
      <c r="J401" s="145" t="s">
        <v>93</v>
      </c>
    </row>
    <row r="402" spans="1:8" ht="12.75">
      <c r="A402" s="147" t="s">
        <v>288</v>
      </c>
      <c r="C402" s="148">
        <v>251.61100000003353</v>
      </c>
      <c r="D402" s="128">
        <v>4562480.182144165</v>
      </c>
      <c r="F402" s="128">
        <v>27800</v>
      </c>
      <c r="G402" s="128">
        <v>26300</v>
      </c>
      <c r="H402" s="149" t="s">
        <v>197</v>
      </c>
    </row>
    <row r="404" spans="4:8" ht="12.75">
      <c r="D404" s="128">
        <v>4618861.145172119</v>
      </c>
      <c r="F404" s="128">
        <v>31000</v>
      </c>
      <c r="G404" s="128">
        <v>25900</v>
      </c>
      <c r="H404" s="149" t="s">
        <v>198</v>
      </c>
    </row>
    <row r="406" spans="4:8" ht="12.75">
      <c r="D406" s="128">
        <v>4520487.680534363</v>
      </c>
      <c r="F406" s="128">
        <v>28500</v>
      </c>
      <c r="G406" s="128">
        <v>25500</v>
      </c>
      <c r="H406" s="149" t="s">
        <v>199</v>
      </c>
    </row>
    <row r="408" spans="1:10" ht="12.75">
      <c r="A408" s="144" t="s">
        <v>94</v>
      </c>
      <c r="C408" s="150" t="s">
        <v>95</v>
      </c>
      <c r="D408" s="128">
        <v>4567276.335950215</v>
      </c>
      <c r="F408" s="128">
        <v>29100</v>
      </c>
      <c r="G408" s="128">
        <v>25900</v>
      </c>
      <c r="H408" s="128">
        <v>4539792.108129843</v>
      </c>
      <c r="I408" s="128">
        <v>-0.0001</v>
      </c>
      <c r="J408" s="128">
        <v>-0.0001</v>
      </c>
    </row>
    <row r="409" spans="1:8" ht="12.75">
      <c r="A409" s="127">
        <v>38382.90738425926</v>
      </c>
      <c r="C409" s="150" t="s">
        <v>96</v>
      </c>
      <c r="D409" s="128">
        <v>49361.79651012174</v>
      </c>
      <c r="F409" s="128">
        <v>1682.2603841260723</v>
      </c>
      <c r="G409" s="128">
        <v>400</v>
      </c>
      <c r="H409" s="128">
        <v>49361.79651012174</v>
      </c>
    </row>
    <row r="411" spans="3:8" ht="12.75">
      <c r="C411" s="150" t="s">
        <v>97</v>
      </c>
      <c r="D411" s="128">
        <v>1.0807709645589485</v>
      </c>
      <c r="F411" s="128">
        <v>5.780963519333583</v>
      </c>
      <c r="G411" s="128">
        <v>1.5444015444015442</v>
      </c>
      <c r="H411" s="128">
        <v>1.087314029682655</v>
      </c>
    </row>
    <row r="412" spans="1:10" ht="12.75">
      <c r="A412" s="144" t="s">
        <v>86</v>
      </c>
      <c r="C412" s="145" t="s">
        <v>87</v>
      </c>
      <c r="D412" s="145" t="s">
        <v>88</v>
      </c>
      <c r="F412" s="145" t="s">
        <v>89</v>
      </c>
      <c r="G412" s="145" t="s">
        <v>90</v>
      </c>
      <c r="H412" s="145" t="s">
        <v>91</v>
      </c>
      <c r="I412" s="146" t="s">
        <v>92</v>
      </c>
      <c r="J412" s="145" t="s">
        <v>93</v>
      </c>
    </row>
    <row r="413" spans="1:8" ht="12.75">
      <c r="A413" s="147" t="s">
        <v>291</v>
      </c>
      <c r="C413" s="148">
        <v>257.6099999998696</v>
      </c>
      <c r="D413" s="128">
        <v>446400.7965493202</v>
      </c>
      <c r="F413" s="128">
        <v>12667.5</v>
      </c>
      <c r="G413" s="128">
        <v>10057.5</v>
      </c>
      <c r="H413" s="149" t="s">
        <v>200</v>
      </c>
    </row>
    <row r="415" spans="4:8" ht="12.75">
      <c r="D415" s="128">
        <v>436322.0249519348</v>
      </c>
      <c r="F415" s="128">
        <v>13339.999999985099</v>
      </c>
      <c r="G415" s="128">
        <v>9945</v>
      </c>
      <c r="H415" s="149" t="s">
        <v>201</v>
      </c>
    </row>
    <row r="417" spans="4:8" ht="12.75">
      <c r="D417" s="128">
        <v>449915.97214078903</v>
      </c>
      <c r="F417" s="128">
        <v>13610.000000014901</v>
      </c>
      <c r="G417" s="128">
        <v>10157.5</v>
      </c>
      <c r="H417" s="149" t="s">
        <v>202</v>
      </c>
    </row>
    <row r="419" spans="1:10" ht="12.75">
      <c r="A419" s="144" t="s">
        <v>94</v>
      </c>
      <c r="C419" s="150" t="s">
        <v>95</v>
      </c>
      <c r="D419" s="128">
        <v>444212.93121401465</v>
      </c>
      <c r="F419" s="128">
        <v>13205.833333333332</v>
      </c>
      <c r="G419" s="128">
        <v>10053.333333333334</v>
      </c>
      <c r="H419" s="128">
        <v>432583.3478806814</v>
      </c>
      <c r="I419" s="128">
        <v>-0.0001</v>
      </c>
      <c r="J419" s="128">
        <v>-0.0001</v>
      </c>
    </row>
    <row r="420" spans="1:8" ht="12.75">
      <c r="A420" s="127">
        <v>38382.90802083333</v>
      </c>
      <c r="C420" s="150" t="s">
        <v>96</v>
      </c>
      <c r="D420" s="128">
        <v>7056.126138852383</v>
      </c>
      <c r="F420" s="128">
        <v>485.3628367905309</v>
      </c>
      <c r="G420" s="128">
        <v>106.31125685144227</v>
      </c>
      <c r="H420" s="128">
        <v>7056.126138852383</v>
      </c>
    </row>
    <row r="422" spans="3:8" ht="12.75">
      <c r="C422" s="150" t="s">
        <v>97</v>
      </c>
      <c r="D422" s="128">
        <v>1.588455815450554</v>
      </c>
      <c r="F422" s="128">
        <v>3.6753669726045137</v>
      </c>
      <c r="G422" s="128">
        <v>1.0574727140395452</v>
      </c>
      <c r="H422" s="128">
        <v>1.6311599078933248</v>
      </c>
    </row>
    <row r="423" spans="1:10" ht="12.75">
      <c r="A423" s="144" t="s">
        <v>86</v>
      </c>
      <c r="C423" s="145" t="s">
        <v>87</v>
      </c>
      <c r="D423" s="145" t="s">
        <v>88</v>
      </c>
      <c r="F423" s="145" t="s">
        <v>89</v>
      </c>
      <c r="G423" s="145" t="s">
        <v>90</v>
      </c>
      <c r="H423" s="145" t="s">
        <v>91</v>
      </c>
      <c r="I423" s="146" t="s">
        <v>92</v>
      </c>
      <c r="J423" s="145" t="s">
        <v>93</v>
      </c>
    </row>
    <row r="424" spans="1:8" ht="12.75">
      <c r="A424" s="147" t="s">
        <v>290</v>
      </c>
      <c r="C424" s="148">
        <v>259.9399999999441</v>
      </c>
      <c r="D424" s="128">
        <v>4608202.115386963</v>
      </c>
      <c r="F424" s="128">
        <v>26800</v>
      </c>
      <c r="G424" s="128">
        <v>23925</v>
      </c>
      <c r="H424" s="149" t="s">
        <v>203</v>
      </c>
    </row>
    <row r="426" spans="4:8" ht="12.75">
      <c r="D426" s="128">
        <v>4796915.482330322</v>
      </c>
      <c r="F426" s="128">
        <v>26725</v>
      </c>
      <c r="G426" s="128">
        <v>23775</v>
      </c>
      <c r="H426" s="149" t="s">
        <v>204</v>
      </c>
    </row>
    <row r="428" spans="4:8" ht="12.75">
      <c r="D428" s="128">
        <v>4859417.688461304</v>
      </c>
      <c r="F428" s="128">
        <v>26425</v>
      </c>
      <c r="G428" s="128">
        <v>24125</v>
      </c>
      <c r="H428" s="149" t="s">
        <v>205</v>
      </c>
    </row>
    <row r="430" spans="1:10" ht="12.75">
      <c r="A430" s="144" t="s">
        <v>94</v>
      </c>
      <c r="C430" s="150" t="s">
        <v>95</v>
      </c>
      <c r="D430" s="128">
        <v>4754845.095392863</v>
      </c>
      <c r="F430" s="128">
        <v>26650</v>
      </c>
      <c r="G430" s="128">
        <v>23941.666666666664</v>
      </c>
      <c r="H430" s="128">
        <v>4729535.583608351</v>
      </c>
      <c r="I430" s="128">
        <v>-0.0001</v>
      </c>
      <c r="J430" s="128">
        <v>-0.0001</v>
      </c>
    </row>
    <row r="431" spans="1:8" ht="12.75">
      <c r="A431" s="127">
        <v>38382.90869212963</v>
      </c>
      <c r="C431" s="150" t="s">
        <v>96</v>
      </c>
      <c r="D431" s="128">
        <v>130785.14491931668</v>
      </c>
      <c r="F431" s="128">
        <v>198.4313483298443</v>
      </c>
      <c r="G431" s="128">
        <v>175.5942292142123</v>
      </c>
      <c r="H431" s="128">
        <v>130785.14491931668</v>
      </c>
    </row>
    <row r="433" spans="3:8" ht="12.75">
      <c r="C433" s="150" t="s">
        <v>97</v>
      </c>
      <c r="D433" s="128">
        <v>2.7505658395904207</v>
      </c>
      <c r="F433" s="128">
        <v>0.7445829205622677</v>
      </c>
      <c r="G433" s="128">
        <v>0.7334252525480502</v>
      </c>
      <c r="H433" s="128">
        <v>2.76528514496418</v>
      </c>
    </row>
    <row r="434" spans="1:10" ht="12.75">
      <c r="A434" s="144" t="s">
        <v>86</v>
      </c>
      <c r="C434" s="145" t="s">
        <v>87</v>
      </c>
      <c r="D434" s="145" t="s">
        <v>88</v>
      </c>
      <c r="F434" s="145" t="s">
        <v>89</v>
      </c>
      <c r="G434" s="145" t="s">
        <v>90</v>
      </c>
      <c r="H434" s="145" t="s">
        <v>91</v>
      </c>
      <c r="I434" s="146" t="s">
        <v>92</v>
      </c>
      <c r="J434" s="145" t="s">
        <v>93</v>
      </c>
    </row>
    <row r="435" spans="1:8" ht="12.75">
      <c r="A435" s="147" t="s">
        <v>292</v>
      </c>
      <c r="C435" s="148">
        <v>285.2129999999888</v>
      </c>
      <c r="D435" s="128">
        <v>823341.3295173645</v>
      </c>
      <c r="F435" s="128">
        <v>11925</v>
      </c>
      <c r="G435" s="128">
        <v>12475</v>
      </c>
      <c r="H435" s="149" t="s">
        <v>206</v>
      </c>
    </row>
    <row r="437" spans="4:8" ht="12.75">
      <c r="D437" s="128">
        <v>799648.8817968369</v>
      </c>
      <c r="F437" s="128">
        <v>12175</v>
      </c>
      <c r="G437" s="128">
        <v>11875</v>
      </c>
      <c r="H437" s="149" t="s">
        <v>207</v>
      </c>
    </row>
    <row r="439" spans="4:8" ht="12.75">
      <c r="D439" s="128">
        <v>834271.7737922668</v>
      </c>
      <c r="F439" s="128">
        <v>11825</v>
      </c>
      <c r="G439" s="128">
        <v>12100</v>
      </c>
      <c r="H439" s="149" t="s">
        <v>208</v>
      </c>
    </row>
    <row r="441" spans="1:10" ht="12.75">
      <c r="A441" s="144" t="s">
        <v>94</v>
      </c>
      <c r="C441" s="150" t="s">
        <v>95</v>
      </c>
      <c r="D441" s="128">
        <v>819087.3283688228</v>
      </c>
      <c r="F441" s="128">
        <v>11975</v>
      </c>
      <c r="G441" s="128">
        <v>12150</v>
      </c>
      <c r="H441" s="128">
        <v>807015.5786725895</v>
      </c>
      <c r="I441" s="128">
        <v>-0.0001</v>
      </c>
      <c r="J441" s="128">
        <v>-0.0001</v>
      </c>
    </row>
    <row r="442" spans="1:8" ht="12.75">
      <c r="A442" s="127">
        <v>38382.909375</v>
      </c>
      <c r="C442" s="150" t="s">
        <v>96</v>
      </c>
      <c r="D442" s="128">
        <v>17699.111753436246</v>
      </c>
      <c r="F442" s="128">
        <v>180.27756377319946</v>
      </c>
      <c r="G442" s="128">
        <v>303.10889132455355</v>
      </c>
      <c r="H442" s="128">
        <v>17699.111753436246</v>
      </c>
    </row>
    <row r="444" spans="3:8" ht="12.75">
      <c r="C444" s="150" t="s">
        <v>97</v>
      </c>
      <c r="D444" s="128">
        <v>2.1608333007279286</v>
      </c>
      <c r="F444" s="128">
        <v>1.5054493843273442</v>
      </c>
      <c r="G444" s="128">
        <v>2.494723385387272</v>
      </c>
      <c r="H444" s="128">
        <v>2.193156144835324</v>
      </c>
    </row>
    <row r="445" spans="1:10" ht="12.75">
      <c r="A445" s="144" t="s">
        <v>86</v>
      </c>
      <c r="C445" s="145" t="s">
        <v>87</v>
      </c>
      <c r="D445" s="145" t="s">
        <v>88</v>
      </c>
      <c r="F445" s="145" t="s">
        <v>89</v>
      </c>
      <c r="G445" s="145" t="s">
        <v>90</v>
      </c>
      <c r="H445" s="145" t="s">
        <v>91</v>
      </c>
      <c r="I445" s="146" t="s">
        <v>92</v>
      </c>
      <c r="J445" s="145" t="s">
        <v>93</v>
      </c>
    </row>
    <row r="446" spans="1:8" ht="12.75">
      <c r="A446" s="147" t="s">
        <v>288</v>
      </c>
      <c r="C446" s="148">
        <v>288.1579999998212</v>
      </c>
      <c r="D446" s="128">
        <v>452352.4452223778</v>
      </c>
      <c r="F446" s="128">
        <v>4350</v>
      </c>
      <c r="G446" s="128">
        <v>3850</v>
      </c>
      <c r="H446" s="149" t="s">
        <v>209</v>
      </c>
    </row>
    <row r="448" spans="4:8" ht="12.75">
      <c r="D448" s="128">
        <v>461926.2257452011</v>
      </c>
      <c r="F448" s="128">
        <v>4350</v>
      </c>
      <c r="G448" s="128">
        <v>3850</v>
      </c>
      <c r="H448" s="149" t="s">
        <v>210</v>
      </c>
    </row>
    <row r="450" spans="4:8" ht="12.75">
      <c r="D450" s="128">
        <v>468240.26524305344</v>
      </c>
      <c r="F450" s="128">
        <v>4350</v>
      </c>
      <c r="G450" s="128">
        <v>3850</v>
      </c>
      <c r="H450" s="149" t="s">
        <v>211</v>
      </c>
    </row>
    <row r="452" spans="1:10" ht="12.75">
      <c r="A452" s="144" t="s">
        <v>94</v>
      </c>
      <c r="C452" s="150" t="s">
        <v>95</v>
      </c>
      <c r="D452" s="128">
        <v>460839.64540354407</v>
      </c>
      <c r="F452" s="128">
        <v>4350</v>
      </c>
      <c r="G452" s="128">
        <v>3850</v>
      </c>
      <c r="H452" s="128">
        <v>456743.51708496007</v>
      </c>
      <c r="I452" s="128">
        <v>-0.0001</v>
      </c>
      <c r="J452" s="128">
        <v>-0.0001</v>
      </c>
    </row>
    <row r="453" spans="1:8" ht="12.75">
      <c r="A453" s="127">
        <v>38382.909791666665</v>
      </c>
      <c r="C453" s="150" t="s">
        <v>96</v>
      </c>
      <c r="D453" s="128">
        <v>7999.449911182045</v>
      </c>
      <c r="H453" s="128">
        <v>7999.449911182045</v>
      </c>
    </row>
    <row r="455" spans="3:8" ht="12.75">
      <c r="C455" s="150" t="s">
        <v>97</v>
      </c>
      <c r="D455" s="128">
        <v>1.7358423892061539</v>
      </c>
      <c r="F455" s="128">
        <v>0</v>
      </c>
      <c r="G455" s="128">
        <v>0</v>
      </c>
      <c r="H455" s="128">
        <v>1.7514096231154708</v>
      </c>
    </row>
    <row r="456" spans="1:10" ht="12.75">
      <c r="A456" s="144" t="s">
        <v>86</v>
      </c>
      <c r="C456" s="145" t="s">
        <v>87</v>
      </c>
      <c r="D456" s="145" t="s">
        <v>88</v>
      </c>
      <c r="F456" s="145" t="s">
        <v>89</v>
      </c>
      <c r="G456" s="145" t="s">
        <v>90</v>
      </c>
      <c r="H456" s="145" t="s">
        <v>91</v>
      </c>
      <c r="I456" s="146" t="s">
        <v>92</v>
      </c>
      <c r="J456" s="145" t="s">
        <v>93</v>
      </c>
    </row>
    <row r="457" spans="1:8" ht="12.75">
      <c r="A457" s="147" t="s">
        <v>289</v>
      </c>
      <c r="C457" s="148">
        <v>334.94100000010803</v>
      </c>
      <c r="D457" s="128">
        <v>1792968.448331833</v>
      </c>
      <c r="F457" s="128">
        <v>32200</v>
      </c>
      <c r="H457" s="149" t="s">
        <v>212</v>
      </c>
    </row>
    <row r="459" spans="4:8" ht="12.75">
      <c r="D459" s="128">
        <v>1744399.7564258575</v>
      </c>
      <c r="F459" s="128">
        <v>32700</v>
      </c>
      <c r="H459" s="149" t="s">
        <v>213</v>
      </c>
    </row>
    <row r="461" spans="4:8" ht="12.75">
      <c r="D461" s="128">
        <v>1825823.5118999481</v>
      </c>
      <c r="F461" s="128">
        <v>31600</v>
      </c>
      <c r="H461" s="149" t="s">
        <v>214</v>
      </c>
    </row>
    <row r="463" spans="1:10" ht="12.75">
      <c r="A463" s="144" t="s">
        <v>94</v>
      </c>
      <c r="C463" s="150" t="s">
        <v>95</v>
      </c>
      <c r="D463" s="128">
        <v>1787730.572219213</v>
      </c>
      <c r="F463" s="128">
        <v>32166.666666666664</v>
      </c>
      <c r="H463" s="128">
        <v>1755563.905552546</v>
      </c>
      <c r="I463" s="128">
        <v>-0.0001</v>
      </c>
      <c r="J463" s="128">
        <v>-0.0001</v>
      </c>
    </row>
    <row r="464" spans="1:8" ht="12.75">
      <c r="A464" s="127">
        <v>38382.91023148148</v>
      </c>
      <c r="C464" s="150" t="s">
        <v>96</v>
      </c>
      <c r="D464" s="128">
        <v>40963.807177851115</v>
      </c>
      <c r="F464" s="128">
        <v>550.7570547286101</v>
      </c>
      <c r="H464" s="128">
        <v>40963.807177851115</v>
      </c>
    </row>
    <row r="466" spans="3:8" ht="12.75">
      <c r="C466" s="150" t="s">
        <v>97</v>
      </c>
      <c r="D466" s="128">
        <v>2.2913859512398664</v>
      </c>
      <c r="F466" s="128">
        <v>1.7121980976018967</v>
      </c>
      <c r="H466" s="128">
        <v>2.3333703232499636</v>
      </c>
    </row>
    <row r="467" spans="1:10" ht="12.75">
      <c r="A467" s="144" t="s">
        <v>86</v>
      </c>
      <c r="C467" s="145" t="s">
        <v>87</v>
      </c>
      <c r="D467" s="145" t="s">
        <v>88</v>
      </c>
      <c r="F467" s="145" t="s">
        <v>89</v>
      </c>
      <c r="G467" s="145" t="s">
        <v>90</v>
      </c>
      <c r="H467" s="145" t="s">
        <v>91</v>
      </c>
      <c r="I467" s="146" t="s">
        <v>92</v>
      </c>
      <c r="J467" s="145" t="s">
        <v>93</v>
      </c>
    </row>
    <row r="468" spans="1:8" ht="12.75">
      <c r="A468" s="147" t="s">
        <v>293</v>
      </c>
      <c r="C468" s="148">
        <v>393.36599999992177</v>
      </c>
      <c r="D468" s="128">
        <v>4563264.488632202</v>
      </c>
      <c r="F468" s="128">
        <v>18200</v>
      </c>
      <c r="G468" s="128">
        <v>15900</v>
      </c>
      <c r="H468" s="149" t="s">
        <v>215</v>
      </c>
    </row>
    <row r="470" spans="4:8" ht="12.75">
      <c r="D470" s="128">
        <v>4655308.411483765</v>
      </c>
      <c r="F470" s="128">
        <v>17400</v>
      </c>
      <c r="G470" s="128">
        <v>15200</v>
      </c>
      <c r="H470" s="149" t="s">
        <v>216</v>
      </c>
    </row>
    <row r="472" spans="4:8" ht="12.75">
      <c r="D472" s="128">
        <v>4040700</v>
      </c>
      <c r="F472" s="128">
        <v>16400</v>
      </c>
      <c r="G472" s="128">
        <v>14900</v>
      </c>
      <c r="H472" s="149" t="s">
        <v>217</v>
      </c>
    </row>
    <row r="474" spans="1:10" ht="12.75">
      <c r="A474" s="144" t="s">
        <v>94</v>
      </c>
      <c r="C474" s="150" t="s">
        <v>95</v>
      </c>
      <c r="D474" s="128">
        <v>4419757.633371989</v>
      </c>
      <c r="F474" s="128">
        <v>17333.333333333332</v>
      </c>
      <c r="G474" s="128">
        <v>15333.333333333332</v>
      </c>
      <c r="H474" s="128">
        <v>4403424.300038655</v>
      </c>
      <c r="I474" s="128">
        <v>-0.0001</v>
      </c>
      <c r="J474" s="128">
        <v>-0.0001</v>
      </c>
    </row>
    <row r="475" spans="1:8" ht="12.75">
      <c r="A475" s="127">
        <v>38382.91068287037</v>
      </c>
      <c r="C475" s="150" t="s">
        <v>96</v>
      </c>
      <c r="D475" s="128">
        <v>331483.84273845586</v>
      </c>
      <c r="F475" s="128">
        <v>901.8499505645788</v>
      </c>
      <c r="G475" s="128">
        <v>513.1601439446883</v>
      </c>
      <c r="H475" s="128">
        <v>331483.84273845586</v>
      </c>
    </row>
    <row r="477" spans="3:8" ht="12.75">
      <c r="C477" s="150" t="s">
        <v>97</v>
      </c>
      <c r="D477" s="128">
        <v>7.500045709193223</v>
      </c>
      <c r="F477" s="128">
        <v>5.2029804840264156</v>
      </c>
      <c r="G477" s="128">
        <v>3.346696590943621</v>
      </c>
      <c r="H477" s="128">
        <v>7.527865137491882</v>
      </c>
    </row>
    <row r="478" spans="1:10" ht="12.75">
      <c r="A478" s="144" t="s">
        <v>86</v>
      </c>
      <c r="C478" s="145" t="s">
        <v>87</v>
      </c>
      <c r="D478" s="145" t="s">
        <v>88</v>
      </c>
      <c r="F478" s="145" t="s">
        <v>89</v>
      </c>
      <c r="G478" s="145" t="s">
        <v>90</v>
      </c>
      <c r="H478" s="145" t="s">
        <v>91</v>
      </c>
      <c r="I478" s="146" t="s">
        <v>92</v>
      </c>
      <c r="J478" s="145" t="s">
        <v>93</v>
      </c>
    </row>
    <row r="479" spans="1:8" ht="12.75">
      <c r="A479" s="147" t="s">
        <v>287</v>
      </c>
      <c r="C479" s="148">
        <v>396.15199999976903</v>
      </c>
      <c r="D479" s="128">
        <v>5082341.481552124</v>
      </c>
      <c r="F479" s="128">
        <v>89700</v>
      </c>
      <c r="G479" s="128">
        <v>89700</v>
      </c>
      <c r="H479" s="149" t="s">
        <v>218</v>
      </c>
    </row>
    <row r="481" spans="4:8" ht="12.75">
      <c r="D481" s="128">
        <v>5142061.0328063965</v>
      </c>
      <c r="F481" s="128">
        <v>89900</v>
      </c>
      <c r="G481" s="128">
        <v>88400</v>
      </c>
      <c r="H481" s="149" t="s">
        <v>219</v>
      </c>
    </row>
    <row r="483" spans="4:8" ht="12.75">
      <c r="D483" s="128">
        <v>4899604.864356995</v>
      </c>
      <c r="F483" s="128">
        <v>86900</v>
      </c>
      <c r="G483" s="128">
        <v>88900</v>
      </c>
      <c r="H483" s="149" t="s">
        <v>220</v>
      </c>
    </row>
    <row r="485" spans="1:10" ht="12.75">
      <c r="A485" s="144" t="s">
        <v>94</v>
      </c>
      <c r="C485" s="150" t="s">
        <v>95</v>
      </c>
      <c r="D485" s="128">
        <v>5041335.792905171</v>
      </c>
      <c r="F485" s="128">
        <v>88833.33333333334</v>
      </c>
      <c r="G485" s="128">
        <v>89000</v>
      </c>
      <c r="H485" s="128">
        <v>4952420.018033986</v>
      </c>
      <c r="I485" s="128">
        <v>-0.0001</v>
      </c>
      <c r="J485" s="128">
        <v>-0.0001</v>
      </c>
    </row>
    <row r="486" spans="1:8" ht="12.75">
      <c r="A486" s="127">
        <v>38382.911145833335</v>
      </c>
      <c r="C486" s="150" t="s">
        <v>96</v>
      </c>
      <c r="D486" s="128">
        <v>126322.39817564684</v>
      </c>
      <c r="F486" s="128">
        <v>1677.2994167212164</v>
      </c>
      <c r="G486" s="128">
        <v>655.7438524302</v>
      </c>
      <c r="H486" s="128">
        <v>126322.39817564684</v>
      </c>
    </row>
    <row r="488" spans="3:8" ht="12.75">
      <c r="C488" s="150" t="s">
        <v>97</v>
      </c>
      <c r="D488" s="128">
        <v>2.505732674134191</v>
      </c>
      <c r="F488" s="128">
        <v>1.8881419325191928</v>
      </c>
      <c r="G488" s="128">
        <v>0.736790845427191</v>
      </c>
      <c r="H488" s="128">
        <v>2.5507206116535004</v>
      </c>
    </row>
    <row r="489" spans="1:10" ht="12.75">
      <c r="A489" s="144" t="s">
        <v>86</v>
      </c>
      <c r="C489" s="145" t="s">
        <v>87</v>
      </c>
      <c r="D489" s="145" t="s">
        <v>88</v>
      </c>
      <c r="F489" s="145" t="s">
        <v>89</v>
      </c>
      <c r="G489" s="145" t="s">
        <v>90</v>
      </c>
      <c r="H489" s="145" t="s">
        <v>91</v>
      </c>
      <c r="I489" s="146" t="s">
        <v>92</v>
      </c>
      <c r="J489" s="145" t="s">
        <v>93</v>
      </c>
    </row>
    <row r="490" spans="1:8" ht="12.75">
      <c r="A490" s="147" t="s">
        <v>294</v>
      </c>
      <c r="C490" s="148">
        <v>589.5920000001788</v>
      </c>
      <c r="D490" s="128">
        <v>425358.8173365593</v>
      </c>
      <c r="F490" s="128">
        <v>3759.9999999962747</v>
      </c>
      <c r="G490" s="128">
        <v>3459.9999999962747</v>
      </c>
      <c r="H490" s="149" t="s">
        <v>221</v>
      </c>
    </row>
    <row r="492" spans="4:8" ht="12.75">
      <c r="D492" s="128">
        <v>438380.41169404984</v>
      </c>
      <c r="F492" s="128">
        <v>3659.9999999962747</v>
      </c>
      <c r="G492" s="128">
        <v>3400</v>
      </c>
      <c r="H492" s="149" t="s">
        <v>222</v>
      </c>
    </row>
    <row r="494" spans="4:8" ht="12.75">
      <c r="D494" s="128">
        <v>429063.8886899948</v>
      </c>
      <c r="F494" s="128">
        <v>3659.9999999962747</v>
      </c>
      <c r="G494" s="128">
        <v>3340.0000000037253</v>
      </c>
      <c r="H494" s="149" t="s">
        <v>223</v>
      </c>
    </row>
    <row r="496" spans="1:10" ht="12.75">
      <c r="A496" s="144" t="s">
        <v>94</v>
      </c>
      <c r="C496" s="150" t="s">
        <v>95</v>
      </c>
      <c r="D496" s="128">
        <v>430934.3725735346</v>
      </c>
      <c r="F496" s="128">
        <v>3693.3333333296077</v>
      </c>
      <c r="G496" s="128">
        <v>3400</v>
      </c>
      <c r="H496" s="128">
        <v>427387.70590686984</v>
      </c>
      <c r="I496" s="128">
        <v>-0.0001</v>
      </c>
      <c r="J496" s="128">
        <v>-0.0001</v>
      </c>
    </row>
    <row r="497" spans="1:8" ht="12.75">
      <c r="A497" s="127">
        <v>38382.91164351852</v>
      </c>
      <c r="C497" s="150" t="s">
        <v>96</v>
      </c>
      <c r="D497" s="128">
        <v>6709.285533625674</v>
      </c>
      <c r="F497" s="128">
        <v>57.73502691893505</v>
      </c>
      <c r="G497" s="128">
        <v>59.999999996264776</v>
      </c>
      <c r="H497" s="128">
        <v>6709.285533625674</v>
      </c>
    </row>
    <row r="499" spans="3:8" ht="12.75">
      <c r="C499" s="150" t="s">
        <v>97</v>
      </c>
      <c r="D499" s="128">
        <v>1.5569158462709547</v>
      </c>
      <c r="F499" s="128">
        <v>1.5632227505142584</v>
      </c>
      <c r="G499" s="128">
        <v>1.7647058822430817</v>
      </c>
      <c r="H499" s="128">
        <v>1.5698358752246528</v>
      </c>
    </row>
    <row r="500" spans="1:10" ht="12.75">
      <c r="A500" s="144" t="s">
        <v>86</v>
      </c>
      <c r="C500" s="145" t="s">
        <v>87</v>
      </c>
      <c r="D500" s="145" t="s">
        <v>88</v>
      </c>
      <c r="F500" s="145" t="s">
        <v>89</v>
      </c>
      <c r="G500" s="145" t="s">
        <v>90</v>
      </c>
      <c r="H500" s="145" t="s">
        <v>91</v>
      </c>
      <c r="I500" s="146" t="s">
        <v>92</v>
      </c>
      <c r="J500" s="145" t="s">
        <v>93</v>
      </c>
    </row>
    <row r="501" spans="1:8" ht="12.75">
      <c r="A501" s="147" t="s">
        <v>295</v>
      </c>
      <c r="C501" s="148">
        <v>766.4900000002235</v>
      </c>
      <c r="D501" s="128">
        <v>29771.096977740526</v>
      </c>
      <c r="F501" s="128">
        <v>1976.9999999981374</v>
      </c>
      <c r="G501" s="128">
        <v>2062</v>
      </c>
      <c r="H501" s="149" t="s">
        <v>224</v>
      </c>
    </row>
    <row r="503" spans="4:8" ht="12.75">
      <c r="D503" s="128">
        <v>29531.23506435752</v>
      </c>
      <c r="F503" s="128">
        <v>2063</v>
      </c>
      <c r="G503" s="128">
        <v>2080</v>
      </c>
      <c r="H503" s="149" t="s">
        <v>225</v>
      </c>
    </row>
    <row r="505" spans="4:8" ht="12.75">
      <c r="D505" s="128">
        <v>29095.71038943529</v>
      </c>
      <c r="F505" s="128">
        <v>1931</v>
      </c>
      <c r="G505" s="128">
        <v>1965</v>
      </c>
      <c r="H505" s="149" t="s">
        <v>226</v>
      </c>
    </row>
    <row r="507" spans="1:10" ht="12.75">
      <c r="A507" s="144" t="s">
        <v>94</v>
      </c>
      <c r="C507" s="150" t="s">
        <v>95</v>
      </c>
      <c r="D507" s="128">
        <v>29466.014143844448</v>
      </c>
      <c r="F507" s="128">
        <v>1990.3333333327123</v>
      </c>
      <c r="G507" s="128">
        <v>2035.6666666666665</v>
      </c>
      <c r="H507" s="128">
        <v>27452.12959099922</v>
      </c>
      <c r="I507" s="128">
        <v>-0.0001</v>
      </c>
      <c r="J507" s="128">
        <v>-0.0001</v>
      </c>
    </row>
    <row r="508" spans="1:8" ht="12.75">
      <c r="A508" s="127">
        <v>38382.912152777775</v>
      </c>
      <c r="C508" s="150" t="s">
        <v>96</v>
      </c>
      <c r="D508" s="128">
        <v>342.3844144669811</v>
      </c>
      <c r="F508" s="128">
        <v>67.00248751618984</v>
      </c>
      <c r="G508" s="128">
        <v>61.85736280616346</v>
      </c>
      <c r="H508" s="128">
        <v>342.3844144669811</v>
      </c>
    </row>
    <row r="510" spans="3:8" ht="12.75">
      <c r="C510" s="150" t="s">
        <v>97</v>
      </c>
      <c r="D510" s="128">
        <v>1.1619637891828898</v>
      </c>
      <c r="F510" s="128">
        <v>3.3663952863612834</v>
      </c>
      <c r="G510" s="128">
        <v>3.038678375937292</v>
      </c>
      <c r="H510" s="128">
        <v>1.2472052972503793</v>
      </c>
    </row>
    <row r="511" spans="1:16" ht="12.75">
      <c r="A511" s="138" t="s">
        <v>186</v>
      </c>
      <c r="B511" s="133" t="s">
        <v>75</v>
      </c>
      <c r="D511" s="138" t="s">
        <v>187</v>
      </c>
      <c r="E511" s="133" t="s">
        <v>188</v>
      </c>
      <c r="F511" s="134" t="s">
        <v>101</v>
      </c>
      <c r="G511" s="139" t="s">
        <v>190</v>
      </c>
      <c r="H511" s="140">
        <v>1</v>
      </c>
      <c r="I511" s="141" t="s">
        <v>191</v>
      </c>
      <c r="J511" s="140">
        <v>5</v>
      </c>
      <c r="K511" s="139" t="s">
        <v>192</v>
      </c>
      <c r="L511" s="142">
        <v>1</v>
      </c>
      <c r="M511" s="139" t="s">
        <v>193</v>
      </c>
      <c r="N511" s="143">
        <v>1</v>
      </c>
      <c r="O511" s="139" t="s">
        <v>194</v>
      </c>
      <c r="P511" s="143">
        <v>1</v>
      </c>
    </row>
    <row r="513" spans="1:10" ht="12.75">
      <c r="A513" s="144" t="s">
        <v>86</v>
      </c>
      <c r="C513" s="145" t="s">
        <v>87</v>
      </c>
      <c r="D513" s="145" t="s">
        <v>88</v>
      </c>
      <c r="F513" s="145" t="s">
        <v>89</v>
      </c>
      <c r="G513" s="145" t="s">
        <v>90</v>
      </c>
      <c r="H513" s="145" t="s">
        <v>91</v>
      </c>
      <c r="I513" s="146" t="s">
        <v>92</v>
      </c>
      <c r="J513" s="145" t="s">
        <v>93</v>
      </c>
    </row>
    <row r="514" spans="1:8" ht="12.75">
      <c r="A514" s="147" t="s">
        <v>21</v>
      </c>
      <c r="C514" s="148">
        <v>178.2290000000503</v>
      </c>
      <c r="D514" s="128">
        <v>580.9110654210672</v>
      </c>
      <c r="F514" s="128">
        <v>528</v>
      </c>
      <c r="G514" s="128">
        <v>588</v>
      </c>
      <c r="H514" s="149" t="s">
        <v>227</v>
      </c>
    </row>
    <row r="516" spans="4:8" ht="12.75">
      <c r="D516" s="128">
        <v>542.5</v>
      </c>
      <c r="F516" s="128">
        <v>566</v>
      </c>
      <c r="G516" s="128">
        <v>540</v>
      </c>
      <c r="H516" s="149" t="s">
        <v>228</v>
      </c>
    </row>
    <row r="518" spans="4:8" ht="12.75">
      <c r="D518" s="128">
        <v>522.5</v>
      </c>
      <c r="F518" s="128">
        <v>527</v>
      </c>
      <c r="G518" s="128">
        <v>567</v>
      </c>
      <c r="H518" s="149" t="s">
        <v>229</v>
      </c>
    </row>
    <row r="520" spans="1:8" ht="12.75">
      <c r="A520" s="144" t="s">
        <v>94</v>
      </c>
      <c r="C520" s="150" t="s">
        <v>95</v>
      </c>
      <c r="D520" s="128">
        <v>548.6370218070224</v>
      </c>
      <c r="F520" s="128">
        <v>540.3333333333334</v>
      </c>
      <c r="G520" s="128">
        <v>565</v>
      </c>
      <c r="H520" s="128">
        <v>-4.752301109644274</v>
      </c>
    </row>
    <row r="521" spans="1:8" ht="12.75">
      <c r="A521" s="127">
        <v>38382.914375</v>
      </c>
      <c r="C521" s="150" t="s">
        <v>96</v>
      </c>
      <c r="D521" s="128">
        <v>29.685188535716975</v>
      </c>
      <c r="F521" s="128">
        <v>22.233608194203057</v>
      </c>
      <c r="G521" s="128">
        <v>24.062418831031927</v>
      </c>
      <c r="H521" s="128">
        <v>29.685188535716975</v>
      </c>
    </row>
    <row r="523" spans="3:7" ht="12.75">
      <c r="C523" s="150" t="s">
        <v>97</v>
      </c>
      <c r="D523" s="128">
        <v>5.410715528810677</v>
      </c>
      <c r="F523" s="128">
        <v>4.114794853954915</v>
      </c>
      <c r="G523" s="128">
        <v>4.258835191333086</v>
      </c>
    </row>
    <row r="524" spans="1:10" ht="12.75">
      <c r="A524" s="144" t="s">
        <v>86</v>
      </c>
      <c r="C524" s="145" t="s">
        <v>87</v>
      </c>
      <c r="D524" s="145" t="s">
        <v>88</v>
      </c>
      <c r="F524" s="145" t="s">
        <v>89</v>
      </c>
      <c r="G524" s="145" t="s">
        <v>90</v>
      </c>
      <c r="H524" s="145" t="s">
        <v>91</v>
      </c>
      <c r="I524" s="146" t="s">
        <v>92</v>
      </c>
      <c r="J524" s="145" t="s">
        <v>93</v>
      </c>
    </row>
    <row r="525" spans="1:8" ht="12.75">
      <c r="A525" s="147" t="s">
        <v>288</v>
      </c>
      <c r="C525" s="148">
        <v>251.61100000003353</v>
      </c>
      <c r="D525" s="128">
        <v>4238162.469085693</v>
      </c>
      <c r="F525" s="128">
        <v>26000</v>
      </c>
      <c r="G525" s="128">
        <v>26200</v>
      </c>
      <c r="H525" s="149" t="s">
        <v>230</v>
      </c>
    </row>
    <row r="527" spans="4:8" ht="12.75">
      <c r="D527" s="128">
        <v>4239655.1619644165</v>
      </c>
      <c r="F527" s="128">
        <v>26300</v>
      </c>
      <c r="G527" s="128">
        <v>26100</v>
      </c>
      <c r="H527" s="149" t="s">
        <v>231</v>
      </c>
    </row>
    <row r="529" spans="4:8" ht="12.75">
      <c r="D529" s="128">
        <v>4215235.204917908</v>
      </c>
      <c r="F529" s="128">
        <v>27600</v>
      </c>
      <c r="G529" s="128">
        <v>26300</v>
      </c>
      <c r="H529" s="149" t="s">
        <v>232</v>
      </c>
    </row>
    <row r="531" spans="1:10" ht="12.75">
      <c r="A531" s="144" t="s">
        <v>94</v>
      </c>
      <c r="C531" s="150" t="s">
        <v>95</v>
      </c>
      <c r="D531" s="128">
        <v>4231017.611989339</v>
      </c>
      <c r="F531" s="128">
        <v>26633.333333333336</v>
      </c>
      <c r="G531" s="128">
        <v>26200</v>
      </c>
      <c r="H531" s="128">
        <v>4204603.081138663</v>
      </c>
      <c r="I531" s="128">
        <v>-0.0001</v>
      </c>
      <c r="J531" s="128">
        <v>-0.0001</v>
      </c>
    </row>
    <row r="532" spans="1:8" ht="12.75">
      <c r="A532" s="127">
        <v>38382.91484953704</v>
      </c>
      <c r="C532" s="150" t="s">
        <v>96</v>
      </c>
      <c r="D532" s="128">
        <v>13688.327609073845</v>
      </c>
      <c r="F532" s="128">
        <v>850.4900548115381</v>
      </c>
      <c r="G532" s="128">
        <v>100</v>
      </c>
      <c r="H532" s="128">
        <v>13688.327609073845</v>
      </c>
    </row>
    <row r="534" spans="3:8" ht="12.75">
      <c r="C534" s="150" t="s">
        <v>97</v>
      </c>
      <c r="D534" s="128">
        <v>0.323523295442816</v>
      </c>
      <c r="F534" s="128">
        <v>3.1933293672523337</v>
      </c>
      <c r="G534" s="128">
        <v>0.3816793893129771</v>
      </c>
      <c r="H534" s="128">
        <v>0.3255557622187457</v>
      </c>
    </row>
    <row r="535" spans="1:10" ht="12.75">
      <c r="A535" s="144" t="s">
        <v>86</v>
      </c>
      <c r="C535" s="145" t="s">
        <v>87</v>
      </c>
      <c r="D535" s="145" t="s">
        <v>88</v>
      </c>
      <c r="F535" s="145" t="s">
        <v>89</v>
      </c>
      <c r="G535" s="145" t="s">
        <v>90</v>
      </c>
      <c r="H535" s="145" t="s">
        <v>91</v>
      </c>
      <c r="I535" s="146" t="s">
        <v>92</v>
      </c>
      <c r="J535" s="145" t="s">
        <v>93</v>
      </c>
    </row>
    <row r="536" spans="1:8" ht="12.75">
      <c r="A536" s="147" t="s">
        <v>291</v>
      </c>
      <c r="C536" s="148">
        <v>257.6099999998696</v>
      </c>
      <c r="D536" s="128">
        <v>337544.21185207367</v>
      </c>
      <c r="F536" s="128">
        <v>11062.5</v>
      </c>
      <c r="G536" s="128">
        <v>9672.5</v>
      </c>
      <c r="H536" s="149" t="s">
        <v>233</v>
      </c>
    </row>
    <row r="538" spans="4:8" ht="12.75">
      <c r="D538" s="128">
        <v>339596.5990419388</v>
      </c>
      <c r="F538" s="128">
        <v>10570</v>
      </c>
      <c r="G538" s="128">
        <v>9722.5</v>
      </c>
      <c r="H538" s="149" t="s">
        <v>234</v>
      </c>
    </row>
    <row r="540" spans="4:8" ht="12.75">
      <c r="D540" s="128">
        <v>339511.2910132408</v>
      </c>
      <c r="F540" s="128">
        <v>10607.5</v>
      </c>
      <c r="G540" s="128">
        <v>9755</v>
      </c>
      <c r="H540" s="149" t="s">
        <v>235</v>
      </c>
    </row>
    <row r="542" spans="1:10" ht="12.75">
      <c r="A542" s="144" t="s">
        <v>94</v>
      </c>
      <c r="C542" s="150" t="s">
        <v>95</v>
      </c>
      <c r="D542" s="128">
        <v>338884.0339690844</v>
      </c>
      <c r="F542" s="128">
        <v>10746.666666666668</v>
      </c>
      <c r="G542" s="128">
        <v>9716.666666666666</v>
      </c>
      <c r="H542" s="128">
        <v>328652.36730241776</v>
      </c>
      <c r="I542" s="128">
        <v>-0.0001</v>
      </c>
      <c r="J542" s="128">
        <v>-0.0001</v>
      </c>
    </row>
    <row r="543" spans="1:8" ht="12.75">
      <c r="A543" s="127">
        <v>38382.915497685186</v>
      </c>
      <c r="C543" s="150" t="s">
        <v>96</v>
      </c>
      <c r="D543" s="128">
        <v>1161.1037179684718</v>
      </c>
      <c r="F543" s="128">
        <v>274.1616007637345</v>
      </c>
      <c r="G543" s="128">
        <v>41.55819213263894</v>
      </c>
      <c r="H543" s="128">
        <v>1161.1037179684718</v>
      </c>
    </row>
    <row r="545" spans="3:8" ht="12.75">
      <c r="C545" s="150" t="s">
        <v>97</v>
      </c>
      <c r="D545" s="128">
        <v>0.34262567768961255</v>
      </c>
      <c r="F545" s="128">
        <v>2.551131520754353</v>
      </c>
      <c r="G545" s="128">
        <v>0.4277000905588914</v>
      </c>
      <c r="H545" s="128">
        <v>0.3532923640559245</v>
      </c>
    </row>
    <row r="546" spans="1:10" ht="12.75">
      <c r="A546" s="144" t="s">
        <v>86</v>
      </c>
      <c r="C546" s="145" t="s">
        <v>87</v>
      </c>
      <c r="D546" s="145" t="s">
        <v>88</v>
      </c>
      <c r="F546" s="145" t="s">
        <v>89</v>
      </c>
      <c r="G546" s="145" t="s">
        <v>90</v>
      </c>
      <c r="H546" s="145" t="s">
        <v>91</v>
      </c>
      <c r="I546" s="146" t="s">
        <v>92</v>
      </c>
      <c r="J546" s="145" t="s">
        <v>93</v>
      </c>
    </row>
    <row r="547" spans="1:8" ht="12.75">
      <c r="A547" s="147" t="s">
        <v>290</v>
      </c>
      <c r="C547" s="148">
        <v>259.9399999999441</v>
      </c>
      <c r="D547" s="128">
        <v>3426023.6637191772</v>
      </c>
      <c r="F547" s="128">
        <v>23050</v>
      </c>
      <c r="G547" s="128">
        <v>21325</v>
      </c>
      <c r="H547" s="149" t="s">
        <v>464</v>
      </c>
    </row>
    <row r="549" spans="4:8" ht="12.75">
      <c r="D549" s="128">
        <v>3193396.491569519</v>
      </c>
      <c r="F549" s="128">
        <v>22600</v>
      </c>
      <c r="G549" s="128">
        <v>21850</v>
      </c>
      <c r="H549" s="149" t="s">
        <v>465</v>
      </c>
    </row>
    <row r="551" spans="4:8" ht="12.75">
      <c r="D551" s="128">
        <v>3380066.8892173767</v>
      </c>
      <c r="F551" s="128">
        <v>22875</v>
      </c>
      <c r="G551" s="128">
        <v>21450</v>
      </c>
      <c r="H551" s="149" t="s">
        <v>466</v>
      </c>
    </row>
    <row r="553" spans="1:10" ht="12.75">
      <c r="A553" s="144" t="s">
        <v>94</v>
      </c>
      <c r="C553" s="150" t="s">
        <v>95</v>
      </c>
      <c r="D553" s="128">
        <v>3333162.3481686907</v>
      </c>
      <c r="F553" s="128">
        <v>22841.666666666664</v>
      </c>
      <c r="G553" s="128">
        <v>21541.666666666664</v>
      </c>
      <c r="H553" s="128">
        <v>3310964.1158454586</v>
      </c>
      <c r="I553" s="128">
        <v>-0.0001</v>
      </c>
      <c r="J553" s="128">
        <v>-0.0001</v>
      </c>
    </row>
    <row r="554" spans="1:8" ht="12.75">
      <c r="A554" s="127">
        <v>38382.91616898148</v>
      </c>
      <c r="C554" s="150" t="s">
        <v>96</v>
      </c>
      <c r="D554" s="128">
        <v>123202.5863520324</v>
      </c>
      <c r="F554" s="128">
        <v>226.84429314693665</v>
      </c>
      <c r="G554" s="128">
        <v>274.2413778650722</v>
      </c>
      <c r="H554" s="128">
        <v>123202.5863520324</v>
      </c>
    </row>
    <row r="556" spans="3:8" ht="12.75">
      <c r="C556" s="150" t="s">
        <v>97</v>
      </c>
      <c r="D556" s="128">
        <v>3.696267192617321</v>
      </c>
      <c r="F556" s="128">
        <v>0.9931162049482819</v>
      </c>
      <c r="G556" s="128">
        <v>1.2730740945380534</v>
      </c>
      <c r="H556" s="128">
        <v>3.7210486746870846</v>
      </c>
    </row>
    <row r="557" spans="1:10" ht="12.75">
      <c r="A557" s="144" t="s">
        <v>86</v>
      </c>
      <c r="C557" s="145" t="s">
        <v>87</v>
      </c>
      <c r="D557" s="145" t="s">
        <v>88</v>
      </c>
      <c r="F557" s="145" t="s">
        <v>89</v>
      </c>
      <c r="G557" s="145" t="s">
        <v>90</v>
      </c>
      <c r="H557" s="145" t="s">
        <v>91</v>
      </c>
      <c r="I557" s="146" t="s">
        <v>92</v>
      </c>
      <c r="J557" s="145" t="s">
        <v>93</v>
      </c>
    </row>
    <row r="558" spans="1:8" ht="12.75">
      <c r="A558" s="147" t="s">
        <v>292</v>
      </c>
      <c r="C558" s="148">
        <v>285.2129999999888</v>
      </c>
      <c r="D558" s="128">
        <v>5400092.605331421</v>
      </c>
      <c r="F558" s="128">
        <v>23625</v>
      </c>
      <c r="G558" s="128">
        <v>31325</v>
      </c>
      <c r="H558" s="149" t="s">
        <v>467</v>
      </c>
    </row>
    <row r="560" spans="4:8" ht="12.75">
      <c r="D560" s="128">
        <v>5419387.272270203</v>
      </c>
      <c r="F560" s="128">
        <v>23700</v>
      </c>
      <c r="G560" s="128">
        <v>27775</v>
      </c>
      <c r="H560" s="149" t="s">
        <v>468</v>
      </c>
    </row>
    <row r="562" spans="4:8" ht="12.75">
      <c r="D562" s="128">
        <v>5225062.555480957</v>
      </c>
      <c r="F562" s="128">
        <v>22450</v>
      </c>
      <c r="G562" s="128">
        <v>28300</v>
      </c>
      <c r="H562" s="149" t="s">
        <v>469</v>
      </c>
    </row>
    <row r="564" spans="1:10" ht="12.75">
      <c r="A564" s="144" t="s">
        <v>94</v>
      </c>
      <c r="C564" s="150" t="s">
        <v>95</v>
      </c>
      <c r="D564" s="128">
        <v>5348180.811027527</v>
      </c>
      <c r="F564" s="128">
        <v>23258.333333333336</v>
      </c>
      <c r="G564" s="128">
        <v>29133.333333333336</v>
      </c>
      <c r="H564" s="128">
        <v>5321674.45217779</v>
      </c>
      <c r="I564" s="128">
        <v>-0.0001</v>
      </c>
      <c r="J564" s="128">
        <v>-0.0001</v>
      </c>
    </row>
    <row r="565" spans="1:8" ht="12.75">
      <c r="A565" s="127">
        <v>38382.91685185185</v>
      </c>
      <c r="C565" s="150" t="s">
        <v>96</v>
      </c>
      <c r="D565" s="128">
        <v>107059.09433435973</v>
      </c>
      <c r="F565" s="128">
        <v>701.0408927682703</v>
      </c>
      <c r="G565" s="128">
        <v>1916.104990164509</v>
      </c>
      <c r="H565" s="128">
        <v>107059.09433435973</v>
      </c>
    </row>
    <row r="567" spans="3:8" ht="12.75">
      <c r="C567" s="150" t="s">
        <v>97</v>
      </c>
      <c r="D567" s="128">
        <v>2.0017852446875457</v>
      </c>
      <c r="F567" s="128">
        <v>3.0141493060620728</v>
      </c>
      <c r="G567" s="128">
        <v>6.577019417040648</v>
      </c>
      <c r="H567" s="128">
        <v>2.0117557978494522</v>
      </c>
    </row>
    <row r="568" spans="1:10" ht="12.75">
      <c r="A568" s="144" t="s">
        <v>86</v>
      </c>
      <c r="C568" s="145" t="s">
        <v>87</v>
      </c>
      <c r="D568" s="145" t="s">
        <v>88</v>
      </c>
      <c r="F568" s="145" t="s">
        <v>89</v>
      </c>
      <c r="G568" s="145" t="s">
        <v>90</v>
      </c>
      <c r="H568" s="145" t="s">
        <v>91</v>
      </c>
      <c r="I568" s="146" t="s">
        <v>92</v>
      </c>
      <c r="J568" s="145" t="s">
        <v>93</v>
      </c>
    </row>
    <row r="569" spans="1:8" ht="12.75">
      <c r="A569" s="147" t="s">
        <v>288</v>
      </c>
      <c r="C569" s="148">
        <v>288.1579999998212</v>
      </c>
      <c r="D569" s="128">
        <v>406124.23418188095</v>
      </c>
      <c r="F569" s="128">
        <v>4200</v>
      </c>
      <c r="G569" s="128">
        <v>4120</v>
      </c>
      <c r="H569" s="149" t="s">
        <v>470</v>
      </c>
    </row>
    <row r="571" spans="4:8" ht="12.75">
      <c r="D571" s="128">
        <v>413960.26803541183</v>
      </c>
      <c r="F571" s="128">
        <v>4200</v>
      </c>
      <c r="G571" s="128">
        <v>4120</v>
      </c>
      <c r="H571" s="149" t="s">
        <v>471</v>
      </c>
    </row>
    <row r="573" spans="4:8" ht="12.75">
      <c r="D573" s="128">
        <v>422819.49885225296</v>
      </c>
      <c r="F573" s="128">
        <v>4200</v>
      </c>
      <c r="G573" s="128">
        <v>4120</v>
      </c>
      <c r="H573" s="149" t="s">
        <v>472</v>
      </c>
    </row>
    <row r="575" spans="1:10" ht="12.75">
      <c r="A575" s="144" t="s">
        <v>94</v>
      </c>
      <c r="C575" s="150" t="s">
        <v>95</v>
      </c>
      <c r="D575" s="128">
        <v>414301.33368984854</v>
      </c>
      <c r="F575" s="128">
        <v>4200</v>
      </c>
      <c r="G575" s="128">
        <v>4120</v>
      </c>
      <c r="H575" s="128">
        <v>410141.9531588751</v>
      </c>
      <c r="I575" s="128">
        <v>-0.0001</v>
      </c>
      <c r="J575" s="128">
        <v>-0.0001</v>
      </c>
    </row>
    <row r="576" spans="1:8" ht="12.75">
      <c r="A576" s="127">
        <v>38382.917280092595</v>
      </c>
      <c r="C576" s="150" t="s">
        <v>96</v>
      </c>
      <c r="D576" s="128">
        <v>8352.856394007156</v>
      </c>
      <c r="H576" s="128">
        <v>8352.856394007156</v>
      </c>
    </row>
    <row r="578" spans="3:8" ht="12.75">
      <c r="C578" s="150" t="s">
        <v>97</v>
      </c>
      <c r="D578" s="128">
        <v>2.016130703614925</v>
      </c>
      <c r="F578" s="128">
        <v>0</v>
      </c>
      <c r="G578" s="128">
        <v>0</v>
      </c>
      <c r="H578" s="128">
        <v>2.036576928956971</v>
      </c>
    </row>
    <row r="579" spans="1:10" ht="12.75">
      <c r="A579" s="144" t="s">
        <v>86</v>
      </c>
      <c r="C579" s="145" t="s">
        <v>87</v>
      </c>
      <c r="D579" s="145" t="s">
        <v>88</v>
      </c>
      <c r="F579" s="145" t="s">
        <v>89</v>
      </c>
      <c r="G579" s="145" t="s">
        <v>90</v>
      </c>
      <c r="H579" s="145" t="s">
        <v>91</v>
      </c>
      <c r="I579" s="146" t="s">
        <v>92</v>
      </c>
      <c r="J579" s="145" t="s">
        <v>93</v>
      </c>
    </row>
    <row r="580" spans="1:8" ht="12.75">
      <c r="A580" s="147" t="s">
        <v>289</v>
      </c>
      <c r="C580" s="148">
        <v>334.94100000010803</v>
      </c>
      <c r="D580" s="128">
        <v>28979.28418788314</v>
      </c>
      <c r="F580" s="128">
        <v>26200</v>
      </c>
      <c r="H580" s="149" t="s">
        <v>473</v>
      </c>
    </row>
    <row r="582" spans="4:8" ht="12.75">
      <c r="D582" s="128">
        <v>28941.945382982492</v>
      </c>
      <c r="F582" s="128">
        <v>26500</v>
      </c>
      <c r="H582" s="149" t="s">
        <v>474</v>
      </c>
    </row>
    <row r="584" spans="4:8" ht="12.75">
      <c r="D584" s="128">
        <v>28657.652931541204</v>
      </c>
      <c r="F584" s="128">
        <v>26400</v>
      </c>
      <c r="H584" s="149" t="s">
        <v>475</v>
      </c>
    </row>
    <row r="586" spans="1:10" ht="12.75">
      <c r="A586" s="144" t="s">
        <v>94</v>
      </c>
      <c r="C586" s="150" t="s">
        <v>95</v>
      </c>
      <c r="D586" s="128">
        <v>28859.62750080228</v>
      </c>
      <c r="F586" s="128">
        <v>26366.666666666664</v>
      </c>
      <c r="H586" s="128">
        <v>2492.960834135612</v>
      </c>
      <c r="I586" s="128">
        <v>-0.0001</v>
      </c>
      <c r="J586" s="128">
        <v>-0.0001</v>
      </c>
    </row>
    <row r="587" spans="1:8" ht="12.75">
      <c r="A587" s="127">
        <v>38382.917708333334</v>
      </c>
      <c r="C587" s="150" t="s">
        <v>96</v>
      </c>
      <c r="D587" s="128">
        <v>175.9086170681752</v>
      </c>
      <c r="F587" s="128">
        <v>152.7525231651947</v>
      </c>
      <c r="H587" s="128">
        <v>175.9086170681752</v>
      </c>
    </row>
    <row r="589" spans="3:8" ht="12.75">
      <c r="C589" s="150" t="s">
        <v>97</v>
      </c>
      <c r="D589" s="128">
        <v>0.6095318349597029</v>
      </c>
      <c r="F589" s="128">
        <v>0.5793395315999801</v>
      </c>
      <c r="H589" s="128">
        <v>7.056212623138471</v>
      </c>
    </row>
    <row r="590" spans="1:10" ht="12.75">
      <c r="A590" s="144" t="s">
        <v>86</v>
      </c>
      <c r="C590" s="145" t="s">
        <v>87</v>
      </c>
      <c r="D590" s="145" t="s">
        <v>88</v>
      </c>
      <c r="F590" s="145" t="s">
        <v>89</v>
      </c>
      <c r="G590" s="145" t="s">
        <v>90</v>
      </c>
      <c r="H590" s="145" t="s">
        <v>91</v>
      </c>
      <c r="I590" s="146" t="s">
        <v>92</v>
      </c>
      <c r="J590" s="145" t="s">
        <v>93</v>
      </c>
    </row>
    <row r="591" spans="1:8" ht="12.75">
      <c r="A591" s="147" t="s">
        <v>293</v>
      </c>
      <c r="C591" s="148">
        <v>393.36599999992177</v>
      </c>
      <c r="D591" s="128">
        <v>239550</v>
      </c>
      <c r="F591" s="128">
        <v>8200</v>
      </c>
      <c r="G591" s="128">
        <v>8200</v>
      </c>
      <c r="H591" s="149" t="s">
        <v>476</v>
      </c>
    </row>
    <row r="593" spans="4:8" ht="12.75">
      <c r="D593" s="128">
        <v>260077.06347489357</v>
      </c>
      <c r="F593" s="128">
        <v>8200</v>
      </c>
      <c r="G593" s="128">
        <v>8200</v>
      </c>
      <c r="H593" s="149" t="s">
        <v>477</v>
      </c>
    </row>
    <row r="595" spans="4:8" ht="12.75">
      <c r="D595" s="128">
        <v>262284.2392616272</v>
      </c>
      <c r="F595" s="128">
        <v>8100</v>
      </c>
      <c r="G595" s="128">
        <v>8200</v>
      </c>
      <c r="H595" s="149" t="s">
        <v>478</v>
      </c>
    </row>
    <row r="597" spans="1:10" ht="12.75">
      <c r="A597" s="144" t="s">
        <v>94</v>
      </c>
      <c r="C597" s="150" t="s">
        <v>95</v>
      </c>
      <c r="D597" s="128">
        <v>253970.43424550694</v>
      </c>
      <c r="F597" s="128">
        <v>8166.666666666666</v>
      </c>
      <c r="G597" s="128">
        <v>8200</v>
      </c>
      <c r="H597" s="128">
        <v>245787.10091217357</v>
      </c>
      <c r="I597" s="128">
        <v>-0.0001</v>
      </c>
      <c r="J597" s="128">
        <v>-0.0001</v>
      </c>
    </row>
    <row r="598" spans="1:8" ht="12.75">
      <c r="A598" s="127">
        <v>38382.91815972222</v>
      </c>
      <c r="C598" s="150" t="s">
        <v>96</v>
      </c>
      <c r="D598" s="128">
        <v>12537.128822427016</v>
      </c>
      <c r="F598" s="128">
        <v>57.73502691896257</v>
      </c>
      <c r="H598" s="128">
        <v>12537.128822427016</v>
      </c>
    </row>
    <row r="600" spans="3:8" ht="12.75">
      <c r="C600" s="150" t="s">
        <v>97</v>
      </c>
      <c r="D600" s="128">
        <v>4.936452095170922</v>
      </c>
      <c r="F600" s="128">
        <v>0.7069595132934192</v>
      </c>
      <c r="G600" s="128">
        <v>0</v>
      </c>
      <c r="H600" s="128">
        <v>5.100808291362237</v>
      </c>
    </row>
    <row r="601" spans="1:10" ht="12.75">
      <c r="A601" s="144" t="s">
        <v>86</v>
      </c>
      <c r="C601" s="145" t="s">
        <v>87</v>
      </c>
      <c r="D601" s="145" t="s">
        <v>88</v>
      </c>
      <c r="F601" s="145" t="s">
        <v>89</v>
      </c>
      <c r="G601" s="145" t="s">
        <v>90</v>
      </c>
      <c r="H601" s="145" t="s">
        <v>91</v>
      </c>
      <c r="I601" s="146" t="s">
        <v>92</v>
      </c>
      <c r="J601" s="145" t="s">
        <v>93</v>
      </c>
    </row>
    <row r="602" spans="1:8" ht="12.75">
      <c r="A602" s="147" t="s">
        <v>287</v>
      </c>
      <c r="C602" s="148">
        <v>396.15199999976903</v>
      </c>
      <c r="D602" s="128">
        <v>313780.5642914772</v>
      </c>
      <c r="F602" s="128">
        <v>66600</v>
      </c>
      <c r="G602" s="128">
        <v>66000</v>
      </c>
      <c r="H602" s="149" t="s">
        <v>479</v>
      </c>
    </row>
    <row r="604" spans="4:8" ht="12.75">
      <c r="D604" s="128">
        <v>322173.5046329498</v>
      </c>
      <c r="F604" s="128">
        <v>67100</v>
      </c>
      <c r="G604" s="128">
        <v>66000</v>
      </c>
      <c r="H604" s="149" t="s">
        <v>480</v>
      </c>
    </row>
    <row r="606" spans="4:8" ht="12.75">
      <c r="D606" s="128">
        <v>320095.2980642319</v>
      </c>
      <c r="F606" s="128">
        <v>66700</v>
      </c>
      <c r="G606" s="128">
        <v>66200</v>
      </c>
      <c r="H606" s="149" t="s">
        <v>481</v>
      </c>
    </row>
    <row r="608" spans="1:10" ht="12.75">
      <c r="A608" s="144" t="s">
        <v>94</v>
      </c>
      <c r="C608" s="150" t="s">
        <v>95</v>
      </c>
      <c r="D608" s="128">
        <v>318683.12232955295</v>
      </c>
      <c r="F608" s="128">
        <v>66800</v>
      </c>
      <c r="G608" s="128">
        <v>66066.66666666667</v>
      </c>
      <c r="H608" s="128">
        <v>252245.86509610075</v>
      </c>
      <c r="I608" s="128">
        <v>-0.0001</v>
      </c>
      <c r="J608" s="128">
        <v>-0.0001</v>
      </c>
    </row>
    <row r="609" spans="1:8" ht="12.75">
      <c r="A609" s="127">
        <v>38382.91863425926</v>
      </c>
      <c r="C609" s="150" t="s">
        <v>96</v>
      </c>
      <c r="D609" s="128">
        <v>4371.0458843476945</v>
      </c>
      <c r="F609" s="128">
        <v>264.575131106459</v>
      </c>
      <c r="G609" s="128">
        <v>115.47005383792514</v>
      </c>
      <c r="H609" s="128">
        <v>4371.0458843476945</v>
      </c>
    </row>
    <row r="611" spans="3:8" ht="12.75">
      <c r="C611" s="150" t="s">
        <v>97</v>
      </c>
      <c r="D611" s="128">
        <v>1.3715962905081491</v>
      </c>
      <c r="F611" s="128">
        <v>0.3960705555485914</v>
      </c>
      <c r="G611" s="128">
        <v>0.17477808350846386</v>
      </c>
      <c r="H611" s="128">
        <v>1.7328513522639557</v>
      </c>
    </row>
    <row r="612" spans="1:10" ht="12.75">
      <c r="A612" s="144" t="s">
        <v>86</v>
      </c>
      <c r="C612" s="145" t="s">
        <v>87</v>
      </c>
      <c r="D612" s="145" t="s">
        <v>88</v>
      </c>
      <c r="F612" s="145" t="s">
        <v>89</v>
      </c>
      <c r="G612" s="145" t="s">
        <v>90</v>
      </c>
      <c r="H612" s="145" t="s">
        <v>91</v>
      </c>
      <c r="I612" s="146" t="s">
        <v>92</v>
      </c>
      <c r="J612" s="145" t="s">
        <v>93</v>
      </c>
    </row>
    <row r="613" spans="1:8" ht="12.75">
      <c r="A613" s="147" t="s">
        <v>294</v>
      </c>
      <c r="C613" s="148">
        <v>589.5920000001788</v>
      </c>
      <c r="D613" s="128">
        <v>10562.698906898499</v>
      </c>
      <c r="F613" s="128">
        <v>1910</v>
      </c>
      <c r="G613" s="128">
        <v>1910</v>
      </c>
      <c r="H613" s="149" t="s">
        <v>482</v>
      </c>
    </row>
    <row r="615" spans="4:8" ht="12.75">
      <c r="D615" s="128">
        <v>10551.371901765466</v>
      </c>
      <c r="F615" s="128">
        <v>1920.0000000018626</v>
      </c>
      <c r="G615" s="128">
        <v>1879.9999999981374</v>
      </c>
      <c r="H615" s="149" t="s">
        <v>483</v>
      </c>
    </row>
    <row r="617" spans="4:8" ht="12.75">
      <c r="D617" s="128">
        <v>10919.190966963768</v>
      </c>
      <c r="F617" s="128">
        <v>1900</v>
      </c>
      <c r="G617" s="128">
        <v>1870.0000000018626</v>
      </c>
      <c r="H617" s="149" t="s">
        <v>484</v>
      </c>
    </row>
    <row r="619" spans="1:10" ht="12.75">
      <c r="A619" s="144" t="s">
        <v>94</v>
      </c>
      <c r="C619" s="150" t="s">
        <v>95</v>
      </c>
      <c r="D619" s="128">
        <v>10677.753925209243</v>
      </c>
      <c r="F619" s="128">
        <v>1910.0000000006207</v>
      </c>
      <c r="G619" s="128">
        <v>1886.6666666666665</v>
      </c>
      <c r="H619" s="128">
        <v>8779.4205918756</v>
      </c>
      <c r="I619" s="128">
        <v>-0.0001</v>
      </c>
      <c r="J619" s="128">
        <v>-0.0001</v>
      </c>
    </row>
    <row r="620" spans="1:8" ht="12.75">
      <c r="A620" s="127">
        <v>38382.919120370374</v>
      </c>
      <c r="C620" s="150" t="s">
        <v>96</v>
      </c>
      <c r="D620" s="128">
        <v>209.16729933159985</v>
      </c>
      <c r="F620" s="128">
        <v>10.000000000953674</v>
      </c>
      <c r="G620" s="128">
        <v>20.816659994222288</v>
      </c>
      <c r="H620" s="128">
        <v>209.16729933159985</v>
      </c>
    </row>
    <row r="622" spans="3:8" ht="12.75">
      <c r="C622" s="150" t="s">
        <v>97</v>
      </c>
      <c r="D622" s="128">
        <v>1.9589072832796253</v>
      </c>
      <c r="F622" s="128">
        <v>0.5235602094738442</v>
      </c>
      <c r="G622" s="128">
        <v>1.1033565367962344</v>
      </c>
      <c r="H622" s="128">
        <v>2.382472705831653</v>
      </c>
    </row>
    <row r="623" spans="1:10" ht="12.75">
      <c r="A623" s="144" t="s">
        <v>86</v>
      </c>
      <c r="C623" s="145" t="s">
        <v>87</v>
      </c>
      <c r="D623" s="145" t="s">
        <v>88</v>
      </c>
      <c r="F623" s="145" t="s">
        <v>89</v>
      </c>
      <c r="G623" s="145" t="s">
        <v>90</v>
      </c>
      <c r="H623" s="145" t="s">
        <v>91</v>
      </c>
      <c r="I623" s="146" t="s">
        <v>92</v>
      </c>
      <c r="J623" s="145" t="s">
        <v>93</v>
      </c>
    </row>
    <row r="624" spans="1:8" ht="12.75">
      <c r="A624" s="147" t="s">
        <v>295</v>
      </c>
      <c r="C624" s="148">
        <v>766.4900000002235</v>
      </c>
      <c r="D624" s="128">
        <v>2116.4319423511624</v>
      </c>
      <c r="F624" s="128">
        <v>1668</v>
      </c>
      <c r="G624" s="128">
        <v>1729</v>
      </c>
      <c r="H624" s="149" t="s">
        <v>485</v>
      </c>
    </row>
    <row r="626" spans="4:8" ht="12.75">
      <c r="D626" s="128">
        <v>2154.080437000841</v>
      </c>
      <c r="F626" s="128">
        <v>1707</v>
      </c>
      <c r="G626" s="128">
        <v>1734</v>
      </c>
      <c r="H626" s="149" t="s">
        <v>486</v>
      </c>
    </row>
    <row r="628" spans="4:8" ht="12.75">
      <c r="D628" s="128">
        <v>2122.5</v>
      </c>
      <c r="F628" s="128">
        <v>1801.9999999981374</v>
      </c>
      <c r="G628" s="128">
        <v>1751.9999999981374</v>
      </c>
      <c r="H628" s="149" t="s">
        <v>487</v>
      </c>
    </row>
    <row r="630" spans="1:10" ht="12.75">
      <c r="A630" s="144" t="s">
        <v>94</v>
      </c>
      <c r="C630" s="150" t="s">
        <v>95</v>
      </c>
      <c r="D630" s="128">
        <v>2131.0041264506676</v>
      </c>
      <c r="F630" s="128">
        <v>1725.6666666660458</v>
      </c>
      <c r="G630" s="128">
        <v>1738.3333333327123</v>
      </c>
      <c r="H630" s="128">
        <v>398.756971979744</v>
      </c>
      <c r="I630" s="128">
        <v>-0.0001</v>
      </c>
      <c r="J630" s="128">
        <v>-0.0001</v>
      </c>
    </row>
    <row r="631" spans="1:8" ht="12.75">
      <c r="A631" s="127">
        <v>38382.91961805556</v>
      </c>
      <c r="C631" s="150" t="s">
        <v>96</v>
      </c>
      <c r="D631" s="128">
        <v>20.21366894860228</v>
      </c>
      <c r="F631" s="128">
        <v>68.92266197116213</v>
      </c>
      <c r="G631" s="128">
        <v>12.096831540031548</v>
      </c>
      <c r="H631" s="128">
        <v>20.21366894860228</v>
      </c>
    </row>
    <row r="633" spans="3:8" ht="12.75">
      <c r="C633" s="150" t="s">
        <v>97</v>
      </c>
      <c r="D633" s="128">
        <v>0.9485513752744121</v>
      </c>
      <c r="F633" s="128">
        <v>3.9939730715387434</v>
      </c>
      <c r="G633" s="128">
        <v>0.6958867616511529</v>
      </c>
      <c r="H633" s="128">
        <v>5.069170038142705</v>
      </c>
    </row>
    <row r="634" spans="1:16" ht="12.75">
      <c r="A634" s="138" t="s">
        <v>186</v>
      </c>
      <c r="B634" s="133" t="s">
        <v>488</v>
      </c>
      <c r="D634" s="138" t="s">
        <v>187</v>
      </c>
      <c r="E634" s="133" t="s">
        <v>188</v>
      </c>
      <c r="F634" s="134" t="s">
        <v>102</v>
      </c>
      <c r="G634" s="139" t="s">
        <v>190</v>
      </c>
      <c r="H634" s="140">
        <v>1</v>
      </c>
      <c r="I634" s="141" t="s">
        <v>191</v>
      </c>
      <c r="J634" s="140">
        <v>6</v>
      </c>
      <c r="K634" s="139" t="s">
        <v>192</v>
      </c>
      <c r="L634" s="142">
        <v>1</v>
      </c>
      <c r="M634" s="139" t="s">
        <v>193</v>
      </c>
      <c r="N634" s="143">
        <v>1</v>
      </c>
      <c r="O634" s="139" t="s">
        <v>194</v>
      </c>
      <c r="P634" s="143">
        <v>1</v>
      </c>
    </row>
    <row r="636" spans="1:10" ht="12.75">
      <c r="A636" s="144" t="s">
        <v>86</v>
      </c>
      <c r="C636" s="145" t="s">
        <v>87</v>
      </c>
      <c r="D636" s="145" t="s">
        <v>88</v>
      </c>
      <c r="F636" s="145" t="s">
        <v>89</v>
      </c>
      <c r="G636" s="145" t="s">
        <v>90</v>
      </c>
      <c r="H636" s="145" t="s">
        <v>91</v>
      </c>
      <c r="I636" s="146" t="s">
        <v>92</v>
      </c>
      <c r="J636" s="145" t="s">
        <v>93</v>
      </c>
    </row>
    <row r="637" spans="1:8" ht="12.75">
      <c r="A637" s="147" t="s">
        <v>21</v>
      </c>
      <c r="C637" s="148">
        <v>178.2290000000503</v>
      </c>
      <c r="D637" s="128">
        <v>422.5</v>
      </c>
      <c r="F637" s="128">
        <v>395</v>
      </c>
      <c r="G637" s="128">
        <v>447</v>
      </c>
      <c r="H637" s="149" t="s">
        <v>489</v>
      </c>
    </row>
    <row r="639" spans="4:8" ht="12.75">
      <c r="D639" s="128">
        <v>444.70333765959367</v>
      </c>
      <c r="F639" s="128">
        <v>429</v>
      </c>
      <c r="G639" s="128">
        <v>416.00000000046566</v>
      </c>
      <c r="H639" s="149" t="s">
        <v>490</v>
      </c>
    </row>
    <row r="641" spans="4:8" ht="12.75">
      <c r="D641" s="128">
        <v>420.5</v>
      </c>
      <c r="F641" s="128">
        <v>412.99999999953434</v>
      </c>
      <c r="G641" s="128">
        <v>341</v>
      </c>
      <c r="H641" s="149" t="s">
        <v>491</v>
      </c>
    </row>
    <row r="643" spans="1:8" ht="12.75">
      <c r="A643" s="144" t="s">
        <v>94</v>
      </c>
      <c r="C643" s="150" t="s">
        <v>95</v>
      </c>
      <c r="D643" s="128">
        <v>429.23444588653126</v>
      </c>
      <c r="F643" s="128">
        <v>412.3333333331781</v>
      </c>
      <c r="G643" s="128">
        <v>401.33333333348855</v>
      </c>
      <c r="H643" s="128">
        <v>22.723378178188796</v>
      </c>
    </row>
    <row r="644" spans="1:8" ht="12.75">
      <c r="A644" s="127">
        <v>38382.921851851854</v>
      </c>
      <c r="C644" s="150" t="s">
        <v>96</v>
      </c>
      <c r="D644" s="128">
        <v>13.433724707432589</v>
      </c>
      <c r="F644" s="128">
        <v>17.009801096222006</v>
      </c>
      <c r="G644" s="128">
        <v>54.50076452069356</v>
      </c>
      <c r="H644" s="128">
        <v>13.433724707432589</v>
      </c>
    </row>
    <row r="646" spans="3:8" ht="12.75">
      <c r="C646" s="150" t="s">
        <v>97</v>
      </c>
      <c r="D646" s="128">
        <v>3.129694002000906</v>
      </c>
      <c r="F646" s="128">
        <v>4.125254914202525</v>
      </c>
      <c r="G646" s="128">
        <v>13.579924714453274</v>
      </c>
      <c r="H646" s="128">
        <v>59.1185192716066</v>
      </c>
    </row>
    <row r="647" spans="1:10" ht="12.75">
      <c r="A647" s="144" t="s">
        <v>86</v>
      </c>
      <c r="C647" s="145" t="s">
        <v>87</v>
      </c>
      <c r="D647" s="145" t="s">
        <v>88</v>
      </c>
      <c r="F647" s="145" t="s">
        <v>89</v>
      </c>
      <c r="G647" s="145" t="s">
        <v>90</v>
      </c>
      <c r="H647" s="145" t="s">
        <v>91</v>
      </c>
      <c r="I647" s="146" t="s">
        <v>92</v>
      </c>
      <c r="J647" s="145" t="s">
        <v>93</v>
      </c>
    </row>
    <row r="648" spans="1:8" ht="12.75">
      <c r="A648" s="147" t="s">
        <v>288</v>
      </c>
      <c r="C648" s="148">
        <v>251.61100000003353</v>
      </c>
      <c r="D648" s="128">
        <v>4514226.438278198</v>
      </c>
      <c r="F648" s="128">
        <v>29700</v>
      </c>
      <c r="G648" s="128">
        <v>25600</v>
      </c>
      <c r="H648" s="149" t="s">
        <v>492</v>
      </c>
    </row>
    <row r="650" spans="4:8" ht="12.75">
      <c r="D650" s="128">
        <v>4355022.996185303</v>
      </c>
      <c r="F650" s="128">
        <v>30600</v>
      </c>
      <c r="G650" s="128">
        <v>26700</v>
      </c>
      <c r="H650" s="149" t="s">
        <v>493</v>
      </c>
    </row>
    <row r="652" spans="4:8" ht="12.75">
      <c r="D652" s="128">
        <v>4361767.9532318115</v>
      </c>
      <c r="F652" s="128">
        <v>29200</v>
      </c>
      <c r="G652" s="128">
        <v>26600</v>
      </c>
      <c r="H652" s="149" t="s">
        <v>494</v>
      </c>
    </row>
    <row r="654" spans="1:10" ht="12.75">
      <c r="A654" s="144" t="s">
        <v>94</v>
      </c>
      <c r="C654" s="150" t="s">
        <v>95</v>
      </c>
      <c r="D654" s="128">
        <v>4410339.1292317705</v>
      </c>
      <c r="F654" s="128">
        <v>29833.333333333336</v>
      </c>
      <c r="G654" s="128">
        <v>26300</v>
      </c>
      <c r="H654" s="128">
        <v>4382289.877680109</v>
      </c>
      <c r="I654" s="128">
        <v>-0.0001</v>
      </c>
      <c r="J654" s="128">
        <v>-0.0001</v>
      </c>
    </row>
    <row r="655" spans="1:8" ht="12.75">
      <c r="A655" s="127">
        <v>38382.922326388885</v>
      </c>
      <c r="C655" s="150" t="s">
        <v>96</v>
      </c>
      <c r="D655" s="128">
        <v>90032.23504428843</v>
      </c>
      <c r="F655" s="128">
        <v>709.4598884597588</v>
      </c>
      <c r="G655" s="128">
        <v>608.276253029822</v>
      </c>
      <c r="H655" s="128">
        <v>90032.23504428843</v>
      </c>
    </row>
    <row r="657" spans="3:8" ht="12.75">
      <c r="C657" s="150" t="s">
        <v>97</v>
      </c>
      <c r="D657" s="128">
        <v>2.0413902968947193</v>
      </c>
      <c r="F657" s="128">
        <v>2.378077838412599</v>
      </c>
      <c r="G657" s="128">
        <v>2.3128374639917184</v>
      </c>
      <c r="H657" s="128">
        <v>2.05445640423836</v>
      </c>
    </row>
    <row r="658" spans="1:10" ht="12.75">
      <c r="A658" s="144" t="s">
        <v>86</v>
      </c>
      <c r="C658" s="145" t="s">
        <v>87</v>
      </c>
      <c r="D658" s="145" t="s">
        <v>88</v>
      </c>
      <c r="F658" s="145" t="s">
        <v>89</v>
      </c>
      <c r="G658" s="145" t="s">
        <v>90</v>
      </c>
      <c r="H658" s="145" t="s">
        <v>91</v>
      </c>
      <c r="I658" s="146" t="s">
        <v>92</v>
      </c>
      <c r="J658" s="145" t="s">
        <v>93</v>
      </c>
    </row>
    <row r="659" spans="1:8" ht="12.75">
      <c r="A659" s="147" t="s">
        <v>291</v>
      </c>
      <c r="C659" s="148">
        <v>257.6099999998696</v>
      </c>
      <c r="D659" s="128">
        <v>205518.54184150696</v>
      </c>
      <c r="F659" s="128">
        <v>10917.5</v>
      </c>
      <c r="G659" s="128">
        <v>9177.5</v>
      </c>
      <c r="H659" s="149" t="s">
        <v>495</v>
      </c>
    </row>
    <row r="661" spans="4:8" ht="12.75">
      <c r="D661" s="128">
        <v>211490.36072349548</v>
      </c>
      <c r="F661" s="128">
        <v>10720</v>
      </c>
      <c r="G661" s="128">
        <v>9147.5</v>
      </c>
      <c r="H661" s="149" t="s">
        <v>496</v>
      </c>
    </row>
    <row r="663" spans="4:8" ht="12.75">
      <c r="D663" s="128">
        <v>205204.89281082153</v>
      </c>
      <c r="F663" s="128">
        <v>11122.5</v>
      </c>
      <c r="G663" s="128">
        <v>9180</v>
      </c>
      <c r="H663" s="149" t="s">
        <v>497</v>
      </c>
    </row>
    <row r="665" spans="1:10" ht="12.75">
      <c r="A665" s="144" t="s">
        <v>94</v>
      </c>
      <c r="C665" s="150" t="s">
        <v>95</v>
      </c>
      <c r="D665" s="128">
        <v>207404.59845860797</v>
      </c>
      <c r="F665" s="128">
        <v>10920</v>
      </c>
      <c r="G665" s="128">
        <v>9168.333333333334</v>
      </c>
      <c r="H665" s="128">
        <v>197360.43179194134</v>
      </c>
      <c r="I665" s="128">
        <v>-0.0001</v>
      </c>
      <c r="J665" s="128">
        <v>-0.0001</v>
      </c>
    </row>
    <row r="666" spans="1:8" ht="12.75">
      <c r="A666" s="127">
        <v>38382.92296296296</v>
      </c>
      <c r="C666" s="150" t="s">
        <v>96</v>
      </c>
      <c r="D666" s="128">
        <v>3541.847525305546</v>
      </c>
      <c r="F666" s="128">
        <v>201.26164562578734</v>
      </c>
      <c r="G666" s="128">
        <v>18.08544534517559</v>
      </c>
      <c r="H666" s="128">
        <v>3541.847525305546</v>
      </c>
    </row>
    <row r="668" spans="3:8" ht="12.75">
      <c r="C668" s="150" t="s">
        <v>97</v>
      </c>
      <c r="D668" s="128">
        <v>1.707699613040353</v>
      </c>
      <c r="F668" s="128">
        <v>1.8430553628735107</v>
      </c>
      <c r="G668" s="128">
        <v>0.1972599019651946</v>
      </c>
      <c r="H668" s="128">
        <v>1.794608723312576</v>
      </c>
    </row>
    <row r="669" spans="1:10" ht="12.75">
      <c r="A669" s="144" t="s">
        <v>86</v>
      </c>
      <c r="C669" s="145" t="s">
        <v>87</v>
      </c>
      <c r="D669" s="145" t="s">
        <v>88</v>
      </c>
      <c r="F669" s="145" t="s">
        <v>89</v>
      </c>
      <c r="G669" s="145" t="s">
        <v>90</v>
      </c>
      <c r="H669" s="145" t="s">
        <v>91</v>
      </c>
      <c r="I669" s="146" t="s">
        <v>92</v>
      </c>
      <c r="J669" s="145" t="s">
        <v>93</v>
      </c>
    </row>
    <row r="670" spans="1:8" ht="12.75">
      <c r="A670" s="147" t="s">
        <v>290</v>
      </c>
      <c r="C670" s="148">
        <v>259.9399999999441</v>
      </c>
      <c r="D670" s="128">
        <v>1615751.972120285</v>
      </c>
      <c r="F670" s="128">
        <v>18750</v>
      </c>
      <c r="G670" s="128">
        <v>17925</v>
      </c>
      <c r="H670" s="149" t="s">
        <v>498</v>
      </c>
    </row>
    <row r="672" spans="4:8" ht="12.75">
      <c r="D672" s="128">
        <v>1652801.8992900848</v>
      </c>
      <c r="F672" s="128">
        <v>18650</v>
      </c>
      <c r="G672" s="128">
        <v>17875</v>
      </c>
      <c r="H672" s="149" t="s">
        <v>499</v>
      </c>
    </row>
    <row r="674" spans="4:8" ht="12.75">
      <c r="D674" s="128">
        <v>1568783.2823410034</v>
      </c>
      <c r="F674" s="128">
        <v>18650</v>
      </c>
      <c r="G674" s="128">
        <v>18025</v>
      </c>
      <c r="H674" s="149" t="s">
        <v>500</v>
      </c>
    </row>
    <row r="676" spans="1:10" ht="12.75">
      <c r="A676" s="144" t="s">
        <v>94</v>
      </c>
      <c r="C676" s="150" t="s">
        <v>95</v>
      </c>
      <c r="D676" s="128">
        <v>1612445.7179171243</v>
      </c>
      <c r="F676" s="128">
        <v>18683.333333333332</v>
      </c>
      <c r="G676" s="128">
        <v>17941.666666666668</v>
      </c>
      <c r="H676" s="128">
        <v>1594129.4721258786</v>
      </c>
      <c r="I676" s="128">
        <v>-0.0001</v>
      </c>
      <c r="J676" s="128">
        <v>-0.0001</v>
      </c>
    </row>
    <row r="677" spans="1:8" ht="12.75">
      <c r="A677" s="127">
        <v>38382.92364583333</v>
      </c>
      <c r="C677" s="150" t="s">
        <v>96</v>
      </c>
      <c r="D677" s="128">
        <v>42106.774824862405</v>
      </c>
      <c r="F677" s="128">
        <v>57.73502691896257</v>
      </c>
      <c r="G677" s="128">
        <v>76.37626158259735</v>
      </c>
      <c r="H677" s="128">
        <v>42106.774824862405</v>
      </c>
    </row>
    <row r="679" spans="3:8" ht="12.75">
      <c r="C679" s="150" t="s">
        <v>97</v>
      </c>
      <c r="D679" s="128">
        <v>2.611360764395456</v>
      </c>
      <c r="F679" s="128">
        <v>0.3090188773539477</v>
      </c>
      <c r="G679" s="128">
        <v>0.42569212215103036</v>
      </c>
      <c r="H679" s="128">
        <v>2.6413648051252836</v>
      </c>
    </row>
    <row r="680" spans="1:10" ht="12.75">
      <c r="A680" s="144" t="s">
        <v>86</v>
      </c>
      <c r="C680" s="145" t="s">
        <v>87</v>
      </c>
      <c r="D680" s="145" t="s">
        <v>88</v>
      </c>
      <c r="F680" s="145" t="s">
        <v>89</v>
      </c>
      <c r="G680" s="145" t="s">
        <v>90</v>
      </c>
      <c r="H680" s="145" t="s">
        <v>91</v>
      </c>
      <c r="I680" s="146" t="s">
        <v>92</v>
      </c>
      <c r="J680" s="145" t="s">
        <v>93</v>
      </c>
    </row>
    <row r="681" spans="1:8" ht="12.75">
      <c r="A681" s="147" t="s">
        <v>292</v>
      </c>
      <c r="C681" s="148">
        <v>285.2129999999888</v>
      </c>
      <c r="D681" s="128">
        <v>1024801.4445037842</v>
      </c>
      <c r="F681" s="128">
        <v>12125</v>
      </c>
      <c r="G681" s="128">
        <v>12925</v>
      </c>
      <c r="H681" s="149" t="s">
        <v>501</v>
      </c>
    </row>
    <row r="683" spans="4:8" ht="12.75">
      <c r="D683" s="128">
        <v>1066417.0873737335</v>
      </c>
      <c r="F683" s="128">
        <v>12200</v>
      </c>
      <c r="G683" s="128">
        <v>12875</v>
      </c>
      <c r="H683" s="149" t="s">
        <v>502</v>
      </c>
    </row>
    <row r="685" spans="4:8" ht="12.75">
      <c r="D685" s="128">
        <v>1073978.9310131073</v>
      </c>
      <c r="F685" s="128">
        <v>12275</v>
      </c>
      <c r="G685" s="128">
        <v>12725</v>
      </c>
      <c r="H685" s="149" t="s">
        <v>503</v>
      </c>
    </row>
    <row r="687" spans="1:10" ht="12.75">
      <c r="A687" s="144" t="s">
        <v>94</v>
      </c>
      <c r="C687" s="150" t="s">
        <v>95</v>
      </c>
      <c r="D687" s="128">
        <v>1055065.8209635417</v>
      </c>
      <c r="F687" s="128">
        <v>12200</v>
      </c>
      <c r="G687" s="128">
        <v>12841.666666666668</v>
      </c>
      <c r="H687" s="128">
        <v>1042511.072077353</v>
      </c>
      <c r="I687" s="128">
        <v>-0.0001</v>
      </c>
      <c r="J687" s="128">
        <v>-0.0001</v>
      </c>
    </row>
    <row r="688" spans="1:8" ht="12.75">
      <c r="A688" s="127">
        <v>38382.9243287037</v>
      </c>
      <c r="C688" s="150" t="s">
        <v>96</v>
      </c>
      <c r="D688" s="128">
        <v>26481.025880429937</v>
      </c>
      <c r="F688" s="128">
        <v>75</v>
      </c>
      <c r="G688" s="128">
        <v>104.08329997330664</v>
      </c>
      <c r="H688" s="128">
        <v>26481.025880429937</v>
      </c>
    </row>
    <row r="690" spans="3:8" ht="12.75">
      <c r="C690" s="150" t="s">
        <v>97</v>
      </c>
      <c r="D690" s="128">
        <v>2.5098932554033513</v>
      </c>
      <c r="F690" s="128">
        <v>0.6147540983606558</v>
      </c>
      <c r="G690" s="128">
        <v>0.8105123943411289</v>
      </c>
      <c r="H690" s="128">
        <v>2.5401193895871708</v>
      </c>
    </row>
    <row r="691" spans="1:10" ht="12.75">
      <c r="A691" s="144" t="s">
        <v>86</v>
      </c>
      <c r="C691" s="145" t="s">
        <v>87</v>
      </c>
      <c r="D691" s="145" t="s">
        <v>88</v>
      </c>
      <c r="F691" s="145" t="s">
        <v>89</v>
      </c>
      <c r="G691" s="145" t="s">
        <v>90</v>
      </c>
      <c r="H691" s="145" t="s">
        <v>91</v>
      </c>
      <c r="I691" s="146" t="s">
        <v>92</v>
      </c>
      <c r="J691" s="145" t="s">
        <v>93</v>
      </c>
    </row>
    <row r="692" spans="1:8" ht="12.75">
      <c r="A692" s="147" t="s">
        <v>288</v>
      </c>
      <c r="C692" s="148">
        <v>288.1579999998212</v>
      </c>
      <c r="D692" s="128">
        <v>445568.8500804901</v>
      </c>
      <c r="F692" s="128">
        <v>4030</v>
      </c>
      <c r="G692" s="128">
        <v>3820</v>
      </c>
      <c r="H692" s="149" t="s">
        <v>504</v>
      </c>
    </row>
    <row r="694" spans="4:8" ht="12.75">
      <c r="D694" s="128">
        <v>472044.6612358093</v>
      </c>
      <c r="F694" s="128">
        <v>4030</v>
      </c>
      <c r="G694" s="128">
        <v>3820</v>
      </c>
      <c r="H694" s="149" t="s">
        <v>505</v>
      </c>
    </row>
    <row r="696" spans="4:8" ht="12.75">
      <c r="D696" s="128">
        <v>473215.07244205475</v>
      </c>
      <c r="F696" s="128">
        <v>4030</v>
      </c>
      <c r="G696" s="128">
        <v>3820</v>
      </c>
      <c r="H696" s="149" t="s">
        <v>506</v>
      </c>
    </row>
    <row r="698" spans="1:10" ht="12.75">
      <c r="A698" s="144" t="s">
        <v>94</v>
      </c>
      <c r="C698" s="150" t="s">
        <v>95</v>
      </c>
      <c r="D698" s="128">
        <v>463609.52791945136</v>
      </c>
      <c r="F698" s="128">
        <v>4030</v>
      </c>
      <c r="G698" s="128">
        <v>3820</v>
      </c>
      <c r="H698" s="128">
        <v>459686.1540256461</v>
      </c>
      <c r="I698" s="128">
        <v>-0.0001</v>
      </c>
      <c r="J698" s="128">
        <v>-0.0001</v>
      </c>
    </row>
    <row r="699" spans="1:8" ht="12.75">
      <c r="A699" s="127">
        <v>38382.92474537037</v>
      </c>
      <c r="C699" s="150" t="s">
        <v>96</v>
      </c>
      <c r="D699" s="128">
        <v>15634.641289931911</v>
      </c>
      <c r="H699" s="128">
        <v>15634.641289931911</v>
      </c>
    </row>
    <row r="701" spans="3:8" ht="12.75">
      <c r="C701" s="150" t="s">
        <v>97</v>
      </c>
      <c r="D701" s="128">
        <v>3.3723727292870285</v>
      </c>
      <c r="F701" s="128">
        <v>0</v>
      </c>
      <c r="G701" s="128">
        <v>0</v>
      </c>
      <c r="H701" s="128">
        <v>3.4011555825672413</v>
      </c>
    </row>
    <row r="702" spans="1:10" ht="12.75">
      <c r="A702" s="144" t="s">
        <v>86</v>
      </c>
      <c r="C702" s="145" t="s">
        <v>87</v>
      </c>
      <c r="D702" s="145" t="s">
        <v>88</v>
      </c>
      <c r="F702" s="145" t="s">
        <v>89</v>
      </c>
      <c r="G702" s="145" t="s">
        <v>90</v>
      </c>
      <c r="H702" s="145" t="s">
        <v>91</v>
      </c>
      <c r="I702" s="146" t="s">
        <v>92</v>
      </c>
      <c r="J702" s="145" t="s">
        <v>93</v>
      </c>
    </row>
    <row r="703" spans="1:8" ht="12.75">
      <c r="A703" s="147" t="s">
        <v>289</v>
      </c>
      <c r="C703" s="148">
        <v>334.94100000010803</v>
      </c>
      <c r="D703" s="128">
        <v>155390.4259710312</v>
      </c>
      <c r="F703" s="128">
        <v>26300</v>
      </c>
      <c r="H703" s="149" t="s">
        <v>507</v>
      </c>
    </row>
    <row r="705" spans="4:8" ht="12.75">
      <c r="D705" s="128">
        <v>151732.52250862122</v>
      </c>
      <c r="F705" s="128">
        <v>26400</v>
      </c>
      <c r="H705" s="149" t="s">
        <v>508</v>
      </c>
    </row>
    <row r="707" spans="4:8" ht="12.75">
      <c r="D707" s="128">
        <v>149553.78016924858</v>
      </c>
      <c r="F707" s="128">
        <v>26700</v>
      </c>
      <c r="H707" s="149" t="s">
        <v>509</v>
      </c>
    </row>
    <row r="709" spans="1:10" ht="12.75">
      <c r="A709" s="144" t="s">
        <v>94</v>
      </c>
      <c r="C709" s="150" t="s">
        <v>95</v>
      </c>
      <c r="D709" s="128">
        <v>152225.57621630034</v>
      </c>
      <c r="F709" s="128">
        <v>26466.666666666664</v>
      </c>
      <c r="H709" s="128">
        <v>125758.90954963365</v>
      </c>
      <c r="I709" s="128">
        <v>-0.0001</v>
      </c>
      <c r="J709" s="128">
        <v>-0.0001</v>
      </c>
    </row>
    <row r="710" spans="1:8" ht="12.75">
      <c r="A710" s="127">
        <v>38382.92518518519</v>
      </c>
      <c r="C710" s="150" t="s">
        <v>96</v>
      </c>
      <c r="D710" s="128">
        <v>2949.395704692416</v>
      </c>
      <c r="F710" s="128">
        <v>208.16659994661327</v>
      </c>
      <c r="H710" s="128">
        <v>2949.395704692416</v>
      </c>
    </row>
    <row r="712" spans="3:8" ht="12.75">
      <c r="C712" s="150" t="s">
        <v>97</v>
      </c>
      <c r="D712" s="128">
        <v>1.9375165317170888</v>
      </c>
      <c r="F712" s="128">
        <v>0.7865236773801512</v>
      </c>
      <c r="H712" s="128">
        <v>2.3452777344004954</v>
      </c>
    </row>
    <row r="713" spans="1:10" ht="12.75">
      <c r="A713" s="144" t="s">
        <v>86</v>
      </c>
      <c r="C713" s="145" t="s">
        <v>87</v>
      </c>
      <c r="D713" s="145" t="s">
        <v>88</v>
      </c>
      <c r="F713" s="145" t="s">
        <v>89</v>
      </c>
      <c r="G713" s="145" t="s">
        <v>90</v>
      </c>
      <c r="H713" s="145" t="s">
        <v>91</v>
      </c>
      <c r="I713" s="146" t="s">
        <v>92</v>
      </c>
      <c r="J713" s="145" t="s">
        <v>93</v>
      </c>
    </row>
    <row r="714" spans="1:8" ht="12.75">
      <c r="A714" s="147" t="s">
        <v>293</v>
      </c>
      <c r="C714" s="148">
        <v>393.36599999992177</v>
      </c>
      <c r="D714" s="128">
        <v>5696988.71056366</v>
      </c>
      <c r="F714" s="128">
        <v>18600</v>
      </c>
      <c r="G714" s="128">
        <v>19100</v>
      </c>
      <c r="H714" s="149" t="s">
        <v>510</v>
      </c>
    </row>
    <row r="716" spans="4:8" ht="12.75">
      <c r="D716" s="128">
        <v>5939046.4741744995</v>
      </c>
      <c r="F716" s="128">
        <v>18000</v>
      </c>
      <c r="G716" s="128">
        <v>18700</v>
      </c>
      <c r="H716" s="149" t="s">
        <v>511</v>
      </c>
    </row>
    <row r="718" spans="4:8" ht="12.75">
      <c r="D718" s="128">
        <v>6018526.215133667</v>
      </c>
      <c r="F718" s="128">
        <v>19000</v>
      </c>
      <c r="G718" s="128">
        <v>19500</v>
      </c>
      <c r="H718" s="149" t="s">
        <v>512</v>
      </c>
    </row>
    <row r="720" spans="1:10" ht="12.75">
      <c r="A720" s="144" t="s">
        <v>94</v>
      </c>
      <c r="C720" s="150" t="s">
        <v>95</v>
      </c>
      <c r="D720" s="128">
        <v>5884853.799957275</v>
      </c>
      <c r="F720" s="128">
        <v>18533.333333333332</v>
      </c>
      <c r="G720" s="128">
        <v>19100</v>
      </c>
      <c r="H720" s="128">
        <v>5866037.133290609</v>
      </c>
      <c r="I720" s="128">
        <v>-0.0001</v>
      </c>
      <c r="J720" s="128">
        <v>-0.0001</v>
      </c>
    </row>
    <row r="721" spans="1:8" ht="12.75">
      <c r="A721" s="127">
        <v>38382.92563657407</v>
      </c>
      <c r="C721" s="150" t="s">
        <v>96</v>
      </c>
      <c r="D721" s="128">
        <v>167479.03201712546</v>
      </c>
      <c r="F721" s="128">
        <v>503.32229568471666</v>
      </c>
      <c r="G721" s="128">
        <v>400</v>
      </c>
      <c r="H721" s="128">
        <v>167479.03201712546</v>
      </c>
    </row>
    <row r="723" spans="3:8" ht="12.75">
      <c r="C723" s="150" t="s">
        <v>97</v>
      </c>
      <c r="D723" s="128">
        <v>2.8459336070225123</v>
      </c>
      <c r="F723" s="128">
        <v>2.7157677824714934</v>
      </c>
      <c r="G723" s="128">
        <v>2.094240837696335</v>
      </c>
      <c r="H723" s="128">
        <v>2.855062595268239</v>
      </c>
    </row>
    <row r="724" spans="1:10" ht="12.75">
      <c r="A724" s="144" t="s">
        <v>86</v>
      </c>
      <c r="C724" s="145" t="s">
        <v>87</v>
      </c>
      <c r="D724" s="145" t="s">
        <v>88</v>
      </c>
      <c r="F724" s="145" t="s">
        <v>89</v>
      </c>
      <c r="G724" s="145" t="s">
        <v>90</v>
      </c>
      <c r="H724" s="145" t="s">
        <v>91</v>
      </c>
      <c r="I724" s="146" t="s">
        <v>92</v>
      </c>
      <c r="J724" s="145" t="s">
        <v>93</v>
      </c>
    </row>
    <row r="725" spans="1:8" ht="12.75">
      <c r="A725" s="147" t="s">
        <v>287</v>
      </c>
      <c r="C725" s="148">
        <v>396.15199999976903</v>
      </c>
      <c r="D725" s="128">
        <v>7681791.690940857</v>
      </c>
      <c r="F725" s="128">
        <v>98300</v>
      </c>
      <c r="G725" s="128">
        <v>99100</v>
      </c>
      <c r="H725" s="149" t="s">
        <v>513</v>
      </c>
    </row>
    <row r="727" spans="4:8" ht="12.75">
      <c r="D727" s="128">
        <v>8117958.995040894</v>
      </c>
      <c r="F727" s="128">
        <v>94400</v>
      </c>
      <c r="G727" s="128">
        <v>99100</v>
      </c>
      <c r="H727" s="149" t="s">
        <v>514</v>
      </c>
    </row>
    <row r="729" spans="4:8" ht="12.75">
      <c r="D729" s="128">
        <v>7880953.054969788</v>
      </c>
      <c r="F729" s="128">
        <v>98100</v>
      </c>
      <c r="G729" s="128">
        <v>99200</v>
      </c>
      <c r="H729" s="149" t="s">
        <v>515</v>
      </c>
    </row>
    <row r="731" spans="1:10" ht="12.75">
      <c r="A731" s="144" t="s">
        <v>94</v>
      </c>
      <c r="C731" s="150" t="s">
        <v>95</v>
      </c>
      <c r="D731" s="128">
        <v>7893567.913650513</v>
      </c>
      <c r="F731" s="128">
        <v>96933.33333333334</v>
      </c>
      <c r="G731" s="128">
        <v>99133.33333333334</v>
      </c>
      <c r="H731" s="128">
        <v>7795546.352017536</v>
      </c>
      <c r="I731" s="128">
        <v>-0.0001</v>
      </c>
      <c r="J731" s="128">
        <v>-0.0001</v>
      </c>
    </row>
    <row r="732" spans="1:8" ht="12.75">
      <c r="A732" s="127">
        <v>38382.926099537035</v>
      </c>
      <c r="C732" s="150" t="s">
        <v>96</v>
      </c>
      <c r="D732" s="128">
        <v>218357.11640826668</v>
      </c>
      <c r="F732" s="128">
        <v>2196.208854670551</v>
      </c>
      <c r="G732" s="128">
        <v>57.73502691896257</v>
      </c>
      <c r="H732" s="128">
        <v>218357.11640826668</v>
      </c>
    </row>
    <row r="734" spans="3:8" ht="12.75">
      <c r="C734" s="150" t="s">
        <v>97</v>
      </c>
      <c r="D734" s="128">
        <v>2.766266393054744</v>
      </c>
      <c r="F734" s="128">
        <v>2.2656900151346817</v>
      </c>
      <c r="G734" s="128">
        <v>0.058239771606216434</v>
      </c>
      <c r="H734" s="128">
        <v>2.8010495550674848</v>
      </c>
    </row>
    <row r="735" spans="1:10" ht="12.75">
      <c r="A735" s="144" t="s">
        <v>86</v>
      </c>
      <c r="C735" s="145" t="s">
        <v>87</v>
      </c>
      <c r="D735" s="145" t="s">
        <v>88</v>
      </c>
      <c r="F735" s="145" t="s">
        <v>89</v>
      </c>
      <c r="G735" s="145" t="s">
        <v>90</v>
      </c>
      <c r="H735" s="145" t="s">
        <v>91</v>
      </c>
      <c r="I735" s="146" t="s">
        <v>92</v>
      </c>
      <c r="J735" s="145" t="s">
        <v>93</v>
      </c>
    </row>
    <row r="736" spans="1:8" ht="12.75">
      <c r="A736" s="147" t="s">
        <v>294</v>
      </c>
      <c r="C736" s="148">
        <v>589.5920000001788</v>
      </c>
      <c r="D736" s="128">
        <v>318586.39378738403</v>
      </c>
      <c r="F736" s="128">
        <v>3080</v>
      </c>
      <c r="G736" s="128">
        <v>2980</v>
      </c>
      <c r="H736" s="149" t="s">
        <v>516</v>
      </c>
    </row>
    <row r="738" spans="4:8" ht="12.75">
      <c r="D738" s="128">
        <v>321225.00881004333</v>
      </c>
      <c r="F738" s="128">
        <v>3140</v>
      </c>
      <c r="G738" s="128">
        <v>3000</v>
      </c>
      <c r="H738" s="149" t="s">
        <v>517</v>
      </c>
    </row>
    <row r="740" spans="4:8" ht="12.75">
      <c r="D740" s="128">
        <v>323454.1439037323</v>
      </c>
      <c r="F740" s="128">
        <v>3209.9999999962747</v>
      </c>
      <c r="G740" s="128">
        <v>2970</v>
      </c>
      <c r="H740" s="149" t="s">
        <v>518</v>
      </c>
    </row>
    <row r="742" spans="1:10" ht="12.75">
      <c r="A742" s="144" t="s">
        <v>94</v>
      </c>
      <c r="C742" s="150" t="s">
        <v>95</v>
      </c>
      <c r="D742" s="128">
        <v>321088.51550038654</v>
      </c>
      <c r="F742" s="128">
        <v>3143.3333333320916</v>
      </c>
      <c r="G742" s="128">
        <v>2983.333333333333</v>
      </c>
      <c r="H742" s="128">
        <v>318025.1821670538</v>
      </c>
      <c r="I742" s="128">
        <v>-0.0001</v>
      </c>
      <c r="J742" s="128">
        <v>-0.0001</v>
      </c>
    </row>
    <row r="743" spans="1:8" ht="12.75">
      <c r="A743" s="127">
        <v>38382.92659722222</v>
      </c>
      <c r="C743" s="150" t="s">
        <v>96</v>
      </c>
      <c r="D743" s="128">
        <v>2436.7438553291513</v>
      </c>
      <c r="F743" s="128">
        <v>65.06407098459607</v>
      </c>
      <c r="G743" s="128">
        <v>15.275252316519468</v>
      </c>
      <c r="H743" s="128">
        <v>2436.7438553291513</v>
      </c>
    </row>
    <row r="745" spans="3:8" ht="12.75">
      <c r="C745" s="150" t="s">
        <v>97</v>
      </c>
      <c r="D745" s="128">
        <v>0.7589009689529734</v>
      </c>
      <c r="F745" s="128">
        <v>2.069906818174606</v>
      </c>
      <c r="G745" s="128">
        <v>0.5120196307213232</v>
      </c>
      <c r="H745" s="128">
        <v>0.7662109769814286</v>
      </c>
    </row>
    <row r="746" spans="1:10" ht="12.75">
      <c r="A746" s="144" t="s">
        <v>86</v>
      </c>
      <c r="C746" s="145" t="s">
        <v>87</v>
      </c>
      <c r="D746" s="145" t="s">
        <v>88</v>
      </c>
      <c r="F746" s="145" t="s">
        <v>89</v>
      </c>
      <c r="G746" s="145" t="s">
        <v>90</v>
      </c>
      <c r="H746" s="145" t="s">
        <v>91</v>
      </c>
      <c r="I746" s="146" t="s">
        <v>92</v>
      </c>
      <c r="J746" s="145" t="s">
        <v>93</v>
      </c>
    </row>
    <row r="747" spans="1:8" ht="12.75">
      <c r="A747" s="147" t="s">
        <v>295</v>
      </c>
      <c r="C747" s="148">
        <v>766.4900000002235</v>
      </c>
      <c r="D747" s="128">
        <v>2755.5234354138374</v>
      </c>
      <c r="F747" s="128">
        <v>1703</v>
      </c>
      <c r="G747" s="128">
        <v>1746</v>
      </c>
      <c r="H747" s="149" t="s">
        <v>519</v>
      </c>
    </row>
    <row r="749" spans="4:8" ht="12.75">
      <c r="D749" s="128">
        <v>2819.4027173146605</v>
      </c>
      <c r="F749" s="128">
        <v>1782.9999999981374</v>
      </c>
      <c r="G749" s="128">
        <v>1784</v>
      </c>
      <c r="H749" s="149" t="s">
        <v>520</v>
      </c>
    </row>
    <row r="751" spans="4:8" ht="12.75">
      <c r="D751" s="128">
        <v>2775.7650392986834</v>
      </c>
      <c r="F751" s="128">
        <v>1792.0000000018626</v>
      </c>
      <c r="G751" s="128">
        <v>1803</v>
      </c>
      <c r="H751" s="149" t="s">
        <v>521</v>
      </c>
    </row>
    <row r="753" spans="1:10" ht="12.75">
      <c r="A753" s="144" t="s">
        <v>94</v>
      </c>
      <c r="C753" s="150" t="s">
        <v>95</v>
      </c>
      <c r="D753" s="128">
        <v>2783.563730675727</v>
      </c>
      <c r="F753" s="128">
        <v>1759.3333333333335</v>
      </c>
      <c r="G753" s="128">
        <v>1777.6666666666665</v>
      </c>
      <c r="H753" s="128">
        <v>1014.7060070984913</v>
      </c>
      <c r="I753" s="128">
        <v>-0.0001</v>
      </c>
      <c r="J753" s="128">
        <v>-0.0001</v>
      </c>
    </row>
    <row r="754" spans="1:8" ht="12.75">
      <c r="A754" s="127">
        <v>38382.927094907405</v>
      </c>
      <c r="C754" s="150" t="s">
        <v>96</v>
      </c>
      <c r="D754" s="128">
        <v>32.645908693706595</v>
      </c>
      <c r="F754" s="128">
        <v>48.99319680680189</v>
      </c>
      <c r="G754" s="128">
        <v>29.022979401386987</v>
      </c>
      <c r="H754" s="128">
        <v>32.645908693706595</v>
      </c>
    </row>
    <row r="756" spans="3:8" ht="12.75">
      <c r="C756" s="150" t="s">
        <v>97</v>
      </c>
      <c r="D756" s="128">
        <v>1.1728098169242063</v>
      </c>
      <c r="F756" s="128">
        <v>2.7847591970520202</v>
      </c>
      <c r="G756" s="128">
        <v>1.6326446316174943</v>
      </c>
      <c r="H756" s="128">
        <v>3.2172775626958376</v>
      </c>
    </row>
    <row r="757" spans="1:16" ht="12.75">
      <c r="A757" s="138" t="s">
        <v>186</v>
      </c>
      <c r="B757" s="133" t="s">
        <v>267</v>
      </c>
      <c r="D757" s="138" t="s">
        <v>187</v>
      </c>
      <c r="E757" s="133" t="s">
        <v>188</v>
      </c>
      <c r="F757" s="134" t="s">
        <v>103</v>
      </c>
      <c r="G757" s="139" t="s">
        <v>190</v>
      </c>
      <c r="H757" s="140">
        <v>1</v>
      </c>
      <c r="I757" s="141" t="s">
        <v>191</v>
      </c>
      <c r="J757" s="140">
        <v>7</v>
      </c>
      <c r="K757" s="139" t="s">
        <v>192</v>
      </c>
      <c r="L757" s="142">
        <v>1</v>
      </c>
      <c r="M757" s="139" t="s">
        <v>193</v>
      </c>
      <c r="N757" s="143">
        <v>1</v>
      </c>
      <c r="O757" s="139" t="s">
        <v>194</v>
      </c>
      <c r="P757" s="143">
        <v>1</v>
      </c>
    </row>
    <row r="759" spans="1:10" ht="12.75">
      <c r="A759" s="144" t="s">
        <v>86</v>
      </c>
      <c r="C759" s="145" t="s">
        <v>87</v>
      </c>
      <c r="D759" s="145" t="s">
        <v>88</v>
      </c>
      <c r="F759" s="145" t="s">
        <v>89</v>
      </c>
      <c r="G759" s="145" t="s">
        <v>90</v>
      </c>
      <c r="H759" s="145" t="s">
        <v>91</v>
      </c>
      <c r="I759" s="146" t="s">
        <v>92</v>
      </c>
      <c r="J759" s="145" t="s">
        <v>93</v>
      </c>
    </row>
    <row r="760" spans="1:8" ht="12.75">
      <c r="A760" s="147" t="s">
        <v>21</v>
      </c>
      <c r="C760" s="148">
        <v>178.2290000000503</v>
      </c>
      <c r="D760" s="128">
        <v>649.0190516198054</v>
      </c>
      <c r="F760" s="128">
        <v>440</v>
      </c>
      <c r="G760" s="128">
        <v>414</v>
      </c>
      <c r="H760" s="149" t="s">
        <v>522</v>
      </c>
    </row>
    <row r="762" spans="4:8" ht="12.75">
      <c r="D762" s="128">
        <v>635.5</v>
      </c>
      <c r="F762" s="128">
        <v>424</v>
      </c>
      <c r="G762" s="128">
        <v>428</v>
      </c>
      <c r="H762" s="149" t="s">
        <v>523</v>
      </c>
    </row>
    <row r="764" spans="4:8" ht="12.75">
      <c r="D764" s="128">
        <v>764.4960368284956</v>
      </c>
      <c r="F764" s="128">
        <v>426.99999999953434</v>
      </c>
      <c r="G764" s="128">
        <v>408</v>
      </c>
      <c r="H764" s="149" t="s">
        <v>524</v>
      </c>
    </row>
    <row r="766" spans="1:8" ht="12.75">
      <c r="A766" s="144" t="s">
        <v>94</v>
      </c>
      <c r="C766" s="150" t="s">
        <v>95</v>
      </c>
      <c r="D766" s="128">
        <v>683.005029482767</v>
      </c>
      <c r="F766" s="128">
        <v>430.3333333331781</v>
      </c>
      <c r="G766" s="128">
        <v>416.66666666666663</v>
      </c>
      <c r="H766" s="128">
        <v>259.90542010784003</v>
      </c>
    </row>
    <row r="767" spans="1:8" ht="12.75">
      <c r="A767" s="127">
        <v>38382.92931712963</v>
      </c>
      <c r="C767" s="150" t="s">
        <v>96</v>
      </c>
      <c r="D767" s="128">
        <v>70.89625799603951</v>
      </c>
      <c r="F767" s="128">
        <v>8.504900548205905</v>
      </c>
      <c r="G767" s="128">
        <v>10.26320287889377</v>
      </c>
      <c r="H767" s="128">
        <v>70.89625799603951</v>
      </c>
    </row>
    <row r="769" spans="3:8" ht="12.75">
      <c r="C769" s="150" t="s">
        <v>97</v>
      </c>
      <c r="D769" s="128">
        <v>10.380049184956745</v>
      </c>
      <c r="F769" s="128">
        <v>1.9763517927673837</v>
      </c>
      <c r="G769" s="128">
        <v>2.463168690934505</v>
      </c>
      <c r="H769" s="128">
        <v>27.277714318779203</v>
      </c>
    </row>
    <row r="770" spans="1:10" ht="12.75">
      <c r="A770" s="144" t="s">
        <v>86</v>
      </c>
      <c r="C770" s="145" t="s">
        <v>87</v>
      </c>
      <c r="D770" s="145" t="s">
        <v>88</v>
      </c>
      <c r="F770" s="145" t="s">
        <v>89</v>
      </c>
      <c r="G770" s="145" t="s">
        <v>90</v>
      </c>
      <c r="H770" s="145" t="s">
        <v>91</v>
      </c>
      <c r="I770" s="146" t="s">
        <v>92</v>
      </c>
      <c r="J770" s="145" t="s">
        <v>93</v>
      </c>
    </row>
    <row r="771" spans="1:8" ht="12.75">
      <c r="A771" s="147" t="s">
        <v>288</v>
      </c>
      <c r="C771" s="148">
        <v>251.61100000003353</v>
      </c>
      <c r="D771" s="128">
        <v>4541321.855255127</v>
      </c>
      <c r="F771" s="128">
        <v>27900</v>
      </c>
      <c r="G771" s="128">
        <v>27500</v>
      </c>
      <c r="H771" s="149" t="s">
        <v>525</v>
      </c>
    </row>
    <row r="773" spans="4:8" ht="12.75">
      <c r="D773" s="128">
        <v>4529782.508872986</v>
      </c>
      <c r="F773" s="128">
        <v>28600</v>
      </c>
      <c r="G773" s="128">
        <v>27000</v>
      </c>
      <c r="H773" s="149" t="s">
        <v>526</v>
      </c>
    </row>
    <row r="775" spans="4:8" ht="12.75">
      <c r="D775" s="128">
        <v>4576581.197250366</v>
      </c>
      <c r="F775" s="128">
        <v>27900</v>
      </c>
      <c r="G775" s="128">
        <v>27100</v>
      </c>
      <c r="H775" s="149" t="s">
        <v>527</v>
      </c>
    </row>
    <row r="777" spans="1:10" ht="12.75">
      <c r="A777" s="144" t="s">
        <v>94</v>
      </c>
      <c r="C777" s="150" t="s">
        <v>95</v>
      </c>
      <c r="D777" s="128">
        <v>4549228.520459493</v>
      </c>
      <c r="F777" s="128">
        <v>28133.333333333336</v>
      </c>
      <c r="G777" s="128">
        <v>27200</v>
      </c>
      <c r="H777" s="128">
        <v>4521566.454011884</v>
      </c>
      <c r="I777" s="128">
        <v>-0.0001</v>
      </c>
      <c r="J777" s="128">
        <v>-0.0001</v>
      </c>
    </row>
    <row r="778" spans="1:8" ht="12.75">
      <c r="A778" s="127">
        <v>38382.92980324074</v>
      </c>
      <c r="C778" s="150" t="s">
        <v>96</v>
      </c>
      <c r="D778" s="128">
        <v>24380.644463316934</v>
      </c>
      <c r="F778" s="128">
        <v>404.14518843273805</v>
      </c>
      <c r="G778" s="128">
        <v>264.575131106459</v>
      </c>
      <c r="H778" s="128">
        <v>24380.644463316934</v>
      </c>
    </row>
    <row r="780" spans="3:8" ht="12.75">
      <c r="C780" s="150" t="s">
        <v>97</v>
      </c>
      <c r="D780" s="128">
        <v>0.5359292098356575</v>
      </c>
      <c r="F780" s="128">
        <v>1.4365350299741875</v>
      </c>
      <c r="G780" s="128">
        <v>0.9727026878913935</v>
      </c>
      <c r="H780" s="128">
        <v>0.5392079207789711</v>
      </c>
    </row>
    <row r="781" spans="1:10" ht="12.75">
      <c r="A781" s="144" t="s">
        <v>86</v>
      </c>
      <c r="C781" s="145" t="s">
        <v>87</v>
      </c>
      <c r="D781" s="145" t="s">
        <v>88</v>
      </c>
      <c r="F781" s="145" t="s">
        <v>89</v>
      </c>
      <c r="G781" s="145" t="s">
        <v>90</v>
      </c>
      <c r="H781" s="145" t="s">
        <v>91</v>
      </c>
      <c r="I781" s="146" t="s">
        <v>92</v>
      </c>
      <c r="J781" s="145" t="s">
        <v>93</v>
      </c>
    </row>
    <row r="782" spans="1:8" ht="12.75">
      <c r="A782" s="147" t="s">
        <v>291</v>
      </c>
      <c r="C782" s="148">
        <v>257.6099999998696</v>
      </c>
      <c r="D782" s="128">
        <v>461093.59526968</v>
      </c>
      <c r="F782" s="128">
        <v>11887.5</v>
      </c>
      <c r="G782" s="128">
        <v>10045</v>
      </c>
      <c r="H782" s="149" t="s">
        <v>528</v>
      </c>
    </row>
    <row r="784" spans="4:8" ht="12.75">
      <c r="D784" s="128">
        <v>463689.1069970131</v>
      </c>
      <c r="F784" s="128">
        <v>11870</v>
      </c>
      <c r="G784" s="128">
        <v>10030</v>
      </c>
      <c r="H784" s="149" t="s">
        <v>529</v>
      </c>
    </row>
    <row r="786" spans="4:8" ht="12.75">
      <c r="D786" s="128">
        <v>448478.7427186966</v>
      </c>
      <c r="F786" s="128">
        <v>11717.5</v>
      </c>
      <c r="G786" s="128">
        <v>10052.5</v>
      </c>
      <c r="H786" s="149" t="s">
        <v>530</v>
      </c>
    </row>
    <row r="788" spans="1:10" ht="12.75">
      <c r="A788" s="144" t="s">
        <v>94</v>
      </c>
      <c r="C788" s="150" t="s">
        <v>95</v>
      </c>
      <c r="D788" s="128">
        <v>457753.81499512994</v>
      </c>
      <c r="F788" s="128">
        <v>11825</v>
      </c>
      <c r="G788" s="128">
        <v>10042.5</v>
      </c>
      <c r="H788" s="128">
        <v>446820.06499512994</v>
      </c>
      <c r="I788" s="128">
        <v>-0.0001</v>
      </c>
      <c r="J788" s="128">
        <v>-0.0001</v>
      </c>
    </row>
    <row r="789" spans="1:8" ht="12.75">
      <c r="A789" s="127">
        <v>38382.930439814816</v>
      </c>
      <c r="C789" s="150" t="s">
        <v>96</v>
      </c>
      <c r="D789" s="128">
        <v>8136.60829716599</v>
      </c>
      <c r="F789" s="128">
        <v>93.50802104632523</v>
      </c>
      <c r="G789" s="128">
        <v>11.4564392373896</v>
      </c>
      <c r="H789" s="128">
        <v>8136.60829716599</v>
      </c>
    </row>
    <row r="791" spans="3:8" ht="12.75">
      <c r="C791" s="150" t="s">
        <v>97</v>
      </c>
      <c r="D791" s="128">
        <v>1.777507479048002</v>
      </c>
      <c r="F791" s="128">
        <v>0.790765505677169</v>
      </c>
      <c r="G791" s="128">
        <v>0.11407955426825593</v>
      </c>
      <c r="H791" s="128">
        <v>1.8210033377204475</v>
      </c>
    </row>
    <row r="792" spans="1:10" ht="12.75">
      <c r="A792" s="144" t="s">
        <v>86</v>
      </c>
      <c r="C792" s="145" t="s">
        <v>87</v>
      </c>
      <c r="D792" s="145" t="s">
        <v>88</v>
      </c>
      <c r="F792" s="145" t="s">
        <v>89</v>
      </c>
      <c r="G792" s="145" t="s">
        <v>90</v>
      </c>
      <c r="H792" s="145" t="s">
        <v>91</v>
      </c>
      <c r="I792" s="146" t="s">
        <v>92</v>
      </c>
      <c r="J792" s="145" t="s">
        <v>93</v>
      </c>
    </row>
    <row r="793" spans="1:8" ht="12.75">
      <c r="A793" s="147" t="s">
        <v>290</v>
      </c>
      <c r="C793" s="148">
        <v>259.9399999999441</v>
      </c>
      <c r="D793" s="128">
        <v>4872412.785888672</v>
      </c>
      <c r="F793" s="128">
        <v>25800</v>
      </c>
      <c r="G793" s="128">
        <v>24875</v>
      </c>
      <c r="H793" s="149" t="s">
        <v>531</v>
      </c>
    </row>
    <row r="795" spans="4:8" ht="12.75">
      <c r="D795" s="128">
        <v>4972282.62991333</v>
      </c>
      <c r="F795" s="128">
        <v>26500</v>
      </c>
      <c r="G795" s="128">
        <v>24825</v>
      </c>
      <c r="H795" s="149" t="s">
        <v>532</v>
      </c>
    </row>
    <row r="797" spans="4:8" ht="12.75">
      <c r="D797" s="128">
        <v>4772912.680114746</v>
      </c>
      <c r="F797" s="128">
        <v>26375</v>
      </c>
      <c r="G797" s="128">
        <v>24525</v>
      </c>
      <c r="H797" s="149" t="s">
        <v>533</v>
      </c>
    </row>
    <row r="799" spans="1:10" ht="12.75">
      <c r="A799" s="144" t="s">
        <v>94</v>
      </c>
      <c r="C799" s="150" t="s">
        <v>95</v>
      </c>
      <c r="D799" s="128">
        <v>4872536.031972249</v>
      </c>
      <c r="F799" s="128">
        <v>26225</v>
      </c>
      <c r="G799" s="128">
        <v>24741.666666666664</v>
      </c>
      <c r="H799" s="128">
        <v>4847045.207056425</v>
      </c>
      <c r="I799" s="128">
        <v>-0.0001</v>
      </c>
      <c r="J799" s="128">
        <v>-0.0001</v>
      </c>
    </row>
    <row r="800" spans="1:8" ht="12.75">
      <c r="A800" s="127">
        <v>38382.931122685186</v>
      </c>
      <c r="C800" s="150" t="s">
        <v>96</v>
      </c>
      <c r="D800" s="128">
        <v>99685.03204022157</v>
      </c>
      <c r="F800" s="128">
        <v>373.329613076702</v>
      </c>
      <c r="G800" s="128">
        <v>189.29694486000915</v>
      </c>
      <c r="H800" s="128">
        <v>99685.03204022157</v>
      </c>
    </row>
    <row r="802" spans="3:8" ht="12.75">
      <c r="C802" s="150" t="s">
        <v>97</v>
      </c>
      <c r="D802" s="128">
        <v>2.045855205299985</v>
      </c>
      <c r="F802" s="128">
        <v>1.4235638248873286</v>
      </c>
      <c r="G802" s="128">
        <v>0.7650937481711384</v>
      </c>
      <c r="H802" s="128">
        <v>2.0566144482229745</v>
      </c>
    </row>
    <row r="803" spans="1:10" ht="12.75">
      <c r="A803" s="144" t="s">
        <v>86</v>
      </c>
      <c r="C803" s="145" t="s">
        <v>87</v>
      </c>
      <c r="D803" s="145" t="s">
        <v>88</v>
      </c>
      <c r="F803" s="145" t="s">
        <v>89</v>
      </c>
      <c r="G803" s="145" t="s">
        <v>90</v>
      </c>
      <c r="H803" s="145" t="s">
        <v>91</v>
      </c>
      <c r="I803" s="146" t="s">
        <v>92</v>
      </c>
      <c r="J803" s="145" t="s">
        <v>93</v>
      </c>
    </row>
    <row r="804" spans="1:8" ht="12.75">
      <c r="A804" s="147" t="s">
        <v>292</v>
      </c>
      <c r="C804" s="148">
        <v>285.2129999999888</v>
      </c>
      <c r="D804" s="128">
        <v>861409.6451148987</v>
      </c>
      <c r="F804" s="128">
        <v>11275</v>
      </c>
      <c r="G804" s="128">
        <v>13075</v>
      </c>
      <c r="H804" s="149" t="s">
        <v>534</v>
      </c>
    </row>
    <row r="806" spans="4:8" ht="12.75">
      <c r="D806" s="128">
        <v>836649.8789739609</v>
      </c>
      <c r="F806" s="128">
        <v>11775</v>
      </c>
      <c r="G806" s="128">
        <v>12500</v>
      </c>
      <c r="H806" s="149" t="s">
        <v>535</v>
      </c>
    </row>
    <row r="808" spans="4:8" ht="12.75">
      <c r="D808" s="128">
        <v>833377.320939064</v>
      </c>
      <c r="F808" s="128">
        <v>11450</v>
      </c>
      <c r="G808" s="128">
        <v>13325</v>
      </c>
      <c r="H808" s="149" t="s">
        <v>313</v>
      </c>
    </row>
    <row r="810" spans="1:10" ht="12.75">
      <c r="A810" s="144" t="s">
        <v>94</v>
      </c>
      <c r="C810" s="150" t="s">
        <v>95</v>
      </c>
      <c r="D810" s="128">
        <v>843812.2816759746</v>
      </c>
      <c r="F810" s="128">
        <v>11500</v>
      </c>
      <c r="G810" s="128">
        <v>12966.666666666668</v>
      </c>
      <c r="H810" s="128">
        <v>831501.4270789718</v>
      </c>
      <c r="I810" s="128">
        <v>-0.0001</v>
      </c>
      <c r="J810" s="128">
        <v>-0.0001</v>
      </c>
    </row>
    <row r="811" spans="1:8" ht="12.75">
      <c r="A811" s="127">
        <v>38382.931805555556</v>
      </c>
      <c r="C811" s="150" t="s">
        <v>96</v>
      </c>
      <c r="D811" s="128">
        <v>15327.354925888767</v>
      </c>
      <c r="F811" s="128">
        <v>253.7222891273055</v>
      </c>
      <c r="G811" s="128">
        <v>423.0346715499018</v>
      </c>
      <c r="H811" s="128">
        <v>15327.354925888767</v>
      </c>
    </row>
    <row r="813" spans="3:8" ht="12.75">
      <c r="C813" s="150" t="s">
        <v>97</v>
      </c>
      <c r="D813" s="128">
        <v>1.8164413174273397</v>
      </c>
      <c r="F813" s="128">
        <v>2.206280775020048</v>
      </c>
      <c r="G813" s="128">
        <v>3.262478186760168</v>
      </c>
      <c r="H813" s="128">
        <v>1.8433347709014882</v>
      </c>
    </row>
    <row r="814" spans="1:10" ht="12.75">
      <c r="A814" s="144" t="s">
        <v>86</v>
      </c>
      <c r="C814" s="145" t="s">
        <v>87</v>
      </c>
      <c r="D814" s="145" t="s">
        <v>88</v>
      </c>
      <c r="F814" s="145" t="s">
        <v>89</v>
      </c>
      <c r="G814" s="145" t="s">
        <v>90</v>
      </c>
      <c r="H814" s="145" t="s">
        <v>91</v>
      </c>
      <c r="I814" s="146" t="s">
        <v>92</v>
      </c>
      <c r="J814" s="145" t="s">
        <v>93</v>
      </c>
    </row>
    <row r="815" spans="1:8" ht="12.75">
      <c r="A815" s="147" t="s">
        <v>288</v>
      </c>
      <c r="C815" s="148">
        <v>288.1579999998212</v>
      </c>
      <c r="D815" s="128">
        <v>466755.25283145905</v>
      </c>
      <c r="F815" s="128">
        <v>4280</v>
      </c>
      <c r="G815" s="128">
        <v>4000</v>
      </c>
      <c r="H815" s="149" t="s">
        <v>314</v>
      </c>
    </row>
    <row r="817" spans="4:8" ht="12.75">
      <c r="D817" s="128">
        <v>438068.6387357712</v>
      </c>
      <c r="F817" s="128">
        <v>4280</v>
      </c>
      <c r="G817" s="128">
        <v>4000</v>
      </c>
      <c r="H817" s="149" t="s">
        <v>315</v>
      </c>
    </row>
    <row r="819" spans="4:8" ht="12.75">
      <c r="D819" s="128">
        <v>466322.45779180527</v>
      </c>
      <c r="F819" s="128">
        <v>4280</v>
      </c>
      <c r="G819" s="128">
        <v>4000</v>
      </c>
      <c r="H819" s="149" t="s">
        <v>316</v>
      </c>
    </row>
    <row r="821" spans="1:10" ht="12.75">
      <c r="A821" s="144" t="s">
        <v>94</v>
      </c>
      <c r="C821" s="150" t="s">
        <v>95</v>
      </c>
      <c r="D821" s="128">
        <v>457048.7831196785</v>
      </c>
      <c r="F821" s="128">
        <v>4280</v>
      </c>
      <c r="G821" s="128">
        <v>4000</v>
      </c>
      <c r="H821" s="128">
        <v>452910.9512612715</v>
      </c>
      <c r="I821" s="128">
        <v>-0.0001</v>
      </c>
      <c r="J821" s="128">
        <v>-0.0001</v>
      </c>
    </row>
    <row r="822" spans="1:8" ht="12.75">
      <c r="A822" s="127">
        <v>38382.932222222225</v>
      </c>
      <c r="C822" s="150" t="s">
        <v>96</v>
      </c>
      <c r="D822" s="128">
        <v>16438.711583090422</v>
      </c>
      <c r="H822" s="128">
        <v>16438.711583090422</v>
      </c>
    </row>
    <row r="824" spans="3:8" ht="12.75">
      <c r="C824" s="150" t="s">
        <v>97</v>
      </c>
      <c r="D824" s="128">
        <v>3.5967083143476906</v>
      </c>
      <c r="F824" s="128">
        <v>0</v>
      </c>
      <c r="G824" s="128">
        <v>0</v>
      </c>
      <c r="H824" s="128">
        <v>3.629568138573756</v>
      </c>
    </row>
    <row r="825" spans="1:10" ht="12.75">
      <c r="A825" s="144" t="s">
        <v>86</v>
      </c>
      <c r="C825" s="145" t="s">
        <v>87</v>
      </c>
      <c r="D825" s="145" t="s">
        <v>88</v>
      </c>
      <c r="F825" s="145" t="s">
        <v>89</v>
      </c>
      <c r="G825" s="145" t="s">
        <v>90</v>
      </c>
      <c r="H825" s="145" t="s">
        <v>91</v>
      </c>
      <c r="I825" s="146" t="s">
        <v>92</v>
      </c>
      <c r="J825" s="145" t="s">
        <v>93</v>
      </c>
    </row>
    <row r="826" spans="1:8" ht="12.75">
      <c r="A826" s="147" t="s">
        <v>289</v>
      </c>
      <c r="C826" s="148">
        <v>334.94100000010803</v>
      </c>
      <c r="D826" s="128">
        <v>1838406.6967487335</v>
      </c>
      <c r="F826" s="128">
        <v>31200</v>
      </c>
      <c r="H826" s="149" t="s">
        <v>317</v>
      </c>
    </row>
    <row r="828" spans="4:8" ht="12.75">
      <c r="D828" s="128">
        <v>1784916.7474250793</v>
      </c>
      <c r="F828" s="128">
        <v>31500</v>
      </c>
      <c r="H828" s="149" t="s">
        <v>318</v>
      </c>
    </row>
    <row r="830" spans="4:8" ht="12.75">
      <c r="D830" s="128">
        <v>1804312.7448539734</v>
      </c>
      <c r="F830" s="128">
        <v>31700</v>
      </c>
      <c r="H830" s="149" t="s">
        <v>319</v>
      </c>
    </row>
    <row r="832" spans="1:10" ht="12.75">
      <c r="A832" s="144" t="s">
        <v>94</v>
      </c>
      <c r="C832" s="150" t="s">
        <v>95</v>
      </c>
      <c r="D832" s="128">
        <v>1809212.063009262</v>
      </c>
      <c r="F832" s="128">
        <v>31466.666666666664</v>
      </c>
      <c r="H832" s="128">
        <v>1777745.3963425956</v>
      </c>
      <c r="I832" s="128">
        <v>-0.0001</v>
      </c>
      <c r="J832" s="128">
        <v>-0.0001</v>
      </c>
    </row>
    <row r="833" spans="1:8" ht="12.75">
      <c r="A833" s="127">
        <v>38382.932662037034</v>
      </c>
      <c r="C833" s="150" t="s">
        <v>96</v>
      </c>
      <c r="D833" s="128">
        <v>27079.44162001253</v>
      </c>
      <c r="F833" s="128">
        <v>251.66114784235833</v>
      </c>
      <c r="H833" s="128">
        <v>27079.44162001253</v>
      </c>
    </row>
    <row r="835" spans="3:8" ht="12.75">
      <c r="C835" s="150" t="s">
        <v>97</v>
      </c>
      <c r="D835" s="128">
        <v>1.496753320059745</v>
      </c>
      <c r="F835" s="128">
        <v>0.7997705969566473</v>
      </c>
      <c r="H835" s="128">
        <v>1.523246336383366</v>
      </c>
    </row>
    <row r="836" spans="1:10" ht="12.75">
      <c r="A836" s="144" t="s">
        <v>86</v>
      </c>
      <c r="C836" s="145" t="s">
        <v>87</v>
      </c>
      <c r="D836" s="145" t="s">
        <v>88</v>
      </c>
      <c r="F836" s="145" t="s">
        <v>89</v>
      </c>
      <c r="G836" s="145" t="s">
        <v>90</v>
      </c>
      <c r="H836" s="145" t="s">
        <v>91</v>
      </c>
      <c r="I836" s="146" t="s">
        <v>92</v>
      </c>
      <c r="J836" s="145" t="s">
        <v>93</v>
      </c>
    </row>
    <row r="837" spans="1:8" ht="12.75">
      <c r="A837" s="147" t="s">
        <v>293</v>
      </c>
      <c r="C837" s="148">
        <v>393.36599999992177</v>
      </c>
      <c r="D837" s="128">
        <v>4697435.500099182</v>
      </c>
      <c r="F837" s="128">
        <v>15100</v>
      </c>
      <c r="G837" s="128">
        <v>17600</v>
      </c>
      <c r="H837" s="149" t="s">
        <v>320</v>
      </c>
    </row>
    <row r="839" spans="4:8" ht="12.75">
      <c r="D839" s="128">
        <v>4814335.745109558</v>
      </c>
      <c r="F839" s="128">
        <v>15900</v>
      </c>
      <c r="G839" s="128">
        <v>16900</v>
      </c>
      <c r="H839" s="149" t="s">
        <v>321</v>
      </c>
    </row>
    <row r="841" spans="4:8" ht="12.75">
      <c r="D841" s="128">
        <v>4726259.93270874</v>
      </c>
      <c r="F841" s="128">
        <v>16000</v>
      </c>
      <c r="G841" s="128">
        <v>17300</v>
      </c>
      <c r="H841" s="149" t="s">
        <v>322</v>
      </c>
    </row>
    <row r="843" spans="1:10" ht="12.75">
      <c r="A843" s="144" t="s">
        <v>94</v>
      </c>
      <c r="C843" s="150" t="s">
        <v>95</v>
      </c>
      <c r="D843" s="128">
        <v>4746010.39263916</v>
      </c>
      <c r="F843" s="128">
        <v>15666.666666666668</v>
      </c>
      <c r="G843" s="128">
        <v>17266.666666666668</v>
      </c>
      <c r="H843" s="128">
        <v>4729543.725972493</v>
      </c>
      <c r="I843" s="128">
        <v>-0.0001</v>
      </c>
      <c r="J843" s="128">
        <v>-0.0001</v>
      </c>
    </row>
    <row r="844" spans="1:8" ht="12.75">
      <c r="A844" s="127">
        <v>38382.93311342593</v>
      </c>
      <c r="C844" s="150" t="s">
        <v>96</v>
      </c>
      <c r="D844" s="128">
        <v>60901.37372397003</v>
      </c>
      <c r="F844" s="128">
        <v>493.28828623162474</v>
      </c>
      <c r="G844" s="128">
        <v>351.1884584284246</v>
      </c>
      <c r="H844" s="128">
        <v>60901.37372397003</v>
      </c>
    </row>
    <row r="846" spans="3:8" ht="12.75">
      <c r="C846" s="150" t="s">
        <v>97</v>
      </c>
      <c r="D846" s="128">
        <v>1.2832119756506475</v>
      </c>
      <c r="F846" s="128">
        <v>3.148648635521009</v>
      </c>
      <c r="G846" s="128">
        <v>2.0339099908982123</v>
      </c>
      <c r="H846" s="128">
        <v>1.2876796843959284</v>
      </c>
    </row>
    <row r="847" spans="1:10" ht="12.75">
      <c r="A847" s="144" t="s">
        <v>86</v>
      </c>
      <c r="C847" s="145" t="s">
        <v>87</v>
      </c>
      <c r="D847" s="145" t="s">
        <v>88</v>
      </c>
      <c r="F847" s="145" t="s">
        <v>89</v>
      </c>
      <c r="G847" s="145" t="s">
        <v>90</v>
      </c>
      <c r="H847" s="145" t="s">
        <v>91</v>
      </c>
      <c r="I847" s="146" t="s">
        <v>92</v>
      </c>
      <c r="J847" s="145" t="s">
        <v>93</v>
      </c>
    </row>
    <row r="848" spans="1:8" ht="12.75">
      <c r="A848" s="147" t="s">
        <v>287</v>
      </c>
      <c r="C848" s="148">
        <v>396.15199999976903</v>
      </c>
      <c r="D848" s="128">
        <v>5017333.397071838</v>
      </c>
      <c r="F848" s="128">
        <v>88200</v>
      </c>
      <c r="G848" s="128">
        <v>93700</v>
      </c>
      <c r="H848" s="149" t="s">
        <v>323</v>
      </c>
    </row>
    <row r="850" spans="4:8" ht="12.75">
      <c r="D850" s="128">
        <v>5166356.700126648</v>
      </c>
      <c r="F850" s="128">
        <v>87500</v>
      </c>
      <c r="G850" s="128">
        <v>91800</v>
      </c>
      <c r="H850" s="149" t="s">
        <v>324</v>
      </c>
    </row>
    <row r="852" spans="4:8" ht="12.75">
      <c r="D852" s="128">
        <v>5047282.271224976</v>
      </c>
      <c r="F852" s="128">
        <v>88300</v>
      </c>
      <c r="G852" s="128">
        <v>92700</v>
      </c>
      <c r="H852" s="149" t="s">
        <v>325</v>
      </c>
    </row>
    <row r="854" spans="1:10" ht="12.75">
      <c r="A854" s="144" t="s">
        <v>94</v>
      </c>
      <c r="C854" s="150" t="s">
        <v>95</v>
      </c>
      <c r="D854" s="128">
        <v>5076990.789474487</v>
      </c>
      <c r="F854" s="128">
        <v>88000</v>
      </c>
      <c r="G854" s="128">
        <v>92733.33333333334</v>
      </c>
      <c r="H854" s="128">
        <v>4986649.449799498</v>
      </c>
      <c r="I854" s="128">
        <v>-0.0001</v>
      </c>
      <c r="J854" s="128">
        <v>-0.0001</v>
      </c>
    </row>
    <row r="855" spans="1:8" ht="12.75">
      <c r="A855" s="127">
        <v>38382.933587962965</v>
      </c>
      <c r="C855" s="150" t="s">
        <v>96</v>
      </c>
      <c r="D855" s="128">
        <v>78828.50535045471</v>
      </c>
      <c r="F855" s="128">
        <v>435.88989435406734</v>
      </c>
      <c r="G855" s="128">
        <v>950.4384952922169</v>
      </c>
      <c r="H855" s="128">
        <v>78828.50535045471</v>
      </c>
    </row>
    <row r="857" spans="3:8" ht="12.75">
      <c r="C857" s="150" t="s">
        <v>97</v>
      </c>
      <c r="D857" s="128">
        <v>1.5526619727946</v>
      </c>
      <c r="F857" s="128">
        <v>0.49532942540234937</v>
      </c>
      <c r="G857" s="128">
        <v>1.024915703046963</v>
      </c>
      <c r="H857" s="128">
        <v>1.580790992910565</v>
      </c>
    </row>
    <row r="858" spans="1:10" ht="12.75">
      <c r="A858" s="144" t="s">
        <v>86</v>
      </c>
      <c r="C858" s="145" t="s">
        <v>87</v>
      </c>
      <c r="D858" s="145" t="s">
        <v>88</v>
      </c>
      <c r="F858" s="145" t="s">
        <v>89</v>
      </c>
      <c r="G858" s="145" t="s">
        <v>90</v>
      </c>
      <c r="H858" s="145" t="s">
        <v>91</v>
      </c>
      <c r="I858" s="146" t="s">
        <v>92</v>
      </c>
      <c r="J858" s="145" t="s">
        <v>93</v>
      </c>
    </row>
    <row r="859" spans="1:8" ht="12.75">
      <c r="A859" s="147" t="s">
        <v>294</v>
      </c>
      <c r="C859" s="148">
        <v>589.5920000001788</v>
      </c>
      <c r="D859" s="128">
        <v>423354.93320703506</v>
      </c>
      <c r="F859" s="128">
        <v>3690.0000000037253</v>
      </c>
      <c r="G859" s="128">
        <v>3520</v>
      </c>
      <c r="H859" s="149" t="s">
        <v>326</v>
      </c>
    </row>
    <row r="861" spans="4:8" ht="12.75">
      <c r="D861" s="128">
        <v>416896.89771032333</v>
      </c>
      <c r="F861" s="128">
        <v>3450</v>
      </c>
      <c r="G861" s="128">
        <v>3459.9999999962747</v>
      </c>
      <c r="H861" s="149" t="s">
        <v>327</v>
      </c>
    </row>
    <row r="863" spans="4:8" ht="12.75">
      <c r="D863" s="128">
        <v>420024.09743881226</v>
      </c>
      <c r="F863" s="128">
        <v>3350</v>
      </c>
      <c r="G863" s="128">
        <v>3600</v>
      </c>
      <c r="H863" s="149" t="s">
        <v>328</v>
      </c>
    </row>
    <row r="865" spans="1:10" ht="12.75">
      <c r="A865" s="144" t="s">
        <v>94</v>
      </c>
      <c r="C865" s="150" t="s">
        <v>95</v>
      </c>
      <c r="D865" s="128">
        <v>420091.9761187235</v>
      </c>
      <c r="F865" s="128">
        <v>3496.6666666679084</v>
      </c>
      <c r="G865" s="128">
        <v>3526.6666666654246</v>
      </c>
      <c r="H865" s="128">
        <v>416580.3094520569</v>
      </c>
      <c r="I865" s="128">
        <v>-0.0001</v>
      </c>
      <c r="J865" s="128">
        <v>-0.0001</v>
      </c>
    </row>
    <row r="866" spans="1:8" ht="12.75">
      <c r="A866" s="127">
        <v>38382.93407407407</v>
      </c>
      <c r="C866" s="150" t="s">
        <v>96</v>
      </c>
      <c r="D866" s="128">
        <v>3229.5527949895786</v>
      </c>
      <c r="F866" s="128">
        <v>174.73789896314693</v>
      </c>
      <c r="G866" s="128">
        <v>70.23769168745004</v>
      </c>
      <c r="H866" s="128">
        <v>3229.5527949895786</v>
      </c>
    </row>
    <row r="868" spans="3:8" ht="12.75">
      <c r="C868" s="150" t="s">
        <v>97</v>
      </c>
      <c r="D868" s="128">
        <v>0.7687727875280495</v>
      </c>
      <c r="F868" s="128">
        <v>4.997270704378025</v>
      </c>
      <c r="G868" s="128">
        <v>1.9916169665635568</v>
      </c>
      <c r="H868" s="128">
        <v>0.7752533477248421</v>
      </c>
    </row>
    <row r="869" spans="1:10" ht="12.75">
      <c r="A869" s="144" t="s">
        <v>86</v>
      </c>
      <c r="C869" s="145" t="s">
        <v>87</v>
      </c>
      <c r="D869" s="145" t="s">
        <v>88</v>
      </c>
      <c r="F869" s="145" t="s">
        <v>89</v>
      </c>
      <c r="G869" s="145" t="s">
        <v>90</v>
      </c>
      <c r="H869" s="145" t="s">
        <v>91</v>
      </c>
      <c r="I869" s="146" t="s">
        <v>92</v>
      </c>
      <c r="J869" s="145" t="s">
        <v>93</v>
      </c>
    </row>
    <row r="870" spans="1:8" ht="12.75">
      <c r="A870" s="147" t="s">
        <v>295</v>
      </c>
      <c r="C870" s="148">
        <v>766.4900000002235</v>
      </c>
      <c r="D870" s="128">
        <v>29084.305206626654</v>
      </c>
      <c r="F870" s="128">
        <v>1947</v>
      </c>
      <c r="G870" s="128">
        <v>2016</v>
      </c>
      <c r="H870" s="149" t="s">
        <v>329</v>
      </c>
    </row>
    <row r="872" spans="4:8" ht="12.75">
      <c r="D872" s="128">
        <v>30128.824037194252</v>
      </c>
      <c r="F872" s="128">
        <v>1864.0000000018626</v>
      </c>
      <c r="G872" s="128">
        <v>2007.9999999981374</v>
      </c>
      <c r="H872" s="149" t="s">
        <v>330</v>
      </c>
    </row>
    <row r="874" spans="4:8" ht="12.75">
      <c r="D874" s="128">
        <v>29954.264347612858</v>
      </c>
      <c r="F874" s="128">
        <v>1948.0000000018626</v>
      </c>
      <c r="G874" s="128">
        <v>2133</v>
      </c>
      <c r="H874" s="149" t="s">
        <v>331</v>
      </c>
    </row>
    <row r="876" spans="1:10" ht="12.75">
      <c r="A876" s="144" t="s">
        <v>94</v>
      </c>
      <c r="C876" s="150" t="s">
        <v>95</v>
      </c>
      <c r="D876" s="128">
        <v>29722.46453047792</v>
      </c>
      <c r="F876" s="128">
        <v>1919.6666666679084</v>
      </c>
      <c r="G876" s="128">
        <v>2052.3333333327123</v>
      </c>
      <c r="H876" s="128">
        <v>27733.87591259147</v>
      </c>
      <c r="I876" s="128">
        <v>-0.0001</v>
      </c>
      <c r="J876" s="128">
        <v>-0.0001</v>
      </c>
    </row>
    <row r="877" spans="1:8" ht="12.75">
      <c r="A877" s="127">
        <v>38382.934583333335</v>
      </c>
      <c r="C877" s="150" t="s">
        <v>96</v>
      </c>
      <c r="D877" s="128">
        <v>559.5116292538196</v>
      </c>
      <c r="F877" s="128">
        <v>48.211340297511654</v>
      </c>
      <c r="G877" s="128">
        <v>69.9738046229872</v>
      </c>
      <c r="H877" s="128">
        <v>559.5116292538196</v>
      </c>
    </row>
    <row r="879" spans="3:8" ht="12.75">
      <c r="C879" s="150" t="s">
        <v>97</v>
      </c>
      <c r="D879" s="128">
        <v>1.8824536864366914</v>
      </c>
      <c r="F879" s="128">
        <v>2.511443321626002</v>
      </c>
      <c r="G879" s="128">
        <v>3.409475619116861</v>
      </c>
      <c r="H879" s="128">
        <v>2.017430347699059</v>
      </c>
    </row>
    <row r="880" spans="1:16" ht="12.75">
      <c r="A880" s="138" t="s">
        <v>186</v>
      </c>
      <c r="B880" s="133" t="s">
        <v>332</v>
      </c>
      <c r="D880" s="138" t="s">
        <v>187</v>
      </c>
      <c r="E880" s="133" t="s">
        <v>188</v>
      </c>
      <c r="F880" s="134" t="s">
        <v>104</v>
      </c>
      <c r="G880" s="139" t="s">
        <v>190</v>
      </c>
      <c r="H880" s="140">
        <v>1</v>
      </c>
      <c r="I880" s="141" t="s">
        <v>191</v>
      </c>
      <c r="J880" s="140">
        <v>8</v>
      </c>
      <c r="K880" s="139" t="s">
        <v>192</v>
      </c>
      <c r="L880" s="142">
        <v>1</v>
      </c>
      <c r="M880" s="139" t="s">
        <v>193</v>
      </c>
      <c r="N880" s="143">
        <v>1</v>
      </c>
      <c r="O880" s="139" t="s">
        <v>194</v>
      </c>
      <c r="P880" s="143">
        <v>1</v>
      </c>
    </row>
    <row r="882" spans="1:10" ht="12.75">
      <c r="A882" s="144" t="s">
        <v>86</v>
      </c>
      <c r="C882" s="145" t="s">
        <v>87</v>
      </c>
      <c r="D882" s="145" t="s">
        <v>88</v>
      </c>
      <c r="F882" s="145" t="s">
        <v>89</v>
      </c>
      <c r="G882" s="145" t="s">
        <v>90</v>
      </c>
      <c r="H882" s="145" t="s">
        <v>91</v>
      </c>
      <c r="I882" s="146" t="s">
        <v>92</v>
      </c>
      <c r="J882" s="145" t="s">
        <v>93</v>
      </c>
    </row>
    <row r="883" spans="1:8" ht="12.75">
      <c r="A883" s="147" t="s">
        <v>21</v>
      </c>
      <c r="C883" s="148">
        <v>178.2290000000503</v>
      </c>
      <c r="D883" s="128">
        <v>2293.402688205242</v>
      </c>
      <c r="F883" s="128">
        <v>418</v>
      </c>
      <c r="G883" s="128">
        <v>417</v>
      </c>
      <c r="H883" s="149" t="s">
        <v>333</v>
      </c>
    </row>
    <row r="885" spans="4:8" ht="12.75">
      <c r="D885" s="128">
        <v>2395.548169411719</v>
      </c>
      <c r="F885" s="128">
        <v>436</v>
      </c>
      <c r="G885" s="128">
        <v>449</v>
      </c>
      <c r="H885" s="149" t="s">
        <v>334</v>
      </c>
    </row>
    <row r="887" spans="4:8" ht="12.75">
      <c r="D887" s="128">
        <v>2376.8847300820053</v>
      </c>
      <c r="F887" s="128">
        <v>461</v>
      </c>
      <c r="G887" s="128">
        <v>401.99999999953434</v>
      </c>
      <c r="H887" s="149" t="s">
        <v>335</v>
      </c>
    </row>
    <row r="889" spans="1:8" ht="12.75">
      <c r="A889" s="144" t="s">
        <v>94</v>
      </c>
      <c r="C889" s="150" t="s">
        <v>95</v>
      </c>
      <c r="D889" s="128">
        <v>2355.2785292329886</v>
      </c>
      <c r="F889" s="128">
        <v>438.33333333333337</v>
      </c>
      <c r="G889" s="128">
        <v>422.66666666651145</v>
      </c>
      <c r="H889" s="128">
        <v>1925.237513608071</v>
      </c>
    </row>
    <row r="890" spans="1:8" ht="12.75">
      <c r="A890" s="127">
        <v>38382.93681712963</v>
      </c>
      <c r="C890" s="150" t="s">
        <v>96</v>
      </c>
      <c r="D890" s="128">
        <v>54.39251574499923</v>
      </c>
      <c r="F890" s="128">
        <v>21.594752448994022</v>
      </c>
      <c r="G890" s="128">
        <v>24.00694344024078</v>
      </c>
      <c r="H890" s="128">
        <v>54.39251574499923</v>
      </c>
    </row>
    <row r="892" spans="3:8" ht="12.75">
      <c r="C892" s="150" t="s">
        <v>97</v>
      </c>
      <c r="D892" s="128">
        <v>2.3093878312011147</v>
      </c>
      <c r="F892" s="128">
        <v>4.926559494067077</v>
      </c>
      <c r="G892" s="128">
        <v>5.679876208260945</v>
      </c>
      <c r="H892" s="128">
        <v>2.825236645376947</v>
      </c>
    </row>
    <row r="893" spans="1:10" ht="12.75">
      <c r="A893" s="144" t="s">
        <v>86</v>
      </c>
      <c r="C893" s="145" t="s">
        <v>87</v>
      </c>
      <c r="D893" s="145" t="s">
        <v>88</v>
      </c>
      <c r="F893" s="145" t="s">
        <v>89</v>
      </c>
      <c r="G893" s="145" t="s">
        <v>90</v>
      </c>
      <c r="H893" s="145" t="s">
        <v>91</v>
      </c>
      <c r="I893" s="146" t="s">
        <v>92</v>
      </c>
      <c r="J893" s="145" t="s">
        <v>93</v>
      </c>
    </row>
    <row r="894" spans="1:8" ht="12.75">
      <c r="A894" s="147" t="s">
        <v>288</v>
      </c>
      <c r="C894" s="148">
        <v>251.61100000003353</v>
      </c>
      <c r="D894" s="128">
        <v>4857089.16053009</v>
      </c>
      <c r="F894" s="128">
        <v>31200</v>
      </c>
      <c r="G894" s="128">
        <v>26800</v>
      </c>
      <c r="H894" s="149" t="s">
        <v>336</v>
      </c>
    </row>
    <row r="896" spans="4:8" ht="12.75">
      <c r="D896" s="128">
        <v>4788248.992034912</v>
      </c>
      <c r="F896" s="128">
        <v>31500</v>
      </c>
      <c r="G896" s="128">
        <v>25900</v>
      </c>
      <c r="H896" s="149" t="s">
        <v>337</v>
      </c>
    </row>
    <row r="898" spans="4:8" ht="12.75">
      <c r="D898" s="128">
        <v>4982152.622673035</v>
      </c>
      <c r="F898" s="128">
        <v>31200</v>
      </c>
      <c r="G898" s="128">
        <v>25100</v>
      </c>
      <c r="H898" s="149" t="s">
        <v>338</v>
      </c>
    </row>
    <row r="900" spans="1:10" ht="12.75">
      <c r="A900" s="144" t="s">
        <v>94</v>
      </c>
      <c r="C900" s="150" t="s">
        <v>95</v>
      </c>
      <c r="D900" s="128">
        <v>4875830.258412679</v>
      </c>
      <c r="F900" s="128">
        <v>31300</v>
      </c>
      <c r="G900" s="128">
        <v>25933.333333333336</v>
      </c>
      <c r="H900" s="128">
        <v>4847240.043005596</v>
      </c>
      <c r="I900" s="128">
        <v>-0.0001</v>
      </c>
      <c r="J900" s="128">
        <v>-0.0001</v>
      </c>
    </row>
    <row r="901" spans="1:8" ht="12.75">
      <c r="A901" s="127">
        <v>38382.93730324074</v>
      </c>
      <c r="C901" s="150" t="s">
        <v>96</v>
      </c>
      <c r="D901" s="128">
        <v>98300.94636390843</v>
      </c>
      <c r="F901" s="128">
        <v>173.20508075688772</v>
      </c>
      <c r="G901" s="128">
        <v>850.4900548115381</v>
      </c>
      <c r="H901" s="128">
        <v>98300.94636390843</v>
      </c>
    </row>
    <row r="903" spans="3:8" ht="12.75">
      <c r="C903" s="150" t="s">
        <v>97</v>
      </c>
      <c r="D903" s="128">
        <v>2.0160863105170974</v>
      </c>
      <c r="F903" s="128">
        <v>0.5533708650379799</v>
      </c>
      <c r="G903" s="128">
        <v>3.2795246329493764</v>
      </c>
      <c r="H903" s="128">
        <v>2.0279776840380204</v>
      </c>
    </row>
    <row r="904" spans="1:10" ht="12.75">
      <c r="A904" s="144" t="s">
        <v>86</v>
      </c>
      <c r="C904" s="145" t="s">
        <v>87</v>
      </c>
      <c r="D904" s="145" t="s">
        <v>88</v>
      </c>
      <c r="F904" s="145" t="s">
        <v>89</v>
      </c>
      <c r="G904" s="145" t="s">
        <v>90</v>
      </c>
      <c r="H904" s="145" t="s">
        <v>91</v>
      </c>
      <c r="I904" s="146" t="s">
        <v>92</v>
      </c>
      <c r="J904" s="145" t="s">
        <v>93</v>
      </c>
    </row>
    <row r="905" spans="1:8" ht="12.75">
      <c r="A905" s="147" t="s">
        <v>291</v>
      </c>
      <c r="C905" s="148">
        <v>257.6099999998696</v>
      </c>
      <c r="D905" s="128">
        <v>318796.5959472656</v>
      </c>
      <c r="F905" s="128">
        <v>11955</v>
      </c>
      <c r="G905" s="128">
        <v>9687.5</v>
      </c>
      <c r="H905" s="149" t="s">
        <v>339</v>
      </c>
    </row>
    <row r="907" spans="4:8" ht="12.75">
      <c r="D907" s="128">
        <v>308803.0238466263</v>
      </c>
      <c r="F907" s="128">
        <v>12587.5</v>
      </c>
      <c r="G907" s="128">
        <v>10080</v>
      </c>
      <c r="H907" s="149" t="s">
        <v>340</v>
      </c>
    </row>
    <row r="909" spans="4:8" ht="12.75">
      <c r="D909" s="128">
        <v>325313.0113964081</v>
      </c>
      <c r="F909" s="128">
        <v>11655</v>
      </c>
      <c r="G909" s="128">
        <v>9637.5</v>
      </c>
      <c r="H909" s="149" t="s">
        <v>341</v>
      </c>
    </row>
    <row r="911" spans="1:10" ht="12.75">
      <c r="A911" s="144" t="s">
        <v>94</v>
      </c>
      <c r="C911" s="150" t="s">
        <v>95</v>
      </c>
      <c r="D911" s="128">
        <v>317637.5437301</v>
      </c>
      <c r="F911" s="128">
        <v>12065.833333333332</v>
      </c>
      <c r="G911" s="128">
        <v>9801.666666666666</v>
      </c>
      <c r="H911" s="128">
        <v>306703.7937301</v>
      </c>
      <c r="I911" s="128">
        <v>-0.0001</v>
      </c>
      <c r="J911" s="128">
        <v>-0.0001</v>
      </c>
    </row>
    <row r="912" spans="1:8" ht="12.75">
      <c r="A912" s="127">
        <v>38382.937939814816</v>
      </c>
      <c r="C912" s="150" t="s">
        <v>96</v>
      </c>
      <c r="D912" s="128">
        <v>8315.796639834221</v>
      </c>
      <c r="F912" s="128">
        <v>476.0273976709043</v>
      </c>
      <c r="G912" s="128">
        <v>242.33671478612837</v>
      </c>
      <c r="H912" s="128">
        <v>8315.796639834221</v>
      </c>
    </row>
    <row r="914" spans="3:8" ht="12.75">
      <c r="C914" s="150" t="s">
        <v>97</v>
      </c>
      <c r="D914" s="128">
        <v>2.618014401628872</v>
      </c>
      <c r="F914" s="128">
        <v>3.9452508958152173</v>
      </c>
      <c r="G914" s="128">
        <v>2.4724031435415244</v>
      </c>
      <c r="H914" s="128">
        <v>2.7113445643101968</v>
      </c>
    </row>
    <row r="915" spans="1:10" ht="12.75">
      <c r="A915" s="144" t="s">
        <v>86</v>
      </c>
      <c r="C915" s="145" t="s">
        <v>87</v>
      </c>
      <c r="D915" s="145" t="s">
        <v>88</v>
      </c>
      <c r="F915" s="145" t="s">
        <v>89</v>
      </c>
      <c r="G915" s="145" t="s">
        <v>90</v>
      </c>
      <c r="H915" s="145" t="s">
        <v>91</v>
      </c>
      <c r="I915" s="146" t="s">
        <v>92</v>
      </c>
      <c r="J915" s="145" t="s">
        <v>93</v>
      </c>
    </row>
    <row r="916" spans="1:8" ht="12.75">
      <c r="A916" s="147" t="s">
        <v>290</v>
      </c>
      <c r="C916" s="148">
        <v>259.9399999999441</v>
      </c>
      <c r="D916" s="128">
        <v>2975549.7709732056</v>
      </c>
      <c r="F916" s="128">
        <v>22775</v>
      </c>
      <c r="G916" s="128">
        <v>20600</v>
      </c>
      <c r="H916" s="149" t="s">
        <v>342</v>
      </c>
    </row>
    <row r="918" spans="4:8" ht="12.75">
      <c r="D918" s="128">
        <v>2872119.4405441284</v>
      </c>
      <c r="F918" s="128">
        <v>22750</v>
      </c>
      <c r="G918" s="128">
        <v>20625</v>
      </c>
      <c r="H918" s="149" t="s">
        <v>343</v>
      </c>
    </row>
    <row r="920" spans="4:8" ht="12.75">
      <c r="D920" s="128">
        <v>3003098.011539459</v>
      </c>
      <c r="F920" s="128">
        <v>22400</v>
      </c>
      <c r="G920" s="128">
        <v>20675</v>
      </c>
      <c r="H920" s="149" t="s">
        <v>344</v>
      </c>
    </row>
    <row r="922" spans="1:10" ht="12.75">
      <c r="A922" s="144" t="s">
        <v>94</v>
      </c>
      <c r="C922" s="150" t="s">
        <v>95</v>
      </c>
      <c r="D922" s="128">
        <v>2950255.7410189314</v>
      </c>
      <c r="F922" s="128">
        <v>22641.666666666664</v>
      </c>
      <c r="G922" s="128">
        <v>20633.333333333332</v>
      </c>
      <c r="H922" s="128">
        <v>2928608.097921288</v>
      </c>
      <c r="I922" s="128">
        <v>-0.0001</v>
      </c>
      <c r="J922" s="128">
        <v>-0.0001</v>
      </c>
    </row>
    <row r="923" spans="1:8" ht="12.75">
      <c r="A923" s="127">
        <v>38382.93861111111</v>
      </c>
      <c r="C923" s="150" t="s">
        <v>96</v>
      </c>
      <c r="D923" s="128">
        <v>69055.68389706721</v>
      </c>
      <c r="F923" s="128">
        <v>209.66242709015205</v>
      </c>
      <c r="G923" s="128">
        <v>38.188130791298676</v>
      </c>
      <c r="H923" s="128">
        <v>69055.68389706721</v>
      </c>
    </row>
    <row r="925" spans="3:8" ht="12.75">
      <c r="C925" s="150" t="s">
        <v>97</v>
      </c>
      <c r="D925" s="128">
        <v>2.3406677237146036</v>
      </c>
      <c r="F925" s="128">
        <v>0.9260026224077385</v>
      </c>
      <c r="G925" s="128">
        <v>0.18507979381889508</v>
      </c>
      <c r="H925" s="128">
        <v>2.3579694376343014</v>
      </c>
    </row>
    <row r="926" spans="1:10" ht="12.75">
      <c r="A926" s="144" t="s">
        <v>86</v>
      </c>
      <c r="C926" s="145" t="s">
        <v>87</v>
      </c>
      <c r="D926" s="145" t="s">
        <v>88</v>
      </c>
      <c r="F926" s="145" t="s">
        <v>89</v>
      </c>
      <c r="G926" s="145" t="s">
        <v>90</v>
      </c>
      <c r="H926" s="145" t="s">
        <v>91</v>
      </c>
      <c r="I926" s="146" t="s">
        <v>92</v>
      </c>
      <c r="J926" s="145" t="s">
        <v>93</v>
      </c>
    </row>
    <row r="927" spans="1:8" ht="12.75">
      <c r="A927" s="147" t="s">
        <v>292</v>
      </c>
      <c r="C927" s="148">
        <v>285.2129999999888</v>
      </c>
      <c r="D927" s="128">
        <v>541302.5883846283</v>
      </c>
      <c r="F927" s="128">
        <v>11725</v>
      </c>
      <c r="G927" s="128">
        <v>11000</v>
      </c>
      <c r="H927" s="149" t="s">
        <v>345</v>
      </c>
    </row>
    <row r="929" spans="4:8" ht="12.75">
      <c r="D929" s="128">
        <v>539786.3227348328</v>
      </c>
      <c r="F929" s="128">
        <v>11350</v>
      </c>
      <c r="G929" s="128">
        <v>10975</v>
      </c>
      <c r="H929" s="149" t="s">
        <v>346</v>
      </c>
    </row>
    <row r="931" spans="4:8" ht="12.75">
      <c r="D931" s="128">
        <v>547591.321565628</v>
      </c>
      <c r="F931" s="128">
        <v>11425</v>
      </c>
      <c r="G931" s="128">
        <v>10975</v>
      </c>
      <c r="H931" s="149" t="s">
        <v>347</v>
      </c>
    </row>
    <row r="933" spans="1:10" ht="12.75">
      <c r="A933" s="144" t="s">
        <v>94</v>
      </c>
      <c r="C933" s="150" t="s">
        <v>95</v>
      </c>
      <c r="D933" s="128">
        <v>542893.4108950297</v>
      </c>
      <c r="F933" s="128">
        <v>11500</v>
      </c>
      <c r="G933" s="128">
        <v>10983.333333333332</v>
      </c>
      <c r="H933" s="128">
        <v>531679.0528553375</v>
      </c>
      <c r="I933" s="128">
        <v>-0.0001</v>
      </c>
      <c r="J933" s="128">
        <v>-0.0001</v>
      </c>
    </row>
    <row r="934" spans="1:8" ht="12.75">
      <c r="A934" s="127">
        <v>38382.93929398148</v>
      </c>
      <c r="C934" s="150" t="s">
        <v>96</v>
      </c>
      <c r="D934" s="128">
        <v>4138.543086863168</v>
      </c>
      <c r="F934" s="128">
        <v>198.4313483298443</v>
      </c>
      <c r="G934" s="128">
        <v>14.433756729740642</v>
      </c>
      <c r="H934" s="128">
        <v>4138.543086863168</v>
      </c>
    </row>
    <row r="936" spans="3:8" ht="12.75">
      <c r="C936" s="150" t="s">
        <v>97</v>
      </c>
      <c r="D936" s="128">
        <v>0.7623122704768599</v>
      </c>
      <c r="F936" s="128">
        <v>1.7254899854769072</v>
      </c>
      <c r="G936" s="128">
        <v>0.13141508403405747</v>
      </c>
      <c r="H936" s="128">
        <v>0.7783912239230552</v>
      </c>
    </row>
    <row r="937" spans="1:10" ht="12.75">
      <c r="A937" s="144" t="s">
        <v>86</v>
      </c>
      <c r="C937" s="145" t="s">
        <v>87</v>
      </c>
      <c r="D937" s="145" t="s">
        <v>88</v>
      </c>
      <c r="F937" s="145" t="s">
        <v>89</v>
      </c>
      <c r="G937" s="145" t="s">
        <v>90</v>
      </c>
      <c r="H937" s="145" t="s">
        <v>91</v>
      </c>
      <c r="I937" s="146" t="s">
        <v>92</v>
      </c>
      <c r="J937" s="145" t="s">
        <v>93</v>
      </c>
    </row>
    <row r="938" spans="1:8" ht="12.75">
      <c r="A938" s="147" t="s">
        <v>288</v>
      </c>
      <c r="C938" s="148">
        <v>288.1579999998212</v>
      </c>
      <c r="D938" s="128">
        <v>508937.87458992004</v>
      </c>
      <c r="F938" s="128">
        <v>4430</v>
      </c>
      <c r="G938" s="128">
        <v>3870</v>
      </c>
      <c r="H938" s="149" t="s">
        <v>348</v>
      </c>
    </row>
    <row r="940" spans="4:8" ht="12.75">
      <c r="D940" s="128">
        <v>488816.1829600334</v>
      </c>
      <c r="F940" s="128">
        <v>4430</v>
      </c>
      <c r="G940" s="128">
        <v>3870</v>
      </c>
      <c r="H940" s="149" t="s">
        <v>349</v>
      </c>
    </row>
    <row r="942" spans="4:8" ht="12.75">
      <c r="D942" s="128">
        <v>471077.95842790604</v>
      </c>
      <c r="F942" s="128">
        <v>4430</v>
      </c>
      <c r="G942" s="128">
        <v>3870</v>
      </c>
      <c r="H942" s="149" t="s">
        <v>350</v>
      </c>
    </row>
    <row r="944" spans="1:10" ht="12.75">
      <c r="A944" s="144" t="s">
        <v>94</v>
      </c>
      <c r="C944" s="150" t="s">
        <v>95</v>
      </c>
      <c r="D944" s="128">
        <v>489610.6719926199</v>
      </c>
      <c r="F944" s="128">
        <v>4430</v>
      </c>
      <c r="G944" s="128">
        <v>3870</v>
      </c>
      <c r="H944" s="128">
        <v>485465.00827580574</v>
      </c>
      <c r="I944" s="128">
        <v>-0.0001</v>
      </c>
      <c r="J944" s="128">
        <v>-0.0001</v>
      </c>
    </row>
    <row r="945" spans="1:8" ht="12.75">
      <c r="A945" s="127">
        <v>38382.93971064815</v>
      </c>
      <c r="C945" s="150" t="s">
        <v>96</v>
      </c>
      <c r="D945" s="128">
        <v>18942.45819754747</v>
      </c>
      <c r="H945" s="128">
        <v>18942.45819754747</v>
      </c>
    </row>
    <row r="947" spans="3:8" ht="12.75">
      <c r="C947" s="150" t="s">
        <v>97</v>
      </c>
      <c r="D947" s="128">
        <v>3.868881803669712</v>
      </c>
      <c r="F947" s="128">
        <v>0</v>
      </c>
      <c r="G947" s="128">
        <v>0</v>
      </c>
      <c r="H947" s="128">
        <v>3.9019204009829993</v>
      </c>
    </row>
    <row r="948" spans="1:10" ht="12.75">
      <c r="A948" s="144" t="s">
        <v>86</v>
      </c>
      <c r="C948" s="145" t="s">
        <v>87</v>
      </c>
      <c r="D948" s="145" t="s">
        <v>88</v>
      </c>
      <c r="F948" s="145" t="s">
        <v>89</v>
      </c>
      <c r="G948" s="145" t="s">
        <v>90</v>
      </c>
      <c r="H948" s="145" t="s">
        <v>91</v>
      </c>
      <c r="I948" s="146" t="s">
        <v>92</v>
      </c>
      <c r="J948" s="145" t="s">
        <v>93</v>
      </c>
    </row>
    <row r="949" spans="1:8" ht="12.75">
      <c r="A949" s="147" t="s">
        <v>289</v>
      </c>
      <c r="C949" s="148">
        <v>334.94100000010803</v>
      </c>
      <c r="D949" s="128">
        <v>1308072.3494644165</v>
      </c>
      <c r="F949" s="128">
        <v>32100</v>
      </c>
      <c r="H949" s="149" t="s">
        <v>351</v>
      </c>
    </row>
    <row r="951" spans="4:8" ht="12.75">
      <c r="D951" s="128">
        <v>1268622.5406227112</v>
      </c>
      <c r="F951" s="128">
        <v>30700</v>
      </c>
      <c r="H951" s="149" t="s">
        <v>574</v>
      </c>
    </row>
    <row r="953" spans="4:8" ht="12.75">
      <c r="D953" s="128">
        <v>1314994.9537887573</v>
      </c>
      <c r="F953" s="128">
        <v>30900</v>
      </c>
      <c r="H953" s="149" t="s">
        <v>575</v>
      </c>
    </row>
    <row r="955" spans="1:10" ht="12.75">
      <c r="A955" s="144" t="s">
        <v>94</v>
      </c>
      <c r="C955" s="150" t="s">
        <v>95</v>
      </c>
      <c r="D955" s="128">
        <v>1297229.9479586284</v>
      </c>
      <c r="F955" s="128">
        <v>31233.333333333336</v>
      </c>
      <c r="H955" s="128">
        <v>1265996.614625295</v>
      </c>
      <c r="I955" s="128">
        <v>-0.0001</v>
      </c>
      <c r="J955" s="128">
        <v>-0.0001</v>
      </c>
    </row>
    <row r="956" spans="1:8" ht="12.75">
      <c r="A956" s="127">
        <v>38382.940150462964</v>
      </c>
      <c r="C956" s="150" t="s">
        <v>96</v>
      </c>
      <c r="D956" s="128">
        <v>25015.363849442605</v>
      </c>
      <c r="F956" s="128">
        <v>757.1877794400366</v>
      </c>
      <c r="H956" s="128">
        <v>25015.363849442605</v>
      </c>
    </row>
    <row r="958" spans="3:8" ht="12.75">
      <c r="C958" s="150" t="s">
        <v>97</v>
      </c>
      <c r="D958" s="128">
        <v>1.9283677414946943</v>
      </c>
      <c r="F958" s="128">
        <v>2.4242938509286116</v>
      </c>
      <c r="H958" s="128">
        <v>1.9759423967216976</v>
      </c>
    </row>
    <row r="959" spans="1:10" ht="12.75">
      <c r="A959" s="144" t="s">
        <v>86</v>
      </c>
      <c r="C959" s="145" t="s">
        <v>87</v>
      </c>
      <c r="D959" s="145" t="s">
        <v>88</v>
      </c>
      <c r="F959" s="145" t="s">
        <v>89</v>
      </c>
      <c r="G959" s="145" t="s">
        <v>90</v>
      </c>
      <c r="H959" s="145" t="s">
        <v>91</v>
      </c>
      <c r="I959" s="146" t="s">
        <v>92</v>
      </c>
      <c r="J959" s="145" t="s">
        <v>93</v>
      </c>
    </row>
    <row r="960" spans="1:8" ht="12.75">
      <c r="A960" s="147" t="s">
        <v>293</v>
      </c>
      <c r="C960" s="148">
        <v>393.36599999992177</v>
      </c>
      <c r="D960" s="128">
        <v>5206888.0074157715</v>
      </c>
      <c r="F960" s="128">
        <v>19500</v>
      </c>
      <c r="G960" s="128">
        <v>17900</v>
      </c>
      <c r="H960" s="149" t="s">
        <v>576</v>
      </c>
    </row>
    <row r="962" spans="4:8" ht="12.75">
      <c r="D962" s="128">
        <v>5243121.045516968</v>
      </c>
      <c r="F962" s="128">
        <v>19500</v>
      </c>
      <c r="G962" s="128">
        <v>17300</v>
      </c>
      <c r="H962" s="149" t="s">
        <v>577</v>
      </c>
    </row>
    <row r="964" spans="4:8" ht="12.75">
      <c r="D964" s="128">
        <v>5581668.407043457</v>
      </c>
      <c r="F964" s="128">
        <v>17600</v>
      </c>
      <c r="G964" s="128">
        <v>16200</v>
      </c>
      <c r="H964" s="149" t="s">
        <v>578</v>
      </c>
    </row>
    <row r="966" spans="1:10" ht="12.75">
      <c r="A966" s="144" t="s">
        <v>94</v>
      </c>
      <c r="C966" s="150" t="s">
        <v>95</v>
      </c>
      <c r="D966" s="128">
        <v>5343892.486658732</v>
      </c>
      <c r="F966" s="128">
        <v>18866.666666666668</v>
      </c>
      <c r="G966" s="128">
        <v>17133.333333333332</v>
      </c>
      <c r="H966" s="128">
        <v>5325892.486658732</v>
      </c>
      <c r="I966" s="128">
        <v>-0.0001</v>
      </c>
      <c r="J966" s="128">
        <v>-0.0001</v>
      </c>
    </row>
    <row r="967" spans="1:8" ht="12.75">
      <c r="A967" s="127">
        <v>38382.94060185185</v>
      </c>
      <c r="C967" s="150" t="s">
        <v>96</v>
      </c>
      <c r="D967" s="128">
        <v>206715.38283014484</v>
      </c>
      <c r="F967" s="128">
        <v>1096.9655114602888</v>
      </c>
      <c r="G967" s="128">
        <v>862.167810425171</v>
      </c>
      <c r="H967" s="128">
        <v>206715.38283014484</v>
      </c>
    </row>
    <row r="969" spans="3:8" ht="12.75">
      <c r="C969" s="150" t="s">
        <v>97</v>
      </c>
      <c r="D969" s="128">
        <v>3.868254897459467</v>
      </c>
      <c r="F969" s="128">
        <v>5.814304831061603</v>
      </c>
      <c r="G969" s="128">
        <v>5.032107842948469</v>
      </c>
      <c r="H969" s="128">
        <v>3.881328497485883</v>
      </c>
    </row>
    <row r="970" spans="1:10" ht="12.75">
      <c r="A970" s="144" t="s">
        <v>86</v>
      </c>
      <c r="C970" s="145" t="s">
        <v>87</v>
      </c>
      <c r="D970" s="145" t="s">
        <v>88</v>
      </c>
      <c r="F970" s="145" t="s">
        <v>89</v>
      </c>
      <c r="G970" s="145" t="s">
        <v>90</v>
      </c>
      <c r="H970" s="145" t="s">
        <v>91</v>
      </c>
      <c r="I970" s="146" t="s">
        <v>92</v>
      </c>
      <c r="J970" s="145" t="s">
        <v>93</v>
      </c>
    </row>
    <row r="971" spans="1:8" ht="12.75">
      <c r="A971" s="147" t="s">
        <v>287</v>
      </c>
      <c r="C971" s="148">
        <v>396.15199999976903</v>
      </c>
      <c r="D971" s="128">
        <v>5555453.684257507</v>
      </c>
      <c r="F971" s="128">
        <v>95300</v>
      </c>
      <c r="G971" s="128">
        <v>92300</v>
      </c>
      <c r="H971" s="149" t="s">
        <v>579</v>
      </c>
    </row>
    <row r="973" spans="4:8" ht="12.75">
      <c r="D973" s="128">
        <v>5592475.779930115</v>
      </c>
      <c r="F973" s="128">
        <v>95100</v>
      </c>
      <c r="G973" s="128">
        <v>93000</v>
      </c>
      <c r="H973" s="149" t="s">
        <v>580</v>
      </c>
    </row>
    <row r="975" spans="4:8" ht="12.75">
      <c r="D975" s="128">
        <v>5611335.821357727</v>
      </c>
      <c r="F975" s="128">
        <v>91600</v>
      </c>
      <c r="G975" s="128">
        <v>92600</v>
      </c>
      <c r="H975" s="149" t="s">
        <v>581</v>
      </c>
    </row>
    <row r="977" spans="1:10" ht="12.75">
      <c r="A977" s="144" t="s">
        <v>94</v>
      </c>
      <c r="C977" s="150" t="s">
        <v>95</v>
      </c>
      <c r="D977" s="128">
        <v>5586421.76184845</v>
      </c>
      <c r="F977" s="128">
        <v>94000</v>
      </c>
      <c r="G977" s="128">
        <v>92633.33333333334</v>
      </c>
      <c r="H977" s="128">
        <v>5493097.782458834</v>
      </c>
      <c r="I977" s="128">
        <v>-0.0001</v>
      </c>
      <c r="J977" s="128">
        <v>-0.0001</v>
      </c>
    </row>
    <row r="978" spans="1:8" ht="12.75">
      <c r="A978" s="127">
        <v>38382.94106481481</v>
      </c>
      <c r="C978" s="150" t="s">
        <v>96</v>
      </c>
      <c r="D978" s="128">
        <v>28428.711946199743</v>
      </c>
      <c r="F978" s="128">
        <v>2080.8652046684815</v>
      </c>
      <c r="G978" s="128">
        <v>351.1884584284246</v>
      </c>
      <c r="H978" s="128">
        <v>28428.711946199743</v>
      </c>
    </row>
    <row r="980" spans="3:8" ht="12.75">
      <c r="C980" s="150" t="s">
        <v>97</v>
      </c>
      <c r="D980" s="128">
        <v>0.508889467321443</v>
      </c>
      <c r="F980" s="128">
        <v>2.213686387945193</v>
      </c>
      <c r="G980" s="128">
        <v>0.37911672374425115</v>
      </c>
      <c r="H980" s="128">
        <v>0.5175351517859638</v>
      </c>
    </row>
    <row r="981" spans="1:10" ht="12.75">
      <c r="A981" s="144" t="s">
        <v>86</v>
      </c>
      <c r="C981" s="145" t="s">
        <v>87</v>
      </c>
      <c r="D981" s="145" t="s">
        <v>88</v>
      </c>
      <c r="F981" s="145" t="s">
        <v>89</v>
      </c>
      <c r="G981" s="145" t="s">
        <v>90</v>
      </c>
      <c r="H981" s="145" t="s">
        <v>91</v>
      </c>
      <c r="I981" s="146" t="s">
        <v>92</v>
      </c>
      <c r="J981" s="145" t="s">
        <v>93</v>
      </c>
    </row>
    <row r="982" spans="1:8" ht="12.75">
      <c r="A982" s="147" t="s">
        <v>294</v>
      </c>
      <c r="C982" s="148">
        <v>589.5920000001788</v>
      </c>
      <c r="D982" s="128">
        <v>748361.21052742</v>
      </c>
      <c r="F982" s="128">
        <v>5540</v>
      </c>
      <c r="G982" s="128">
        <v>4350</v>
      </c>
      <c r="H982" s="149" t="s">
        <v>582</v>
      </c>
    </row>
    <row r="984" spans="4:8" ht="12.75">
      <c r="D984" s="128">
        <v>784892.6154699326</v>
      </c>
      <c r="F984" s="128">
        <v>5340</v>
      </c>
      <c r="G984" s="128">
        <v>4480</v>
      </c>
      <c r="H984" s="149" t="s">
        <v>583</v>
      </c>
    </row>
    <row r="986" spans="4:8" ht="12.75">
      <c r="D986" s="128">
        <v>750208.7991428375</v>
      </c>
      <c r="F986" s="128">
        <v>5400</v>
      </c>
      <c r="G986" s="128">
        <v>4610</v>
      </c>
      <c r="H986" s="149" t="s">
        <v>584</v>
      </c>
    </row>
    <row r="988" spans="1:10" ht="12.75">
      <c r="A988" s="144" t="s">
        <v>94</v>
      </c>
      <c r="C988" s="150" t="s">
        <v>95</v>
      </c>
      <c r="D988" s="128">
        <v>761154.2083800633</v>
      </c>
      <c r="F988" s="128">
        <v>5426.666666666666</v>
      </c>
      <c r="G988" s="128">
        <v>4480</v>
      </c>
      <c r="H988" s="128">
        <v>756200.87504673</v>
      </c>
      <c r="I988" s="128">
        <v>-0.0001</v>
      </c>
      <c r="J988" s="128">
        <v>-0.0001</v>
      </c>
    </row>
    <row r="989" spans="1:8" ht="12.75">
      <c r="A989" s="127">
        <v>38382.9415625</v>
      </c>
      <c r="C989" s="150" t="s">
        <v>96</v>
      </c>
      <c r="D989" s="128">
        <v>20578.80886485537</v>
      </c>
      <c r="F989" s="128">
        <v>102.63202878893767</v>
      </c>
      <c r="G989" s="128">
        <v>130</v>
      </c>
      <c r="H989" s="128">
        <v>20578.80886485537</v>
      </c>
    </row>
    <row r="991" spans="3:8" ht="12.75">
      <c r="C991" s="150" t="s">
        <v>97</v>
      </c>
      <c r="D991" s="128">
        <v>2.70363201546931</v>
      </c>
      <c r="F991" s="128">
        <v>1.8912536017617512</v>
      </c>
      <c r="G991" s="128">
        <v>2.9017857142857144</v>
      </c>
      <c r="H991" s="128">
        <v>2.721341583158534</v>
      </c>
    </row>
    <row r="992" spans="1:10" ht="12.75">
      <c r="A992" s="144" t="s">
        <v>86</v>
      </c>
      <c r="C992" s="145" t="s">
        <v>87</v>
      </c>
      <c r="D992" s="145" t="s">
        <v>88</v>
      </c>
      <c r="F992" s="145" t="s">
        <v>89</v>
      </c>
      <c r="G992" s="145" t="s">
        <v>90</v>
      </c>
      <c r="H992" s="145" t="s">
        <v>91</v>
      </c>
      <c r="I992" s="146" t="s">
        <v>92</v>
      </c>
      <c r="J992" s="145" t="s">
        <v>93</v>
      </c>
    </row>
    <row r="993" spans="1:8" ht="12.75">
      <c r="A993" s="147" t="s">
        <v>295</v>
      </c>
      <c r="C993" s="148">
        <v>766.4900000002235</v>
      </c>
      <c r="D993" s="128">
        <v>5713.171245016158</v>
      </c>
      <c r="F993" s="128">
        <v>1726.0000000018626</v>
      </c>
      <c r="G993" s="128">
        <v>1795.0000000018626</v>
      </c>
      <c r="H993" s="149" t="s">
        <v>585</v>
      </c>
    </row>
    <row r="995" spans="4:8" ht="12.75">
      <c r="D995" s="128">
        <v>5620.3407815769315</v>
      </c>
      <c r="F995" s="128">
        <v>1879</v>
      </c>
      <c r="G995" s="128">
        <v>1787</v>
      </c>
      <c r="H995" s="149" t="s">
        <v>586</v>
      </c>
    </row>
    <row r="997" spans="4:8" ht="12.75">
      <c r="D997" s="128">
        <v>5290.495693415403</v>
      </c>
      <c r="F997" s="128">
        <v>1726.0000000018626</v>
      </c>
      <c r="G997" s="128">
        <v>1844</v>
      </c>
      <c r="H997" s="149" t="s">
        <v>587</v>
      </c>
    </row>
    <row r="999" spans="1:10" ht="12.75">
      <c r="A999" s="144" t="s">
        <v>94</v>
      </c>
      <c r="C999" s="150" t="s">
        <v>95</v>
      </c>
      <c r="D999" s="128">
        <v>5541.3359066694975</v>
      </c>
      <c r="F999" s="128">
        <v>1777.000000001242</v>
      </c>
      <c r="G999" s="128">
        <v>1808.6666666672877</v>
      </c>
      <c r="H999" s="128">
        <v>3747.8846871563833</v>
      </c>
      <c r="I999" s="128">
        <v>-0.0001</v>
      </c>
      <c r="J999" s="128">
        <v>-0.0001</v>
      </c>
    </row>
    <row r="1000" spans="1:8" ht="12.75">
      <c r="A1000" s="127">
        <v>38382.94206018518</v>
      </c>
      <c r="C1000" s="150" t="s">
        <v>96</v>
      </c>
      <c r="D1000" s="128">
        <v>222.13730703015676</v>
      </c>
      <c r="F1000" s="128">
        <v>88.33459118493764</v>
      </c>
      <c r="G1000" s="128">
        <v>30.85989846561233</v>
      </c>
      <c r="H1000" s="128">
        <v>222.13730703015676</v>
      </c>
    </row>
    <row r="1002" spans="3:8" ht="12.75">
      <c r="C1002" s="150" t="s">
        <v>97</v>
      </c>
      <c r="D1002" s="128">
        <v>4.0087320236767185</v>
      </c>
      <c r="F1002" s="128">
        <v>4.97099556470883</v>
      </c>
      <c r="G1002" s="128">
        <v>1.7062236527240175</v>
      </c>
      <c r="H1002" s="128">
        <v>5.927004845997492</v>
      </c>
    </row>
    <row r="1003" spans="1:16" ht="12.75">
      <c r="A1003" s="138" t="s">
        <v>186</v>
      </c>
      <c r="B1003" s="133" t="s">
        <v>588</v>
      </c>
      <c r="D1003" s="138" t="s">
        <v>187</v>
      </c>
      <c r="E1003" s="133" t="s">
        <v>188</v>
      </c>
      <c r="F1003" s="134" t="s">
        <v>112</v>
      </c>
      <c r="G1003" s="139" t="s">
        <v>190</v>
      </c>
      <c r="H1003" s="140">
        <v>1</v>
      </c>
      <c r="I1003" s="141" t="s">
        <v>191</v>
      </c>
      <c r="J1003" s="140">
        <v>9</v>
      </c>
      <c r="K1003" s="139" t="s">
        <v>192</v>
      </c>
      <c r="L1003" s="142">
        <v>1</v>
      </c>
      <c r="M1003" s="139" t="s">
        <v>193</v>
      </c>
      <c r="N1003" s="143">
        <v>1</v>
      </c>
      <c r="O1003" s="139" t="s">
        <v>194</v>
      </c>
      <c r="P1003" s="143">
        <v>1</v>
      </c>
    </row>
    <row r="1005" spans="1:10" ht="12.75">
      <c r="A1005" s="144" t="s">
        <v>86</v>
      </c>
      <c r="C1005" s="145" t="s">
        <v>87</v>
      </c>
      <c r="D1005" s="145" t="s">
        <v>88</v>
      </c>
      <c r="F1005" s="145" t="s">
        <v>89</v>
      </c>
      <c r="G1005" s="145" t="s">
        <v>90</v>
      </c>
      <c r="H1005" s="145" t="s">
        <v>91</v>
      </c>
      <c r="I1005" s="146" t="s">
        <v>92</v>
      </c>
      <c r="J1005" s="145" t="s">
        <v>93</v>
      </c>
    </row>
    <row r="1006" spans="1:8" ht="12.75">
      <c r="A1006" s="147" t="s">
        <v>21</v>
      </c>
      <c r="C1006" s="148">
        <v>178.2290000000503</v>
      </c>
      <c r="D1006" s="128">
        <v>496.5576676558703</v>
      </c>
      <c r="F1006" s="128">
        <v>411</v>
      </c>
      <c r="G1006" s="128">
        <v>437.00000000046566</v>
      </c>
      <c r="H1006" s="149" t="s">
        <v>589</v>
      </c>
    </row>
    <row r="1008" spans="4:8" ht="12.75">
      <c r="D1008" s="128">
        <v>518</v>
      </c>
      <c r="F1008" s="128">
        <v>447</v>
      </c>
      <c r="G1008" s="128">
        <v>429</v>
      </c>
      <c r="H1008" s="149" t="s">
        <v>590</v>
      </c>
    </row>
    <row r="1010" spans="4:8" ht="12.75">
      <c r="D1010" s="128">
        <v>453</v>
      </c>
      <c r="F1010" s="128">
        <v>492</v>
      </c>
      <c r="G1010" s="128">
        <v>443</v>
      </c>
      <c r="H1010" s="149" t="s">
        <v>591</v>
      </c>
    </row>
    <row r="1012" spans="1:8" ht="12.75">
      <c r="A1012" s="144" t="s">
        <v>94</v>
      </c>
      <c r="C1012" s="150" t="s">
        <v>95</v>
      </c>
      <c r="D1012" s="128">
        <v>489.1858892186234</v>
      </c>
      <c r="F1012" s="128">
        <v>450</v>
      </c>
      <c r="G1012" s="128">
        <v>436.33333333348855</v>
      </c>
      <c r="H1012" s="128">
        <v>46.41961317687462</v>
      </c>
    </row>
    <row r="1013" spans="1:8" ht="12.75">
      <c r="A1013" s="127">
        <v>38382.94428240741</v>
      </c>
      <c r="C1013" s="150" t="s">
        <v>96</v>
      </c>
      <c r="D1013" s="128">
        <v>33.12110109878469</v>
      </c>
      <c r="F1013" s="128">
        <v>40.58324777540605</v>
      </c>
      <c r="G1013" s="128">
        <v>7.023769168589707</v>
      </c>
      <c r="H1013" s="128">
        <v>33.12110109878469</v>
      </c>
    </row>
    <row r="1015" spans="3:8" ht="12.75">
      <c r="C1015" s="150" t="s">
        <v>97</v>
      </c>
      <c r="D1015" s="128">
        <v>6.770657500298921</v>
      </c>
      <c r="F1015" s="128">
        <v>9.01849950564579</v>
      </c>
      <c r="G1015" s="128">
        <v>1.6097255542980613</v>
      </c>
      <c r="H1015" s="128">
        <v>71.35152327224692</v>
      </c>
    </row>
    <row r="1016" spans="1:10" ht="12.75">
      <c r="A1016" s="144" t="s">
        <v>86</v>
      </c>
      <c r="C1016" s="145" t="s">
        <v>87</v>
      </c>
      <c r="D1016" s="145" t="s">
        <v>88</v>
      </c>
      <c r="F1016" s="145" t="s">
        <v>89</v>
      </c>
      <c r="G1016" s="145" t="s">
        <v>90</v>
      </c>
      <c r="H1016" s="145" t="s">
        <v>91</v>
      </c>
      <c r="I1016" s="146" t="s">
        <v>92</v>
      </c>
      <c r="J1016" s="145" t="s">
        <v>93</v>
      </c>
    </row>
    <row r="1017" spans="1:8" ht="12.75">
      <c r="A1017" s="147" t="s">
        <v>288</v>
      </c>
      <c r="C1017" s="148">
        <v>251.61100000003353</v>
      </c>
      <c r="D1017" s="128">
        <v>4492639.6404418945</v>
      </c>
      <c r="F1017" s="128">
        <v>29600</v>
      </c>
      <c r="G1017" s="128">
        <v>25400</v>
      </c>
      <c r="H1017" s="149" t="s">
        <v>592</v>
      </c>
    </row>
    <row r="1019" spans="4:8" ht="12.75">
      <c r="D1019" s="128">
        <v>4572828.0434036255</v>
      </c>
      <c r="F1019" s="128">
        <v>30500</v>
      </c>
      <c r="G1019" s="128">
        <v>25700</v>
      </c>
      <c r="H1019" s="149" t="s">
        <v>593</v>
      </c>
    </row>
    <row r="1021" spans="4:8" ht="12.75">
      <c r="D1021" s="128">
        <v>4573583.748008728</v>
      </c>
      <c r="F1021" s="128">
        <v>31400</v>
      </c>
      <c r="G1021" s="128">
        <v>25000</v>
      </c>
      <c r="H1021" s="149" t="s">
        <v>594</v>
      </c>
    </row>
    <row r="1023" spans="1:10" ht="12.75">
      <c r="A1023" s="144" t="s">
        <v>94</v>
      </c>
      <c r="C1023" s="150" t="s">
        <v>95</v>
      </c>
      <c r="D1023" s="128">
        <v>4546350.477284749</v>
      </c>
      <c r="F1023" s="128">
        <v>30500</v>
      </c>
      <c r="G1023" s="128">
        <v>25366.666666666664</v>
      </c>
      <c r="H1023" s="128">
        <v>4518442.445156235</v>
      </c>
      <c r="I1023" s="128">
        <v>-0.0001</v>
      </c>
      <c r="J1023" s="128">
        <v>-0.0001</v>
      </c>
    </row>
    <row r="1024" spans="1:8" ht="12.75">
      <c r="A1024" s="127">
        <v>38382.944756944446</v>
      </c>
      <c r="C1024" s="150" t="s">
        <v>96</v>
      </c>
      <c r="D1024" s="128">
        <v>46516.48383243658</v>
      </c>
      <c r="F1024" s="128">
        <v>900</v>
      </c>
      <c r="G1024" s="128">
        <v>351.1884584284246</v>
      </c>
      <c r="H1024" s="128">
        <v>46516.48383243658</v>
      </c>
    </row>
    <row r="1026" spans="3:8" ht="12.75">
      <c r="C1026" s="150" t="s">
        <v>97</v>
      </c>
      <c r="D1026" s="128">
        <v>1.0231609741670855</v>
      </c>
      <c r="F1026" s="128">
        <v>2.9508196721311477</v>
      </c>
      <c r="G1026" s="128">
        <v>1.3844485877598873</v>
      </c>
      <c r="H1026" s="128">
        <v>1.0294804990224493</v>
      </c>
    </row>
    <row r="1027" spans="1:10" ht="12.75">
      <c r="A1027" s="144" t="s">
        <v>86</v>
      </c>
      <c r="C1027" s="145" t="s">
        <v>87</v>
      </c>
      <c r="D1027" s="145" t="s">
        <v>88</v>
      </c>
      <c r="F1027" s="145" t="s">
        <v>89</v>
      </c>
      <c r="G1027" s="145" t="s">
        <v>90</v>
      </c>
      <c r="H1027" s="145" t="s">
        <v>91</v>
      </c>
      <c r="I1027" s="146" t="s">
        <v>92</v>
      </c>
      <c r="J1027" s="145" t="s">
        <v>93</v>
      </c>
    </row>
    <row r="1028" spans="1:8" ht="12.75">
      <c r="A1028" s="147" t="s">
        <v>291</v>
      </c>
      <c r="C1028" s="148">
        <v>257.6099999998696</v>
      </c>
      <c r="D1028" s="128">
        <v>301900.3210334778</v>
      </c>
      <c r="F1028" s="128">
        <v>11437.5</v>
      </c>
      <c r="G1028" s="128">
        <v>9555</v>
      </c>
      <c r="H1028" s="149" t="s">
        <v>595</v>
      </c>
    </row>
    <row r="1030" spans="4:8" ht="12.75">
      <c r="D1030" s="128">
        <v>300267.3723244667</v>
      </c>
      <c r="F1030" s="128">
        <v>11682.5</v>
      </c>
      <c r="G1030" s="128">
        <v>9605</v>
      </c>
      <c r="H1030" s="149" t="s">
        <v>596</v>
      </c>
    </row>
    <row r="1032" spans="4:8" ht="12.75">
      <c r="D1032" s="128">
        <v>307995.8142666817</v>
      </c>
      <c r="F1032" s="128">
        <v>11825</v>
      </c>
      <c r="G1032" s="128">
        <v>9560</v>
      </c>
      <c r="H1032" s="149" t="s">
        <v>597</v>
      </c>
    </row>
    <row r="1034" spans="1:10" ht="12.75">
      <c r="A1034" s="144" t="s">
        <v>94</v>
      </c>
      <c r="C1034" s="150" t="s">
        <v>95</v>
      </c>
      <c r="D1034" s="128">
        <v>303387.83587487537</v>
      </c>
      <c r="F1034" s="128">
        <v>11648.333333333332</v>
      </c>
      <c r="G1034" s="128">
        <v>9573.333333333334</v>
      </c>
      <c r="H1034" s="128">
        <v>292777.00254154205</v>
      </c>
      <c r="I1034" s="128">
        <v>-0.0001</v>
      </c>
      <c r="J1034" s="128">
        <v>-0.0001</v>
      </c>
    </row>
    <row r="1035" spans="1:8" ht="12.75">
      <c r="A1035" s="127">
        <v>38382.945393518516</v>
      </c>
      <c r="C1035" s="150" t="s">
        <v>96</v>
      </c>
      <c r="D1035" s="128">
        <v>4073.2946144419343</v>
      </c>
      <c r="F1035" s="128">
        <v>195.9963860211033</v>
      </c>
      <c r="G1035" s="128">
        <v>27.537852736430512</v>
      </c>
      <c r="H1035" s="128">
        <v>4073.2946144419343</v>
      </c>
    </row>
    <row r="1037" spans="3:8" ht="12.75">
      <c r="C1037" s="150" t="s">
        <v>97</v>
      </c>
      <c r="D1037" s="128">
        <v>1.3426031411891748</v>
      </c>
      <c r="F1037" s="128">
        <v>1.6826131293842033</v>
      </c>
      <c r="G1037" s="128">
        <v>0.2876516650741349</v>
      </c>
      <c r="H1037" s="128">
        <v>1.391261806454206</v>
      </c>
    </row>
    <row r="1038" spans="1:10" ht="12.75">
      <c r="A1038" s="144" t="s">
        <v>86</v>
      </c>
      <c r="C1038" s="145" t="s">
        <v>87</v>
      </c>
      <c r="D1038" s="145" t="s">
        <v>88</v>
      </c>
      <c r="F1038" s="145" t="s">
        <v>89</v>
      </c>
      <c r="G1038" s="145" t="s">
        <v>90</v>
      </c>
      <c r="H1038" s="145" t="s">
        <v>91</v>
      </c>
      <c r="I1038" s="146" t="s">
        <v>92</v>
      </c>
      <c r="J1038" s="145" t="s">
        <v>93</v>
      </c>
    </row>
    <row r="1039" spans="1:8" ht="12.75">
      <c r="A1039" s="147" t="s">
        <v>290</v>
      </c>
      <c r="C1039" s="148">
        <v>259.9399999999441</v>
      </c>
      <c r="D1039" s="128">
        <v>2728720.168029785</v>
      </c>
      <c r="F1039" s="128">
        <v>21600</v>
      </c>
      <c r="G1039" s="128">
        <v>19475</v>
      </c>
      <c r="H1039" s="149" t="s">
        <v>598</v>
      </c>
    </row>
    <row r="1041" spans="4:8" ht="12.75">
      <c r="D1041" s="128">
        <v>2645300.297794342</v>
      </c>
      <c r="F1041" s="128">
        <v>21600</v>
      </c>
      <c r="G1041" s="128">
        <v>19500</v>
      </c>
      <c r="H1041" s="149" t="s">
        <v>599</v>
      </c>
    </row>
    <row r="1043" spans="4:8" ht="12.75">
      <c r="D1043" s="128">
        <v>2664964.2165641785</v>
      </c>
      <c r="F1043" s="128">
        <v>21875</v>
      </c>
      <c r="G1043" s="128">
        <v>19575</v>
      </c>
      <c r="H1043" s="149" t="s">
        <v>600</v>
      </c>
    </row>
    <row r="1045" spans="1:10" ht="12.75">
      <c r="A1045" s="144" t="s">
        <v>94</v>
      </c>
      <c r="C1045" s="150" t="s">
        <v>95</v>
      </c>
      <c r="D1045" s="128">
        <v>2679661.560796102</v>
      </c>
      <c r="F1045" s="128">
        <v>21691.666666666664</v>
      </c>
      <c r="G1045" s="128">
        <v>19516.666666666668</v>
      </c>
      <c r="H1045" s="128">
        <v>2659046.4092809507</v>
      </c>
      <c r="I1045" s="128">
        <v>-0.0001</v>
      </c>
      <c r="J1045" s="128">
        <v>-0.0001</v>
      </c>
    </row>
    <row r="1046" spans="1:8" ht="12.75">
      <c r="A1046" s="127">
        <v>38382.946064814816</v>
      </c>
      <c r="C1046" s="150" t="s">
        <v>96</v>
      </c>
      <c r="D1046" s="128">
        <v>43608.80224369846</v>
      </c>
      <c r="F1046" s="128">
        <v>158.77132402714707</v>
      </c>
      <c r="G1046" s="128">
        <v>52.04164998665332</v>
      </c>
      <c r="H1046" s="128">
        <v>43608.80224369846</v>
      </c>
    </row>
    <row r="1048" spans="3:8" ht="12.75">
      <c r="C1048" s="150" t="s">
        <v>97</v>
      </c>
      <c r="D1048" s="128">
        <v>1.6273996269417959</v>
      </c>
      <c r="F1048" s="128">
        <v>0.7319461730025989</v>
      </c>
      <c r="G1048" s="128">
        <v>0.26665234835176765</v>
      </c>
      <c r="H1048" s="128">
        <v>1.6400165898379708</v>
      </c>
    </row>
    <row r="1049" spans="1:10" ht="12.75">
      <c r="A1049" s="144" t="s">
        <v>86</v>
      </c>
      <c r="C1049" s="145" t="s">
        <v>87</v>
      </c>
      <c r="D1049" s="145" t="s">
        <v>88</v>
      </c>
      <c r="F1049" s="145" t="s">
        <v>89</v>
      </c>
      <c r="G1049" s="145" t="s">
        <v>90</v>
      </c>
      <c r="H1049" s="145" t="s">
        <v>91</v>
      </c>
      <c r="I1049" s="146" t="s">
        <v>92</v>
      </c>
      <c r="J1049" s="145" t="s">
        <v>93</v>
      </c>
    </row>
    <row r="1050" spans="1:8" ht="12.75">
      <c r="A1050" s="147" t="s">
        <v>292</v>
      </c>
      <c r="C1050" s="148">
        <v>285.2129999999888</v>
      </c>
      <c r="D1050" s="128">
        <v>2163822.2873573303</v>
      </c>
      <c r="F1050" s="128">
        <v>16875</v>
      </c>
      <c r="G1050" s="128">
        <v>16150</v>
      </c>
      <c r="H1050" s="149" t="s">
        <v>601</v>
      </c>
    </row>
    <row r="1052" spans="4:8" ht="12.75">
      <c r="D1052" s="128">
        <v>2195443.4937324524</v>
      </c>
      <c r="F1052" s="128">
        <v>15925</v>
      </c>
      <c r="G1052" s="128">
        <v>15425</v>
      </c>
      <c r="H1052" s="149" t="s">
        <v>602</v>
      </c>
    </row>
    <row r="1054" spans="4:8" ht="12.75">
      <c r="D1054" s="128">
        <v>1504900</v>
      </c>
      <c r="F1054" s="128">
        <v>16000</v>
      </c>
      <c r="G1054" s="128">
        <v>15525</v>
      </c>
      <c r="H1054" s="149" t="s">
        <v>603</v>
      </c>
    </row>
    <row r="1056" spans="1:10" ht="12.75">
      <c r="A1056" s="144" t="s">
        <v>94</v>
      </c>
      <c r="C1056" s="150" t="s">
        <v>95</v>
      </c>
      <c r="D1056" s="128">
        <v>1954721.9270299277</v>
      </c>
      <c r="F1056" s="128">
        <v>16266.666666666668</v>
      </c>
      <c r="G1056" s="128">
        <v>15700</v>
      </c>
      <c r="H1056" s="128">
        <v>1938768.545093921</v>
      </c>
      <c r="I1056" s="128">
        <v>-0.0001</v>
      </c>
      <c r="J1056" s="128">
        <v>-0.0001</v>
      </c>
    </row>
    <row r="1057" spans="1:8" ht="12.75">
      <c r="A1057" s="127">
        <v>38382.946747685186</v>
      </c>
      <c r="C1057" s="150" t="s">
        <v>96</v>
      </c>
      <c r="D1057" s="128">
        <v>389877.9292302175</v>
      </c>
      <c r="F1057" s="128">
        <v>528.1650625830275</v>
      </c>
      <c r="G1057" s="128">
        <v>392.9058411375427</v>
      </c>
      <c r="H1057" s="128">
        <v>389877.9292302175</v>
      </c>
    </row>
    <row r="1059" spans="3:8" ht="12.75">
      <c r="C1059" s="150" t="s">
        <v>97</v>
      </c>
      <c r="D1059" s="128">
        <v>19.945442051832487</v>
      </c>
      <c r="F1059" s="128">
        <v>3.2469163683382836</v>
      </c>
      <c r="G1059" s="128">
        <v>2.5025849753983613</v>
      </c>
      <c r="H1059" s="128">
        <v>20.109565436101626</v>
      </c>
    </row>
    <row r="1060" spans="1:10" ht="12.75">
      <c r="A1060" s="144" t="s">
        <v>86</v>
      </c>
      <c r="C1060" s="145" t="s">
        <v>87</v>
      </c>
      <c r="D1060" s="145" t="s">
        <v>88</v>
      </c>
      <c r="F1060" s="145" t="s">
        <v>89</v>
      </c>
      <c r="G1060" s="145" t="s">
        <v>90</v>
      </c>
      <c r="H1060" s="145" t="s">
        <v>91</v>
      </c>
      <c r="I1060" s="146" t="s">
        <v>92</v>
      </c>
      <c r="J1060" s="145" t="s">
        <v>93</v>
      </c>
    </row>
    <row r="1061" spans="1:8" ht="12.75">
      <c r="A1061" s="147" t="s">
        <v>288</v>
      </c>
      <c r="C1061" s="148">
        <v>288.1579999998212</v>
      </c>
      <c r="D1061" s="128">
        <v>453824.1857395172</v>
      </c>
      <c r="F1061" s="128">
        <v>4470</v>
      </c>
      <c r="G1061" s="128">
        <v>3870</v>
      </c>
      <c r="H1061" s="149" t="s">
        <v>604</v>
      </c>
    </row>
    <row r="1063" spans="4:8" ht="12.75">
      <c r="D1063" s="128">
        <v>469068.9126572609</v>
      </c>
      <c r="F1063" s="128">
        <v>4470</v>
      </c>
      <c r="G1063" s="128">
        <v>3870</v>
      </c>
      <c r="H1063" s="149" t="s">
        <v>605</v>
      </c>
    </row>
    <row r="1065" spans="4:8" ht="12.75">
      <c r="D1065" s="128">
        <v>462053.5700945854</v>
      </c>
      <c r="F1065" s="128">
        <v>4470</v>
      </c>
      <c r="G1065" s="128">
        <v>3870</v>
      </c>
      <c r="H1065" s="149" t="s">
        <v>606</v>
      </c>
    </row>
    <row r="1067" spans="1:10" ht="12.75">
      <c r="A1067" s="144" t="s">
        <v>94</v>
      </c>
      <c r="C1067" s="150" t="s">
        <v>95</v>
      </c>
      <c r="D1067" s="128">
        <v>461648.8894971212</v>
      </c>
      <c r="F1067" s="128">
        <v>4470</v>
      </c>
      <c r="G1067" s="128">
        <v>3870</v>
      </c>
      <c r="H1067" s="128">
        <v>457483.5355148202</v>
      </c>
      <c r="I1067" s="128">
        <v>-0.0001</v>
      </c>
      <c r="J1067" s="128">
        <v>-0.0001</v>
      </c>
    </row>
    <row r="1068" spans="1:8" ht="12.75">
      <c r="A1068" s="127">
        <v>38382.947175925925</v>
      </c>
      <c r="C1068" s="150" t="s">
        <v>96</v>
      </c>
      <c r="D1068" s="128">
        <v>7630.416075719184</v>
      </c>
      <c r="H1068" s="128">
        <v>7630.416075719184</v>
      </c>
    </row>
    <row r="1070" spans="3:8" ht="12.75">
      <c r="C1070" s="150" t="s">
        <v>97</v>
      </c>
      <c r="D1070" s="128">
        <v>1.6528613518449211</v>
      </c>
      <c r="F1070" s="128">
        <v>0</v>
      </c>
      <c r="G1070" s="128">
        <v>0</v>
      </c>
      <c r="H1070" s="128">
        <v>1.6679105330276953</v>
      </c>
    </row>
    <row r="1071" spans="1:10" ht="12.75">
      <c r="A1071" s="144" t="s">
        <v>86</v>
      </c>
      <c r="C1071" s="145" t="s">
        <v>87</v>
      </c>
      <c r="D1071" s="145" t="s">
        <v>88</v>
      </c>
      <c r="F1071" s="145" t="s">
        <v>89</v>
      </c>
      <c r="G1071" s="145" t="s">
        <v>90</v>
      </c>
      <c r="H1071" s="145" t="s">
        <v>91</v>
      </c>
      <c r="I1071" s="146" t="s">
        <v>92</v>
      </c>
      <c r="J1071" s="145" t="s">
        <v>93</v>
      </c>
    </row>
    <row r="1072" spans="1:8" ht="12.75">
      <c r="A1072" s="147" t="s">
        <v>289</v>
      </c>
      <c r="C1072" s="148">
        <v>334.94100000010803</v>
      </c>
      <c r="D1072" s="128">
        <v>114068.94929993153</v>
      </c>
      <c r="F1072" s="128">
        <v>26700</v>
      </c>
      <c r="H1072" s="149" t="s">
        <v>607</v>
      </c>
    </row>
    <row r="1074" spans="4:8" ht="12.75">
      <c r="D1074" s="128">
        <v>117064.52001166344</v>
      </c>
      <c r="F1074" s="128">
        <v>26500</v>
      </c>
      <c r="H1074" s="149" t="s">
        <v>608</v>
      </c>
    </row>
    <row r="1076" spans="4:8" ht="12.75">
      <c r="D1076" s="128">
        <v>115939.84407961369</v>
      </c>
      <c r="F1076" s="128">
        <v>26700</v>
      </c>
      <c r="H1076" s="149" t="s">
        <v>609</v>
      </c>
    </row>
    <row r="1078" spans="1:10" ht="12.75">
      <c r="A1078" s="144" t="s">
        <v>94</v>
      </c>
      <c r="C1078" s="150" t="s">
        <v>95</v>
      </c>
      <c r="D1078" s="128">
        <v>115691.1044637362</v>
      </c>
      <c r="F1078" s="128">
        <v>26633.333333333336</v>
      </c>
      <c r="H1078" s="128">
        <v>89057.77113040289</v>
      </c>
      <c r="I1078" s="128">
        <v>-0.0001</v>
      </c>
      <c r="J1078" s="128">
        <v>-0.0001</v>
      </c>
    </row>
    <row r="1079" spans="1:8" ht="12.75">
      <c r="A1079" s="127">
        <v>38382.947604166664</v>
      </c>
      <c r="C1079" s="150" t="s">
        <v>96</v>
      </c>
      <c r="D1079" s="128">
        <v>1513.19678813618</v>
      </c>
      <c r="F1079" s="128">
        <v>115.47005383792514</v>
      </c>
      <c r="H1079" s="128">
        <v>1513.19678813618</v>
      </c>
    </row>
    <row r="1081" spans="3:8" ht="12.75">
      <c r="C1081" s="150" t="s">
        <v>97</v>
      </c>
      <c r="D1081" s="128">
        <v>1.3079629545852396</v>
      </c>
      <c r="F1081" s="128">
        <v>0.4335546451987176</v>
      </c>
      <c r="H1081" s="128">
        <v>1.699118189158901</v>
      </c>
    </row>
    <row r="1082" spans="1:10" ht="12.75">
      <c r="A1082" s="144" t="s">
        <v>86</v>
      </c>
      <c r="C1082" s="145" t="s">
        <v>87</v>
      </c>
      <c r="D1082" s="145" t="s">
        <v>88</v>
      </c>
      <c r="F1082" s="145" t="s">
        <v>89</v>
      </c>
      <c r="G1082" s="145" t="s">
        <v>90</v>
      </c>
      <c r="H1082" s="145" t="s">
        <v>91</v>
      </c>
      <c r="I1082" s="146" t="s">
        <v>92</v>
      </c>
      <c r="J1082" s="145" t="s">
        <v>93</v>
      </c>
    </row>
    <row r="1083" spans="1:8" ht="12.75">
      <c r="A1083" s="147" t="s">
        <v>293</v>
      </c>
      <c r="C1083" s="148">
        <v>393.36599999992177</v>
      </c>
      <c r="D1083" s="128">
        <v>5102940.955581665</v>
      </c>
      <c r="F1083" s="128">
        <v>19300</v>
      </c>
      <c r="G1083" s="128">
        <v>15000</v>
      </c>
      <c r="H1083" s="149" t="s">
        <v>610</v>
      </c>
    </row>
    <row r="1085" spans="4:8" ht="12.75">
      <c r="D1085" s="128">
        <v>5187004.076049805</v>
      </c>
      <c r="F1085" s="128">
        <v>20200</v>
      </c>
      <c r="G1085" s="128">
        <v>16600</v>
      </c>
      <c r="H1085" s="149" t="s">
        <v>611</v>
      </c>
    </row>
    <row r="1087" spans="4:8" ht="12.75">
      <c r="D1087" s="128">
        <v>5120041.489120483</v>
      </c>
      <c r="F1087" s="128">
        <v>18000</v>
      </c>
      <c r="G1087" s="128">
        <v>15200</v>
      </c>
      <c r="H1087" s="149" t="s">
        <v>612</v>
      </c>
    </row>
    <row r="1089" spans="1:10" ht="12.75">
      <c r="A1089" s="144" t="s">
        <v>94</v>
      </c>
      <c r="C1089" s="150" t="s">
        <v>95</v>
      </c>
      <c r="D1089" s="128">
        <v>5136662.173583984</v>
      </c>
      <c r="F1089" s="128">
        <v>19166.666666666668</v>
      </c>
      <c r="G1089" s="128">
        <v>15600</v>
      </c>
      <c r="H1089" s="128">
        <v>5119278.840250651</v>
      </c>
      <c r="I1089" s="128">
        <v>-0.0001</v>
      </c>
      <c r="J1089" s="128">
        <v>-0.0001</v>
      </c>
    </row>
    <row r="1090" spans="1:8" ht="12.75">
      <c r="A1090" s="127">
        <v>38382.94805555556</v>
      </c>
      <c r="C1090" s="150" t="s">
        <v>96</v>
      </c>
      <c r="D1090" s="128">
        <v>44427.8901112053</v>
      </c>
      <c r="F1090" s="128">
        <v>1106.0440015358038</v>
      </c>
      <c r="G1090" s="128">
        <v>871.7797887081347</v>
      </c>
      <c r="H1090" s="128">
        <v>44427.8901112053</v>
      </c>
    </row>
    <row r="1092" spans="3:8" ht="12.75">
      <c r="C1092" s="150" t="s">
        <v>97</v>
      </c>
      <c r="D1092" s="128">
        <v>0.8649175010901449</v>
      </c>
      <c r="F1092" s="128">
        <v>5.770664355838977</v>
      </c>
      <c r="G1092" s="128">
        <v>5.588331978898301</v>
      </c>
      <c r="H1092" s="128">
        <v>0.8678544673497415</v>
      </c>
    </row>
    <row r="1093" spans="1:10" ht="12.75">
      <c r="A1093" s="144" t="s">
        <v>86</v>
      </c>
      <c r="C1093" s="145" t="s">
        <v>87</v>
      </c>
      <c r="D1093" s="145" t="s">
        <v>88</v>
      </c>
      <c r="F1093" s="145" t="s">
        <v>89</v>
      </c>
      <c r="G1093" s="145" t="s">
        <v>90</v>
      </c>
      <c r="H1093" s="145" t="s">
        <v>91</v>
      </c>
      <c r="I1093" s="146" t="s">
        <v>92</v>
      </c>
      <c r="J1093" s="145" t="s">
        <v>93</v>
      </c>
    </row>
    <row r="1094" spans="1:8" ht="12.75">
      <c r="A1094" s="147" t="s">
        <v>287</v>
      </c>
      <c r="C1094" s="148">
        <v>396.15199999976903</v>
      </c>
      <c r="D1094" s="128">
        <v>5252734.506713867</v>
      </c>
      <c r="F1094" s="128">
        <v>93000</v>
      </c>
      <c r="G1094" s="128">
        <v>90400</v>
      </c>
      <c r="H1094" s="149" t="s">
        <v>613</v>
      </c>
    </row>
    <row r="1096" spans="4:8" ht="12.75">
      <c r="D1096" s="128">
        <v>5230884.823554993</v>
      </c>
      <c r="F1096" s="128">
        <v>89900</v>
      </c>
      <c r="G1096" s="128">
        <v>90100</v>
      </c>
      <c r="H1096" s="149" t="s">
        <v>614</v>
      </c>
    </row>
    <row r="1098" spans="4:8" ht="12.75">
      <c r="D1098" s="128">
        <v>5321589.192390442</v>
      </c>
      <c r="F1098" s="128">
        <v>89300</v>
      </c>
      <c r="G1098" s="128">
        <v>90400</v>
      </c>
      <c r="H1098" s="149" t="s">
        <v>615</v>
      </c>
    </row>
    <row r="1100" spans="1:10" ht="12.75">
      <c r="A1100" s="144" t="s">
        <v>94</v>
      </c>
      <c r="C1100" s="150" t="s">
        <v>95</v>
      </c>
      <c r="D1100" s="128">
        <v>5268402.840886434</v>
      </c>
      <c r="F1100" s="128">
        <v>90733.33333333334</v>
      </c>
      <c r="G1100" s="128">
        <v>90300</v>
      </c>
      <c r="H1100" s="128">
        <v>5177883.855551515</v>
      </c>
      <c r="I1100" s="128">
        <v>-0.0001</v>
      </c>
      <c r="J1100" s="128">
        <v>-0.0001</v>
      </c>
    </row>
    <row r="1101" spans="1:8" ht="12.75">
      <c r="A1101" s="127">
        <v>38382.94851851852</v>
      </c>
      <c r="C1101" s="150" t="s">
        <v>96</v>
      </c>
      <c r="D1101" s="128">
        <v>47338.601091075776</v>
      </c>
      <c r="F1101" s="128">
        <v>1985.7828011475306</v>
      </c>
      <c r="G1101" s="128">
        <v>173.20508075688772</v>
      </c>
      <c r="H1101" s="128">
        <v>47338.601091075776</v>
      </c>
    </row>
    <row r="1103" spans="3:8" ht="12.75">
      <c r="C1103" s="150" t="s">
        <v>97</v>
      </c>
      <c r="D1103" s="128">
        <v>0.8985379918880848</v>
      </c>
      <c r="F1103" s="128">
        <v>2.1885923598246113</v>
      </c>
      <c r="G1103" s="128">
        <v>0.19181072066100524</v>
      </c>
      <c r="H1103" s="128">
        <v>0.9142460976663519</v>
      </c>
    </row>
    <row r="1104" spans="1:10" ht="12.75">
      <c r="A1104" s="144" t="s">
        <v>86</v>
      </c>
      <c r="C1104" s="145" t="s">
        <v>87</v>
      </c>
      <c r="D1104" s="145" t="s">
        <v>88</v>
      </c>
      <c r="F1104" s="145" t="s">
        <v>89</v>
      </c>
      <c r="G1104" s="145" t="s">
        <v>90</v>
      </c>
      <c r="H1104" s="145" t="s">
        <v>91</v>
      </c>
      <c r="I1104" s="146" t="s">
        <v>92</v>
      </c>
      <c r="J1104" s="145" t="s">
        <v>93</v>
      </c>
    </row>
    <row r="1105" spans="1:8" ht="12.75">
      <c r="A1105" s="147" t="s">
        <v>294</v>
      </c>
      <c r="C1105" s="148">
        <v>589.5920000001788</v>
      </c>
      <c r="D1105" s="128">
        <v>204972.21231126785</v>
      </c>
      <c r="F1105" s="128">
        <v>2660</v>
      </c>
      <c r="G1105" s="128">
        <v>2560</v>
      </c>
      <c r="H1105" s="149" t="s">
        <v>616</v>
      </c>
    </row>
    <row r="1107" spans="4:8" ht="12.75">
      <c r="D1107" s="128">
        <v>196544.36211133003</v>
      </c>
      <c r="F1107" s="128">
        <v>2680</v>
      </c>
      <c r="G1107" s="128">
        <v>2540</v>
      </c>
      <c r="H1107" s="149" t="s">
        <v>617</v>
      </c>
    </row>
    <row r="1109" spans="4:8" ht="12.75">
      <c r="D1109" s="128">
        <v>196094.91093730927</v>
      </c>
      <c r="F1109" s="128">
        <v>2700</v>
      </c>
      <c r="G1109" s="128">
        <v>2500</v>
      </c>
      <c r="H1109" s="149" t="s">
        <v>618</v>
      </c>
    </row>
    <row r="1111" spans="1:10" ht="12.75">
      <c r="A1111" s="144" t="s">
        <v>94</v>
      </c>
      <c r="C1111" s="150" t="s">
        <v>95</v>
      </c>
      <c r="D1111" s="128">
        <v>199203.82845330238</v>
      </c>
      <c r="F1111" s="128">
        <v>2680</v>
      </c>
      <c r="G1111" s="128">
        <v>2533.3333333333335</v>
      </c>
      <c r="H1111" s="128">
        <v>196597.1617866357</v>
      </c>
      <c r="I1111" s="128">
        <v>-0.0001</v>
      </c>
      <c r="J1111" s="128">
        <v>-0.0001</v>
      </c>
    </row>
    <row r="1112" spans="1:8" ht="12.75">
      <c r="A1112" s="127">
        <v>38382.949016203704</v>
      </c>
      <c r="C1112" s="150" t="s">
        <v>96</v>
      </c>
      <c r="D1112" s="128">
        <v>5000.61904558711</v>
      </c>
      <c r="F1112" s="128">
        <v>20</v>
      </c>
      <c r="G1112" s="128">
        <v>30.550504633038937</v>
      </c>
      <c r="H1112" s="128">
        <v>5000.61904558711</v>
      </c>
    </row>
    <row r="1114" spans="3:8" ht="12.75">
      <c r="C1114" s="150" t="s">
        <v>97</v>
      </c>
      <c r="D1114" s="128">
        <v>2.510302680633149</v>
      </c>
      <c r="F1114" s="128">
        <v>0.746268656716418</v>
      </c>
      <c r="G1114" s="128">
        <v>1.2059409723568002</v>
      </c>
      <c r="H1114" s="128">
        <v>2.5435865910486624</v>
      </c>
    </row>
    <row r="1115" spans="1:10" ht="12.75">
      <c r="A1115" s="144" t="s">
        <v>86</v>
      </c>
      <c r="C1115" s="145" t="s">
        <v>87</v>
      </c>
      <c r="D1115" s="145" t="s">
        <v>88</v>
      </c>
      <c r="F1115" s="145" t="s">
        <v>89</v>
      </c>
      <c r="G1115" s="145" t="s">
        <v>90</v>
      </c>
      <c r="H1115" s="145" t="s">
        <v>91</v>
      </c>
      <c r="I1115" s="146" t="s">
        <v>92</v>
      </c>
      <c r="J1115" s="145" t="s">
        <v>93</v>
      </c>
    </row>
    <row r="1116" spans="1:8" ht="12.75">
      <c r="A1116" s="147" t="s">
        <v>295</v>
      </c>
      <c r="C1116" s="148">
        <v>766.4900000002235</v>
      </c>
      <c r="D1116" s="128">
        <v>2744.7140901759267</v>
      </c>
      <c r="F1116" s="128">
        <v>1795.0000000018626</v>
      </c>
      <c r="G1116" s="128">
        <v>1782</v>
      </c>
      <c r="H1116" s="149" t="s">
        <v>619</v>
      </c>
    </row>
    <row r="1118" spans="4:8" ht="12.75">
      <c r="D1118" s="128">
        <v>2793.8842520043254</v>
      </c>
      <c r="F1118" s="128">
        <v>1789.0000000018626</v>
      </c>
      <c r="G1118" s="128">
        <v>1544</v>
      </c>
      <c r="H1118" s="149" t="s">
        <v>620</v>
      </c>
    </row>
    <row r="1120" spans="4:8" ht="12.75">
      <c r="D1120" s="128">
        <v>2618.8176252171397</v>
      </c>
      <c r="F1120" s="128">
        <v>1757.9999999981374</v>
      </c>
      <c r="G1120" s="128">
        <v>1876.0000000018626</v>
      </c>
      <c r="H1120" s="149" t="s">
        <v>621</v>
      </c>
    </row>
    <row r="1122" spans="1:10" ht="12.75">
      <c r="A1122" s="144" t="s">
        <v>94</v>
      </c>
      <c r="C1122" s="150" t="s">
        <v>95</v>
      </c>
      <c r="D1122" s="128">
        <v>2719.138655799131</v>
      </c>
      <c r="F1122" s="128">
        <v>1780.6666666672877</v>
      </c>
      <c r="G1122" s="128">
        <v>1734.0000000006207</v>
      </c>
      <c r="H1122" s="128">
        <v>962.7158915708675</v>
      </c>
      <c r="I1122" s="128">
        <v>-0.0001</v>
      </c>
      <c r="J1122" s="128">
        <v>-0.0001</v>
      </c>
    </row>
    <row r="1123" spans="1:8" ht="12.75">
      <c r="A1123" s="127">
        <v>38382.94951388889</v>
      </c>
      <c r="C1123" s="150" t="s">
        <v>96</v>
      </c>
      <c r="D1123" s="128">
        <v>90.29207100478578</v>
      </c>
      <c r="F1123" s="128">
        <v>19.857828013616427</v>
      </c>
      <c r="G1123" s="128">
        <v>171.12568480582874</v>
      </c>
      <c r="H1123" s="128">
        <v>90.29207100478578</v>
      </c>
    </row>
    <row r="1125" spans="3:8" ht="12.75">
      <c r="C1125" s="150" t="s">
        <v>97</v>
      </c>
      <c r="D1125" s="128">
        <v>3.320612974708703</v>
      </c>
      <c r="F1125" s="128">
        <v>1.1151906409739518</v>
      </c>
      <c r="G1125" s="128">
        <v>9.868839954196511</v>
      </c>
      <c r="H1125" s="128">
        <v>9.378890677441278</v>
      </c>
    </row>
    <row r="1126" spans="1:16" ht="12.75">
      <c r="A1126" s="138" t="s">
        <v>186</v>
      </c>
      <c r="B1126" s="133" t="s">
        <v>622</v>
      </c>
      <c r="D1126" s="138" t="s">
        <v>187</v>
      </c>
      <c r="E1126" s="133" t="s">
        <v>188</v>
      </c>
      <c r="F1126" s="134" t="s">
        <v>113</v>
      </c>
      <c r="G1126" s="139" t="s">
        <v>190</v>
      </c>
      <c r="H1126" s="140">
        <v>1</v>
      </c>
      <c r="I1126" s="141" t="s">
        <v>191</v>
      </c>
      <c r="J1126" s="140">
        <v>10</v>
      </c>
      <c r="K1126" s="139" t="s">
        <v>192</v>
      </c>
      <c r="L1126" s="142">
        <v>1</v>
      </c>
      <c r="M1126" s="139" t="s">
        <v>193</v>
      </c>
      <c r="N1126" s="143">
        <v>1</v>
      </c>
      <c r="O1126" s="139" t="s">
        <v>194</v>
      </c>
      <c r="P1126" s="143">
        <v>1</v>
      </c>
    </row>
    <row r="1128" spans="1:10" ht="12.75">
      <c r="A1128" s="144" t="s">
        <v>86</v>
      </c>
      <c r="C1128" s="145" t="s">
        <v>87</v>
      </c>
      <c r="D1128" s="145" t="s">
        <v>88</v>
      </c>
      <c r="F1128" s="145" t="s">
        <v>89</v>
      </c>
      <c r="G1128" s="145" t="s">
        <v>90</v>
      </c>
      <c r="H1128" s="145" t="s">
        <v>91</v>
      </c>
      <c r="I1128" s="146" t="s">
        <v>92</v>
      </c>
      <c r="J1128" s="145" t="s">
        <v>93</v>
      </c>
    </row>
    <row r="1129" spans="1:8" ht="12.75">
      <c r="A1129" s="147" t="s">
        <v>21</v>
      </c>
      <c r="C1129" s="148">
        <v>178.2290000000503</v>
      </c>
      <c r="D1129" s="128">
        <v>449.5</v>
      </c>
      <c r="F1129" s="128">
        <v>462.99999999953434</v>
      </c>
      <c r="G1129" s="128">
        <v>410</v>
      </c>
      <c r="H1129" s="149" t="s">
        <v>623</v>
      </c>
    </row>
    <row r="1131" spans="4:8" ht="12.75">
      <c r="D1131" s="128">
        <v>482.73949169693515</v>
      </c>
      <c r="F1131" s="128">
        <v>421</v>
      </c>
      <c r="G1131" s="128">
        <v>408</v>
      </c>
      <c r="H1131" s="149" t="s">
        <v>624</v>
      </c>
    </row>
    <row r="1133" spans="4:8" ht="12.75">
      <c r="D1133" s="128">
        <v>452.7936116210185</v>
      </c>
      <c r="F1133" s="128">
        <v>462.99999999953434</v>
      </c>
      <c r="G1133" s="128">
        <v>458</v>
      </c>
      <c r="H1133" s="149" t="s">
        <v>625</v>
      </c>
    </row>
    <row r="1135" spans="1:8" ht="12.75">
      <c r="A1135" s="144" t="s">
        <v>94</v>
      </c>
      <c r="C1135" s="150" t="s">
        <v>95</v>
      </c>
      <c r="D1135" s="128">
        <v>461.6777011059845</v>
      </c>
      <c r="F1135" s="128">
        <v>448.9999999996895</v>
      </c>
      <c r="G1135" s="128">
        <v>425.33333333333337</v>
      </c>
      <c r="H1135" s="128">
        <v>25.204393814464005</v>
      </c>
    </row>
    <row r="1136" spans="1:8" ht="12.75">
      <c r="A1136" s="127">
        <v>38382.951736111114</v>
      </c>
      <c r="C1136" s="150" t="s">
        <v>96</v>
      </c>
      <c r="D1136" s="128">
        <v>18.31423589862162</v>
      </c>
      <c r="F1136" s="128">
        <v>24.24871130569594</v>
      </c>
      <c r="G1136" s="128">
        <v>28.307831660749525</v>
      </c>
      <c r="H1136" s="128">
        <v>18.31423589862162</v>
      </c>
    </row>
    <row r="1138" spans="3:8" ht="12.75">
      <c r="C1138" s="150" t="s">
        <v>97</v>
      </c>
      <c r="D1138" s="128">
        <v>3.9668876912938305</v>
      </c>
      <c r="F1138" s="128">
        <v>5.400603854279001</v>
      </c>
      <c r="G1138" s="128">
        <v>6.655446315223242</v>
      </c>
      <c r="H1138" s="128">
        <v>72.66286994814237</v>
      </c>
    </row>
    <row r="1139" spans="1:10" ht="12.75">
      <c r="A1139" s="144" t="s">
        <v>86</v>
      </c>
      <c r="C1139" s="145" t="s">
        <v>87</v>
      </c>
      <c r="D1139" s="145" t="s">
        <v>88</v>
      </c>
      <c r="F1139" s="145" t="s">
        <v>89</v>
      </c>
      <c r="G1139" s="145" t="s">
        <v>90</v>
      </c>
      <c r="H1139" s="145" t="s">
        <v>91</v>
      </c>
      <c r="I1139" s="146" t="s">
        <v>92</v>
      </c>
      <c r="J1139" s="145" t="s">
        <v>93</v>
      </c>
    </row>
    <row r="1140" spans="1:8" ht="12.75">
      <c r="A1140" s="147" t="s">
        <v>288</v>
      </c>
      <c r="C1140" s="148">
        <v>251.61100000003353</v>
      </c>
      <c r="D1140" s="128">
        <v>4880569.424926758</v>
      </c>
      <c r="F1140" s="128">
        <v>30700</v>
      </c>
      <c r="G1140" s="128">
        <v>25500</v>
      </c>
      <c r="H1140" s="149" t="s">
        <v>626</v>
      </c>
    </row>
    <row r="1142" spans="4:8" ht="12.75">
      <c r="D1142" s="128">
        <v>4824054.395278931</v>
      </c>
      <c r="F1142" s="128">
        <v>30700</v>
      </c>
      <c r="G1142" s="128">
        <v>25800</v>
      </c>
      <c r="H1142" s="149" t="s">
        <v>627</v>
      </c>
    </row>
    <row r="1144" spans="4:8" ht="12.75">
      <c r="D1144" s="128">
        <v>4804445.76461792</v>
      </c>
      <c r="F1144" s="128">
        <v>32400</v>
      </c>
      <c r="G1144" s="128">
        <v>26300</v>
      </c>
      <c r="H1144" s="149" t="s">
        <v>628</v>
      </c>
    </row>
    <row r="1146" spans="1:10" ht="12.75">
      <c r="A1146" s="144" t="s">
        <v>94</v>
      </c>
      <c r="C1146" s="150" t="s">
        <v>95</v>
      </c>
      <c r="D1146" s="128">
        <v>4836356.528274536</v>
      </c>
      <c r="F1146" s="128">
        <v>31266.666666666664</v>
      </c>
      <c r="G1146" s="128">
        <v>25866.666666666664</v>
      </c>
      <c r="H1146" s="128">
        <v>4807816.477160991</v>
      </c>
      <c r="I1146" s="128">
        <v>-0.0001</v>
      </c>
      <c r="J1146" s="128">
        <v>-0.0001</v>
      </c>
    </row>
    <row r="1147" spans="1:8" ht="12.75">
      <c r="A1147" s="127">
        <v>38382.95222222222</v>
      </c>
      <c r="C1147" s="150" t="s">
        <v>96</v>
      </c>
      <c r="D1147" s="128">
        <v>39524.79945401368</v>
      </c>
      <c r="F1147" s="128">
        <v>981.4954576223638</v>
      </c>
      <c r="G1147" s="128">
        <v>404.14518843273805</v>
      </c>
      <c r="H1147" s="128">
        <v>39524.79945401368</v>
      </c>
    </row>
    <row r="1149" spans="3:8" ht="12.75">
      <c r="C1149" s="150" t="s">
        <v>97</v>
      </c>
      <c r="D1149" s="128">
        <v>0.8172432950908796</v>
      </c>
      <c r="F1149" s="128">
        <v>3.1391112717133183</v>
      </c>
      <c r="G1149" s="128">
        <v>1.5624169655904827</v>
      </c>
      <c r="H1149" s="128">
        <v>0.8220945962012475</v>
      </c>
    </row>
    <row r="1150" spans="1:10" ht="12.75">
      <c r="A1150" s="144" t="s">
        <v>86</v>
      </c>
      <c r="C1150" s="145" t="s">
        <v>87</v>
      </c>
      <c r="D1150" s="145" t="s">
        <v>88</v>
      </c>
      <c r="F1150" s="145" t="s">
        <v>89</v>
      </c>
      <c r="G1150" s="145" t="s">
        <v>90</v>
      </c>
      <c r="H1150" s="145" t="s">
        <v>91</v>
      </c>
      <c r="I1150" s="146" t="s">
        <v>92</v>
      </c>
      <c r="J1150" s="145" t="s">
        <v>93</v>
      </c>
    </row>
    <row r="1151" spans="1:8" ht="12.75">
      <c r="A1151" s="147" t="s">
        <v>291</v>
      </c>
      <c r="C1151" s="148">
        <v>257.6099999998696</v>
      </c>
      <c r="D1151" s="128">
        <v>292770.04947662354</v>
      </c>
      <c r="F1151" s="128">
        <v>12307.5</v>
      </c>
      <c r="G1151" s="128">
        <v>9862.5</v>
      </c>
      <c r="H1151" s="149" t="s">
        <v>629</v>
      </c>
    </row>
    <row r="1153" spans="4:8" ht="12.75">
      <c r="D1153" s="128">
        <v>308607.0806341171</v>
      </c>
      <c r="F1153" s="128">
        <v>11447.5</v>
      </c>
      <c r="G1153" s="128">
        <v>9682.5</v>
      </c>
      <c r="H1153" s="149" t="s">
        <v>630</v>
      </c>
    </row>
    <row r="1155" spans="4:8" ht="12.75">
      <c r="D1155" s="128">
        <v>302799.7353668213</v>
      </c>
      <c r="F1155" s="128">
        <v>11597.5</v>
      </c>
      <c r="G1155" s="128">
        <v>9705</v>
      </c>
      <c r="H1155" s="149" t="s">
        <v>631</v>
      </c>
    </row>
    <row r="1157" spans="1:10" ht="12.75">
      <c r="A1157" s="144" t="s">
        <v>94</v>
      </c>
      <c r="C1157" s="150" t="s">
        <v>95</v>
      </c>
      <c r="D1157" s="128">
        <v>301392.28849252063</v>
      </c>
      <c r="F1157" s="128">
        <v>11784.166666666668</v>
      </c>
      <c r="G1157" s="128">
        <v>9750</v>
      </c>
      <c r="H1157" s="128">
        <v>290625.2051591873</v>
      </c>
      <c r="I1157" s="128">
        <v>-0.0001</v>
      </c>
      <c r="J1157" s="128">
        <v>-0.0001</v>
      </c>
    </row>
    <row r="1158" spans="1:8" ht="12.75">
      <c r="A1158" s="127">
        <v>38382.9528587963</v>
      </c>
      <c r="C1158" s="150" t="s">
        <v>96</v>
      </c>
      <c r="D1158" s="128">
        <v>8011.776893974777</v>
      </c>
      <c r="F1158" s="128">
        <v>459.3836450433704</v>
      </c>
      <c r="G1158" s="128">
        <v>98.07522622966515</v>
      </c>
      <c r="H1158" s="128">
        <v>8011.776893974777</v>
      </c>
    </row>
    <row r="1160" spans="3:8" ht="12.75">
      <c r="C1160" s="150" t="s">
        <v>97</v>
      </c>
      <c r="D1160" s="128">
        <v>2.6582554364769675</v>
      </c>
      <c r="F1160" s="128">
        <v>3.8983125242348096</v>
      </c>
      <c r="G1160" s="128">
        <v>1.0058997562016936</v>
      </c>
      <c r="H1160" s="128">
        <v>2.756738490588384</v>
      </c>
    </row>
    <row r="1161" spans="1:10" ht="12.75">
      <c r="A1161" s="144" t="s">
        <v>86</v>
      </c>
      <c r="C1161" s="145" t="s">
        <v>87</v>
      </c>
      <c r="D1161" s="145" t="s">
        <v>88</v>
      </c>
      <c r="F1161" s="145" t="s">
        <v>89</v>
      </c>
      <c r="G1161" s="145" t="s">
        <v>90</v>
      </c>
      <c r="H1161" s="145" t="s">
        <v>91</v>
      </c>
      <c r="I1161" s="146" t="s">
        <v>92</v>
      </c>
      <c r="J1161" s="145" t="s">
        <v>93</v>
      </c>
    </row>
    <row r="1162" spans="1:8" ht="12.75">
      <c r="A1162" s="147" t="s">
        <v>290</v>
      </c>
      <c r="C1162" s="148">
        <v>259.9399999999441</v>
      </c>
      <c r="D1162" s="128">
        <v>2428342.4314460754</v>
      </c>
      <c r="F1162" s="128">
        <v>20975</v>
      </c>
      <c r="G1162" s="128">
        <v>18925</v>
      </c>
      <c r="H1162" s="149" t="s">
        <v>632</v>
      </c>
    </row>
    <row r="1164" spans="4:8" ht="12.75">
      <c r="D1164" s="128">
        <v>2441201.2827529907</v>
      </c>
      <c r="F1164" s="128">
        <v>20950</v>
      </c>
      <c r="G1164" s="128">
        <v>19025</v>
      </c>
      <c r="H1164" s="149" t="s">
        <v>633</v>
      </c>
    </row>
    <row r="1166" spans="4:8" ht="12.75">
      <c r="D1166" s="128">
        <v>2434202.7670288086</v>
      </c>
      <c r="F1166" s="128">
        <v>21500</v>
      </c>
      <c r="G1166" s="128">
        <v>19075</v>
      </c>
      <c r="H1166" s="149" t="s">
        <v>634</v>
      </c>
    </row>
    <row r="1168" spans="1:10" ht="12.75">
      <c r="A1168" s="144" t="s">
        <v>94</v>
      </c>
      <c r="C1168" s="150" t="s">
        <v>95</v>
      </c>
      <c r="D1168" s="128">
        <v>2434582.1604092917</v>
      </c>
      <c r="F1168" s="128">
        <v>21141.666666666664</v>
      </c>
      <c r="G1168" s="128">
        <v>19008.333333333332</v>
      </c>
      <c r="H1168" s="128">
        <v>2414496.3859985173</v>
      </c>
      <c r="I1168" s="128">
        <v>-0.0001</v>
      </c>
      <c r="J1168" s="128">
        <v>-0.0001</v>
      </c>
    </row>
    <row r="1169" spans="1:8" ht="12.75">
      <c r="A1169" s="127">
        <v>38382.95354166667</v>
      </c>
      <c r="C1169" s="150" t="s">
        <v>96</v>
      </c>
      <c r="D1169" s="128">
        <v>6437.815525212466</v>
      </c>
      <c r="F1169" s="128">
        <v>310.5774192264038</v>
      </c>
      <c r="G1169" s="128">
        <v>76.37626158259735</v>
      </c>
      <c r="H1169" s="128">
        <v>6437.815525212466</v>
      </c>
    </row>
    <row r="1171" spans="3:8" ht="12.75">
      <c r="C1171" s="150" t="s">
        <v>97</v>
      </c>
      <c r="D1171" s="128">
        <v>0.26443205039053463</v>
      </c>
      <c r="F1171" s="128">
        <v>1.4690299687492496</v>
      </c>
      <c r="G1171" s="128">
        <v>0.4018040942530331</v>
      </c>
      <c r="H1171" s="128">
        <v>0.2666318145077737</v>
      </c>
    </row>
    <row r="1172" spans="1:10" ht="12.75">
      <c r="A1172" s="144" t="s">
        <v>86</v>
      </c>
      <c r="C1172" s="145" t="s">
        <v>87</v>
      </c>
      <c r="D1172" s="145" t="s">
        <v>88</v>
      </c>
      <c r="F1172" s="145" t="s">
        <v>89</v>
      </c>
      <c r="G1172" s="145" t="s">
        <v>90</v>
      </c>
      <c r="H1172" s="145" t="s">
        <v>91</v>
      </c>
      <c r="I1172" s="146" t="s">
        <v>92</v>
      </c>
      <c r="J1172" s="145" t="s">
        <v>93</v>
      </c>
    </row>
    <row r="1173" spans="1:8" ht="12.75">
      <c r="A1173" s="147" t="s">
        <v>292</v>
      </c>
      <c r="C1173" s="148">
        <v>285.2129999999888</v>
      </c>
      <c r="D1173" s="128">
        <v>1242219.760345459</v>
      </c>
      <c r="F1173" s="128">
        <v>13425</v>
      </c>
      <c r="G1173" s="128">
        <v>12725</v>
      </c>
      <c r="H1173" s="149" t="s">
        <v>635</v>
      </c>
    </row>
    <row r="1175" spans="4:8" ht="12.75">
      <c r="D1175" s="128">
        <v>1258949.166721344</v>
      </c>
      <c r="F1175" s="128">
        <v>13300</v>
      </c>
      <c r="G1175" s="128">
        <v>12925</v>
      </c>
      <c r="H1175" s="149" t="s">
        <v>636</v>
      </c>
    </row>
    <row r="1177" spans="4:8" ht="12.75">
      <c r="D1177" s="128">
        <v>1232870.6737327576</v>
      </c>
      <c r="F1177" s="128">
        <v>14025</v>
      </c>
      <c r="G1177" s="128">
        <v>12725</v>
      </c>
      <c r="H1177" s="149" t="s">
        <v>637</v>
      </c>
    </row>
    <row r="1179" spans="1:10" ht="12.75">
      <c r="A1179" s="144" t="s">
        <v>94</v>
      </c>
      <c r="C1179" s="150" t="s">
        <v>95</v>
      </c>
      <c r="D1179" s="128">
        <v>1244679.8669331868</v>
      </c>
      <c r="F1179" s="128">
        <v>13583.333333333332</v>
      </c>
      <c r="G1179" s="128">
        <v>12791.666666666668</v>
      </c>
      <c r="H1179" s="128">
        <v>1231534.2107970994</v>
      </c>
      <c r="I1179" s="128">
        <v>-0.0001</v>
      </c>
      <c r="J1179" s="128">
        <v>-0.0001</v>
      </c>
    </row>
    <row r="1180" spans="1:8" ht="12.75">
      <c r="A1180" s="127">
        <v>38382.95421296296</v>
      </c>
      <c r="C1180" s="150" t="s">
        <v>96</v>
      </c>
      <c r="D1180" s="128">
        <v>13212.155102657049</v>
      </c>
      <c r="F1180" s="128">
        <v>387.5671984744495</v>
      </c>
      <c r="G1180" s="128">
        <v>115.47005383792514</v>
      </c>
      <c r="H1180" s="128">
        <v>13212.155102657049</v>
      </c>
    </row>
    <row r="1182" spans="3:8" ht="12.75">
      <c r="C1182" s="150" t="s">
        <v>97</v>
      </c>
      <c r="D1182" s="128">
        <v>1.0614902236035177</v>
      </c>
      <c r="F1182" s="128">
        <v>2.8532554488916544</v>
      </c>
      <c r="G1182" s="128">
        <v>0.902697489286711</v>
      </c>
      <c r="H1182" s="128">
        <v>1.0728207943249586</v>
      </c>
    </row>
    <row r="1183" spans="1:10" ht="12.75">
      <c r="A1183" s="144" t="s">
        <v>86</v>
      </c>
      <c r="C1183" s="145" t="s">
        <v>87</v>
      </c>
      <c r="D1183" s="145" t="s">
        <v>88</v>
      </c>
      <c r="F1183" s="145" t="s">
        <v>89</v>
      </c>
      <c r="G1183" s="145" t="s">
        <v>90</v>
      </c>
      <c r="H1183" s="145" t="s">
        <v>91</v>
      </c>
      <c r="I1183" s="146" t="s">
        <v>92</v>
      </c>
      <c r="J1183" s="145" t="s">
        <v>93</v>
      </c>
    </row>
    <row r="1184" spans="1:8" ht="12.75">
      <c r="A1184" s="147" t="s">
        <v>288</v>
      </c>
      <c r="C1184" s="148">
        <v>288.1579999998212</v>
      </c>
      <c r="D1184" s="128">
        <v>490855.52538347244</v>
      </c>
      <c r="F1184" s="128">
        <v>4530</v>
      </c>
      <c r="G1184" s="128">
        <v>3920</v>
      </c>
      <c r="H1184" s="149" t="s">
        <v>638</v>
      </c>
    </row>
    <row r="1186" spans="4:8" ht="12.75">
      <c r="D1186" s="128">
        <v>480419.8309292793</v>
      </c>
      <c r="F1186" s="128">
        <v>4530</v>
      </c>
      <c r="G1186" s="128">
        <v>3920</v>
      </c>
      <c r="H1186" s="149" t="s">
        <v>639</v>
      </c>
    </row>
    <row r="1188" spans="4:8" ht="12.75">
      <c r="D1188" s="128">
        <v>477864.72274303436</v>
      </c>
      <c r="F1188" s="128">
        <v>4530</v>
      </c>
      <c r="G1188" s="128">
        <v>3920</v>
      </c>
      <c r="H1188" s="149" t="s">
        <v>640</v>
      </c>
    </row>
    <row r="1190" spans="1:10" ht="12.75">
      <c r="A1190" s="144" t="s">
        <v>94</v>
      </c>
      <c r="C1190" s="150" t="s">
        <v>95</v>
      </c>
      <c r="D1190" s="128">
        <v>483046.69301859534</v>
      </c>
      <c r="F1190" s="128">
        <v>4530</v>
      </c>
      <c r="G1190" s="128">
        <v>3920</v>
      </c>
      <c r="H1190" s="128">
        <v>478826.41646992275</v>
      </c>
      <c r="I1190" s="128">
        <v>-0.0001</v>
      </c>
      <c r="J1190" s="128">
        <v>-0.0001</v>
      </c>
    </row>
    <row r="1191" spans="1:8" ht="12.75">
      <c r="A1191" s="127">
        <v>38382.9546412037</v>
      </c>
      <c r="C1191" s="150" t="s">
        <v>96</v>
      </c>
      <c r="D1191" s="128">
        <v>6882.262828308482</v>
      </c>
      <c r="H1191" s="128">
        <v>6882.262828308482</v>
      </c>
    </row>
    <row r="1193" spans="3:8" ht="12.75">
      <c r="C1193" s="150" t="s">
        <v>97</v>
      </c>
      <c r="D1193" s="128">
        <v>1.4247614004560722</v>
      </c>
      <c r="F1193" s="128">
        <v>0</v>
      </c>
      <c r="G1193" s="128">
        <v>0</v>
      </c>
      <c r="H1193" s="128">
        <v>1.4373189514160378</v>
      </c>
    </row>
    <row r="1194" spans="1:10" ht="12.75">
      <c r="A1194" s="144" t="s">
        <v>86</v>
      </c>
      <c r="C1194" s="145" t="s">
        <v>87</v>
      </c>
      <c r="D1194" s="145" t="s">
        <v>88</v>
      </c>
      <c r="F1194" s="145" t="s">
        <v>89</v>
      </c>
      <c r="G1194" s="145" t="s">
        <v>90</v>
      </c>
      <c r="H1194" s="145" t="s">
        <v>91</v>
      </c>
      <c r="I1194" s="146" t="s">
        <v>92</v>
      </c>
      <c r="J1194" s="145" t="s">
        <v>93</v>
      </c>
    </row>
    <row r="1195" spans="1:8" ht="12.75">
      <c r="A1195" s="147" t="s">
        <v>289</v>
      </c>
      <c r="C1195" s="148">
        <v>334.94100000010803</v>
      </c>
      <c r="D1195" s="128">
        <v>172348.15860176086</v>
      </c>
      <c r="F1195" s="128">
        <v>27100</v>
      </c>
      <c r="H1195" s="149" t="s">
        <v>641</v>
      </c>
    </row>
    <row r="1197" spans="4:8" ht="12.75">
      <c r="D1197" s="128">
        <v>184927.81743645668</v>
      </c>
      <c r="F1197" s="128">
        <v>26900</v>
      </c>
      <c r="H1197" s="149" t="s">
        <v>642</v>
      </c>
    </row>
    <row r="1199" spans="4:8" ht="12.75">
      <c r="D1199" s="128">
        <v>178203.85032701492</v>
      </c>
      <c r="F1199" s="128">
        <v>27500</v>
      </c>
      <c r="H1199" s="149" t="s">
        <v>643</v>
      </c>
    </row>
    <row r="1201" spans="1:10" ht="12.75">
      <c r="A1201" s="144" t="s">
        <v>94</v>
      </c>
      <c r="C1201" s="150" t="s">
        <v>95</v>
      </c>
      <c r="D1201" s="128">
        <v>178493.27545507747</v>
      </c>
      <c r="F1201" s="128">
        <v>27166.666666666664</v>
      </c>
      <c r="H1201" s="128">
        <v>151326.6087884108</v>
      </c>
      <c r="I1201" s="128">
        <v>-0.0001</v>
      </c>
      <c r="J1201" s="128">
        <v>-0.0001</v>
      </c>
    </row>
    <row r="1202" spans="1:8" ht="12.75">
      <c r="A1202" s="127">
        <v>38382.95506944445</v>
      </c>
      <c r="C1202" s="150" t="s">
        <v>96</v>
      </c>
      <c r="D1202" s="128">
        <v>6294.821623994095</v>
      </c>
      <c r="F1202" s="128">
        <v>305.5050463303894</v>
      </c>
      <c r="H1202" s="128">
        <v>6294.821623994095</v>
      </c>
    </row>
    <row r="1204" spans="3:8" ht="12.75">
      <c r="C1204" s="150" t="s">
        <v>97</v>
      </c>
      <c r="D1204" s="128">
        <v>3.526643571274679</v>
      </c>
      <c r="F1204" s="128">
        <v>1.1245584527498997</v>
      </c>
      <c r="H1204" s="128">
        <v>4.159758600548363</v>
      </c>
    </row>
    <row r="1205" spans="1:10" ht="12.75">
      <c r="A1205" s="144" t="s">
        <v>86</v>
      </c>
      <c r="C1205" s="145" t="s">
        <v>87</v>
      </c>
      <c r="D1205" s="145" t="s">
        <v>88</v>
      </c>
      <c r="F1205" s="145" t="s">
        <v>89</v>
      </c>
      <c r="G1205" s="145" t="s">
        <v>90</v>
      </c>
      <c r="H1205" s="145" t="s">
        <v>91</v>
      </c>
      <c r="I1205" s="146" t="s">
        <v>92</v>
      </c>
      <c r="J1205" s="145" t="s">
        <v>93</v>
      </c>
    </row>
    <row r="1206" spans="1:8" ht="12.75">
      <c r="A1206" s="147" t="s">
        <v>293</v>
      </c>
      <c r="C1206" s="148">
        <v>393.36599999992177</v>
      </c>
      <c r="D1206" s="128">
        <v>5235708.271713257</v>
      </c>
      <c r="F1206" s="128">
        <v>18700</v>
      </c>
      <c r="G1206" s="128">
        <v>16800</v>
      </c>
      <c r="H1206" s="149" t="s">
        <v>644</v>
      </c>
    </row>
    <row r="1208" spans="4:8" ht="12.75">
      <c r="D1208" s="128">
        <v>5362771.376052856</v>
      </c>
      <c r="F1208" s="128">
        <v>19900</v>
      </c>
      <c r="G1208" s="128">
        <v>16500</v>
      </c>
      <c r="H1208" s="149" t="s">
        <v>645</v>
      </c>
    </row>
    <row r="1210" spans="4:8" ht="12.75">
      <c r="D1210" s="128">
        <v>5543184.37890625</v>
      </c>
      <c r="F1210" s="128">
        <v>18100</v>
      </c>
      <c r="G1210" s="128">
        <v>14900</v>
      </c>
      <c r="H1210" s="149" t="s">
        <v>425</v>
      </c>
    </row>
    <row r="1212" spans="1:10" ht="12.75">
      <c r="A1212" s="144" t="s">
        <v>94</v>
      </c>
      <c r="C1212" s="150" t="s">
        <v>95</v>
      </c>
      <c r="D1212" s="128">
        <v>5380554.675557455</v>
      </c>
      <c r="F1212" s="128">
        <v>18900</v>
      </c>
      <c r="G1212" s="128">
        <v>16066.666666666668</v>
      </c>
      <c r="H1212" s="128">
        <v>5363071.342224121</v>
      </c>
      <c r="I1212" s="128">
        <v>-0.0001</v>
      </c>
      <c r="J1212" s="128">
        <v>-0.0001</v>
      </c>
    </row>
    <row r="1213" spans="1:8" ht="12.75">
      <c r="A1213" s="127">
        <v>38382.95552083333</v>
      </c>
      <c r="C1213" s="150" t="s">
        <v>96</v>
      </c>
      <c r="D1213" s="128">
        <v>154507.5190066598</v>
      </c>
      <c r="F1213" s="128">
        <v>916.5151389911681</v>
      </c>
      <c r="G1213" s="128">
        <v>1021.4368964029708</v>
      </c>
      <c r="H1213" s="128">
        <v>154507.5190066598</v>
      </c>
    </row>
    <row r="1215" spans="3:8" ht="12.75">
      <c r="C1215" s="150" t="s">
        <v>97</v>
      </c>
      <c r="D1215" s="128">
        <v>2.8715909106648376</v>
      </c>
      <c r="F1215" s="128">
        <v>4.84928644968872</v>
      </c>
      <c r="G1215" s="128">
        <v>6.357491056450025</v>
      </c>
      <c r="H1215" s="128">
        <v>2.8809521475167243</v>
      </c>
    </row>
    <row r="1216" spans="1:10" ht="12.75">
      <c r="A1216" s="144" t="s">
        <v>86</v>
      </c>
      <c r="C1216" s="145" t="s">
        <v>87</v>
      </c>
      <c r="D1216" s="145" t="s">
        <v>88</v>
      </c>
      <c r="F1216" s="145" t="s">
        <v>89</v>
      </c>
      <c r="G1216" s="145" t="s">
        <v>90</v>
      </c>
      <c r="H1216" s="145" t="s">
        <v>91</v>
      </c>
      <c r="I1216" s="146" t="s">
        <v>92</v>
      </c>
      <c r="J1216" s="145" t="s">
        <v>93</v>
      </c>
    </row>
    <row r="1217" spans="1:8" ht="12.75">
      <c r="A1217" s="147" t="s">
        <v>287</v>
      </c>
      <c r="C1217" s="148">
        <v>396.15199999976903</v>
      </c>
      <c r="D1217" s="128">
        <v>6235535.086448669</v>
      </c>
      <c r="F1217" s="128">
        <v>93700</v>
      </c>
      <c r="G1217" s="128">
        <v>95200</v>
      </c>
      <c r="H1217" s="149" t="s">
        <v>426</v>
      </c>
    </row>
    <row r="1219" spans="4:8" ht="12.75">
      <c r="D1219" s="128">
        <v>5958897.563522339</v>
      </c>
      <c r="F1219" s="128">
        <v>95700</v>
      </c>
      <c r="G1219" s="128">
        <v>95600</v>
      </c>
      <c r="H1219" s="149" t="s">
        <v>427</v>
      </c>
    </row>
    <row r="1221" spans="4:8" ht="12.75">
      <c r="D1221" s="128">
        <v>6517696.426780701</v>
      </c>
      <c r="F1221" s="128">
        <v>94800</v>
      </c>
      <c r="G1221" s="128">
        <v>93300</v>
      </c>
      <c r="H1221" s="149" t="s">
        <v>428</v>
      </c>
    </row>
    <row r="1223" spans="1:10" ht="12.75">
      <c r="A1223" s="144" t="s">
        <v>94</v>
      </c>
      <c r="C1223" s="150" t="s">
        <v>95</v>
      </c>
      <c r="D1223" s="128">
        <v>6237376.358917236</v>
      </c>
      <c r="F1223" s="128">
        <v>94733.33333333334</v>
      </c>
      <c r="G1223" s="128">
        <v>94700</v>
      </c>
      <c r="H1223" s="128">
        <v>6142659.513891474</v>
      </c>
      <c r="I1223" s="128">
        <v>-0.0001</v>
      </c>
      <c r="J1223" s="128">
        <v>-0.0001</v>
      </c>
    </row>
    <row r="1224" spans="1:8" ht="12.75">
      <c r="A1224" s="127">
        <v>38382.955983796295</v>
      </c>
      <c r="C1224" s="150" t="s">
        <v>96</v>
      </c>
      <c r="D1224" s="128">
        <v>279403.9819113774</v>
      </c>
      <c r="F1224" s="128">
        <v>1001.6652800877813</v>
      </c>
      <c r="G1224" s="128">
        <v>1228.8205727444508</v>
      </c>
      <c r="H1224" s="128">
        <v>279403.9819113774</v>
      </c>
    </row>
    <row r="1226" spans="3:8" ht="12.75">
      <c r="C1226" s="150" t="s">
        <v>97</v>
      </c>
      <c r="D1226" s="128">
        <v>4.479511349542486</v>
      </c>
      <c r="F1226" s="128">
        <v>1.0573525124079322</v>
      </c>
      <c r="G1226" s="128">
        <v>1.297593001842081</v>
      </c>
      <c r="H1226" s="128">
        <v>4.5485832525718255</v>
      </c>
    </row>
    <row r="1227" spans="1:10" ht="12.75">
      <c r="A1227" s="144" t="s">
        <v>86</v>
      </c>
      <c r="C1227" s="145" t="s">
        <v>87</v>
      </c>
      <c r="D1227" s="145" t="s">
        <v>88</v>
      </c>
      <c r="F1227" s="145" t="s">
        <v>89</v>
      </c>
      <c r="G1227" s="145" t="s">
        <v>90</v>
      </c>
      <c r="H1227" s="145" t="s">
        <v>91</v>
      </c>
      <c r="I1227" s="146" t="s">
        <v>92</v>
      </c>
      <c r="J1227" s="145" t="s">
        <v>93</v>
      </c>
    </row>
    <row r="1228" spans="1:8" ht="12.75">
      <c r="A1228" s="147" t="s">
        <v>294</v>
      </c>
      <c r="C1228" s="148">
        <v>589.5920000001788</v>
      </c>
      <c r="D1228" s="128">
        <v>361884.01638507843</v>
      </c>
      <c r="F1228" s="128">
        <v>3480</v>
      </c>
      <c r="G1228" s="128">
        <v>3070</v>
      </c>
      <c r="H1228" s="149" t="s">
        <v>429</v>
      </c>
    </row>
    <row r="1230" spans="4:8" ht="12.75">
      <c r="D1230" s="128">
        <v>391193.64466524124</v>
      </c>
      <c r="F1230" s="128">
        <v>3750</v>
      </c>
      <c r="G1230" s="128">
        <v>3170</v>
      </c>
      <c r="H1230" s="149" t="s">
        <v>430</v>
      </c>
    </row>
    <row r="1232" spans="4:8" ht="12.75">
      <c r="D1232" s="128">
        <v>376523.55303764343</v>
      </c>
      <c r="F1232" s="128">
        <v>3490.0000000037253</v>
      </c>
      <c r="G1232" s="128">
        <v>3150</v>
      </c>
      <c r="H1232" s="149" t="s">
        <v>431</v>
      </c>
    </row>
    <row r="1234" spans="1:10" ht="12.75">
      <c r="A1234" s="144" t="s">
        <v>94</v>
      </c>
      <c r="C1234" s="150" t="s">
        <v>95</v>
      </c>
      <c r="D1234" s="128">
        <v>376533.7380293211</v>
      </c>
      <c r="F1234" s="128">
        <v>3573.3333333345754</v>
      </c>
      <c r="G1234" s="128">
        <v>3130</v>
      </c>
      <c r="H1234" s="128">
        <v>373182.07136265375</v>
      </c>
      <c r="I1234" s="128">
        <v>-0.0001</v>
      </c>
      <c r="J1234" s="128">
        <v>-0.0001</v>
      </c>
    </row>
    <row r="1235" spans="1:8" ht="12.75">
      <c r="A1235" s="127">
        <v>38382.95648148148</v>
      </c>
      <c r="C1235" s="150" t="s">
        <v>96</v>
      </c>
      <c r="D1235" s="128">
        <v>14654.816794517064</v>
      </c>
      <c r="F1235" s="128">
        <v>153.07950004172662</v>
      </c>
      <c r="G1235" s="128">
        <v>52.91502622129182</v>
      </c>
      <c r="H1235" s="128">
        <v>14654.816794517064</v>
      </c>
    </row>
    <row r="1237" spans="3:8" ht="12.75">
      <c r="C1237" s="150" t="s">
        <v>97</v>
      </c>
      <c r="D1237" s="128">
        <v>3.8920328550680585</v>
      </c>
      <c r="F1237" s="128">
        <v>4.283941232509518</v>
      </c>
      <c r="G1237" s="128">
        <v>1.690575917613157</v>
      </c>
      <c r="H1237" s="128">
        <v>3.9269884378437085</v>
      </c>
    </row>
    <row r="1238" spans="1:10" ht="12.75">
      <c r="A1238" s="144" t="s">
        <v>86</v>
      </c>
      <c r="C1238" s="145" t="s">
        <v>87</v>
      </c>
      <c r="D1238" s="145" t="s">
        <v>88</v>
      </c>
      <c r="F1238" s="145" t="s">
        <v>89</v>
      </c>
      <c r="G1238" s="145" t="s">
        <v>90</v>
      </c>
      <c r="H1238" s="145" t="s">
        <v>91</v>
      </c>
      <c r="I1238" s="146" t="s">
        <v>92</v>
      </c>
      <c r="J1238" s="145" t="s">
        <v>93</v>
      </c>
    </row>
    <row r="1239" spans="1:8" ht="12.75">
      <c r="A1239" s="147" t="s">
        <v>295</v>
      </c>
      <c r="C1239" s="148">
        <v>766.4900000002235</v>
      </c>
      <c r="D1239" s="128">
        <v>2808.7059443108737</v>
      </c>
      <c r="F1239" s="128">
        <v>1885.9999999981374</v>
      </c>
      <c r="G1239" s="128">
        <v>1857.9999999981374</v>
      </c>
      <c r="H1239" s="149" t="s">
        <v>432</v>
      </c>
    </row>
    <row r="1241" spans="4:8" ht="12.75">
      <c r="D1241" s="128">
        <v>2890.4442314617336</v>
      </c>
      <c r="F1241" s="128">
        <v>1794</v>
      </c>
      <c r="G1241" s="128">
        <v>1882</v>
      </c>
      <c r="H1241" s="149" t="s">
        <v>433</v>
      </c>
    </row>
    <row r="1243" spans="4:8" ht="12.75">
      <c r="D1243" s="128">
        <v>2652.012098003179</v>
      </c>
      <c r="F1243" s="128">
        <v>1920.0000000018626</v>
      </c>
      <c r="G1243" s="128">
        <v>1885.9999999981374</v>
      </c>
      <c r="H1243" s="149" t="s">
        <v>434</v>
      </c>
    </row>
    <row r="1245" spans="1:10" ht="12.75">
      <c r="A1245" s="144" t="s">
        <v>94</v>
      </c>
      <c r="C1245" s="150" t="s">
        <v>95</v>
      </c>
      <c r="D1245" s="128">
        <v>2783.7207579252618</v>
      </c>
      <c r="F1245" s="128">
        <v>1866.6666666666665</v>
      </c>
      <c r="G1245" s="128">
        <v>1875.3333333320916</v>
      </c>
      <c r="H1245" s="128">
        <v>912.5516522348502</v>
      </c>
      <c r="I1245" s="128">
        <v>-0.0001</v>
      </c>
      <c r="J1245" s="128">
        <v>-0.0001</v>
      </c>
    </row>
    <row r="1246" spans="1:8" ht="12.75">
      <c r="A1246" s="127">
        <v>38382.956979166665</v>
      </c>
      <c r="C1246" s="150" t="s">
        <v>96</v>
      </c>
      <c r="D1246" s="128">
        <v>121.16379500676685</v>
      </c>
      <c r="F1246" s="128">
        <v>65.18691075205905</v>
      </c>
      <c r="G1246" s="128">
        <v>15.143755589246801</v>
      </c>
      <c r="H1246" s="128">
        <v>121.16379500676685</v>
      </c>
    </row>
    <row r="1248" spans="3:8" ht="12.75">
      <c r="C1248" s="150" t="s">
        <v>97</v>
      </c>
      <c r="D1248" s="128">
        <v>4.352584384112997</v>
      </c>
      <c r="F1248" s="128">
        <v>3.4921559331460212</v>
      </c>
      <c r="G1248" s="128">
        <v>0.8075234050439118</v>
      </c>
      <c r="H1248" s="128">
        <v>13.27747253648988</v>
      </c>
    </row>
    <row r="1249" spans="1:16" ht="12.75">
      <c r="A1249" s="138" t="s">
        <v>186</v>
      </c>
      <c r="B1249" s="133" t="s">
        <v>271</v>
      </c>
      <c r="D1249" s="138" t="s">
        <v>187</v>
      </c>
      <c r="E1249" s="133" t="s">
        <v>188</v>
      </c>
      <c r="F1249" s="134" t="s">
        <v>114</v>
      </c>
      <c r="G1249" s="139" t="s">
        <v>190</v>
      </c>
      <c r="H1249" s="140">
        <v>1</v>
      </c>
      <c r="I1249" s="141" t="s">
        <v>191</v>
      </c>
      <c r="J1249" s="140">
        <v>11</v>
      </c>
      <c r="K1249" s="139" t="s">
        <v>192</v>
      </c>
      <c r="L1249" s="142">
        <v>1</v>
      </c>
      <c r="M1249" s="139" t="s">
        <v>193</v>
      </c>
      <c r="N1249" s="143">
        <v>1</v>
      </c>
      <c r="O1249" s="139" t="s">
        <v>194</v>
      </c>
      <c r="P1249" s="143">
        <v>1</v>
      </c>
    </row>
    <row r="1251" spans="1:10" ht="12.75">
      <c r="A1251" s="144" t="s">
        <v>86</v>
      </c>
      <c r="C1251" s="145" t="s">
        <v>87</v>
      </c>
      <c r="D1251" s="145" t="s">
        <v>88</v>
      </c>
      <c r="F1251" s="145" t="s">
        <v>89</v>
      </c>
      <c r="G1251" s="145" t="s">
        <v>90</v>
      </c>
      <c r="H1251" s="145" t="s">
        <v>91</v>
      </c>
      <c r="I1251" s="146" t="s">
        <v>92</v>
      </c>
      <c r="J1251" s="145" t="s">
        <v>93</v>
      </c>
    </row>
    <row r="1252" spans="1:8" ht="12.75">
      <c r="A1252" s="147" t="s">
        <v>21</v>
      </c>
      <c r="C1252" s="148">
        <v>178.2290000000503</v>
      </c>
      <c r="D1252" s="128">
        <v>572.6667127739638</v>
      </c>
      <c r="F1252" s="128">
        <v>387</v>
      </c>
      <c r="G1252" s="128">
        <v>375</v>
      </c>
      <c r="H1252" s="149" t="s">
        <v>435</v>
      </c>
    </row>
    <row r="1254" spans="4:8" ht="12.75">
      <c r="D1254" s="128">
        <v>543.4024267187342</v>
      </c>
      <c r="F1254" s="128">
        <v>424</v>
      </c>
      <c r="G1254" s="128">
        <v>369</v>
      </c>
      <c r="H1254" s="149" t="s">
        <v>436</v>
      </c>
    </row>
    <row r="1256" spans="4:8" ht="12.75">
      <c r="D1256" s="128">
        <v>503.5</v>
      </c>
      <c r="F1256" s="128">
        <v>372</v>
      </c>
      <c r="G1256" s="128">
        <v>398</v>
      </c>
      <c r="H1256" s="149" t="s">
        <v>437</v>
      </c>
    </row>
    <row r="1258" spans="1:8" ht="12.75">
      <c r="A1258" s="144" t="s">
        <v>94</v>
      </c>
      <c r="C1258" s="150" t="s">
        <v>95</v>
      </c>
      <c r="D1258" s="128">
        <v>539.8563798308993</v>
      </c>
      <c r="F1258" s="128">
        <v>394.33333333333337</v>
      </c>
      <c r="G1258" s="128">
        <v>380.66666666666663</v>
      </c>
      <c r="H1258" s="128">
        <v>152.75677045589933</v>
      </c>
    </row>
    <row r="1259" spans="1:8" ht="12.75">
      <c r="A1259" s="127">
        <v>38382.95921296296</v>
      </c>
      <c r="C1259" s="150" t="s">
        <v>96</v>
      </c>
      <c r="D1259" s="128">
        <v>34.719438005058244</v>
      </c>
      <c r="F1259" s="128">
        <v>26.764404221527766</v>
      </c>
      <c r="G1259" s="128">
        <v>15.307950004273378</v>
      </c>
      <c r="H1259" s="128">
        <v>34.719438005058244</v>
      </c>
    </row>
    <row r="1261" spans="3:8" ht="12.75">
      <c r="C1261" s="150" t="s">
        <v>97</v>
      </c>
      <c r="D1261" s="128">
        <v>6.431236029096018</v>
      </c>
      <c r="F1261" s="128">
        <v>6.787253817800786</v>
      </c>
      <c r="G1261" s="128">
        <v>4.021352890789855</v>
      </c>
      <c r="H1261" s="128">
        <v>22.72857556587431</v>
      </c>
    </row>
    <row r="1262" spans="1:10" ht="12.75">
      <c r="A1262" s="144" t="s">
        <v>86</v>
      </c>
      <c r="C1262" s="145" t="s">
        <v>87</v>
      </c>
      <c r="D1262" s="145" t="s">
        <v>88</v>
      </c>
      <c r="F1262" s="145" t="s">
        <v>89</v>
      </c>
      <c r="G1262" s="145" t="s">
        <v>90</v>
      </c>
      <c r="H1262" s="145" t="s">
        <v>91</v>
      </c>
      <c r="I1262" s="146" t="s">
        <v>92</v>
      </c>
      <c r="J1262" s="145" t="s">
        <v>93</v>
      </c>
    </row>
    <row r="1263" spans="1:8" ht="12.75">
      <c r="A1263" s="147" t="s">
        <v>288</v>
      </c>
      <c r="C1263" s="148">
        <v>251.61100000003353</v>
      </c>
      <c r="D1263" s="128">
        <v>5822194.466659546</v>
      </c>
      <c r="F1263" s="128">
        <v>32800</v>
      </c>
      <c r="G1263" s="128">
        <v>28500</v>
      </c>
      <c r="H1263" s="149" t="s">
        <v>438</v>
      </c>
    </row>
    <row r="1265" spans="4:8" ht="12.75">
      <c r="D1265" s="128">
        <v>5826643.220077515</v>
      </c>
      <c r="F1265" s="128">
        <v>34400</v>
      </c>
      <c r="G1265" s="128">
        <v>28600</v>
      </c>
      <c r="H1265" s="149" t="s">
        <v>439</v>
      </c>
    </row>
    <row r="1267" spans="4:8" ht="12.75">
      <c r="D1267" s="128">
        <v>5934907.639274597</v>
      </c>
      <c r="F1267" s="128">
        <v>35800</v>
      </c>
      <c r="G1267" s="128">
        <v>28400</v>
      </c>
      <c r="H1267" s="149" t="s">
        <v>440</v>
      </c>
    </row>
    <row r="1269" spans="1:10" ht="12.75">
      <c r="A1269" s="144" t="s">
        <v>94</v>
      </c>
      <c r="C1269" s="150" t="s">
        <v>95</v>
      </c>
      <c r="D1269" s="128">
        <v>5861248.442003885</v>
      </c>
      <c r="F1269" s="128">
        <v>34333.333333333336</v>
      </c>
      <c r="G1269" s="128">
        <v>28500</v>
      </c>
      <c r="H1269" s="128">
        <v>5829860.526706332</v>
      </c>
      <c r="I1269" s="128">
        <v>-0.0001</v>
      </c>
      <c r="J1269" s="128">
        <v>-0.0001</v>
      </c>
    </row>
    <row r="1270" spans="1:8" ht="12.75">
      <c r="A1270" s="127">
        <v>38382.9596875</v>
      </c>
      <c r="C1270" s="150" t="s">
        <v>96</v>
      </c>
      <c r="D1270" s="128">
        <v>63829.50617595805</v>
      </c>
      <c r="F1270" s="128">
        <v>1501.1106998930272</v>
      </c>
      <c r="G1270" s="128">
        <v>100</v>
      </c>
      <c r="H1270" s="128">
        <v>63829.50617595805</v>
      </c>
    </row>
    <row r="1272" spans="3:8" ht="12.75">
      <c r="C1272" s="150" t="s">
        <v>97</v>
      </c>
      <c r="D1272" s="128">
        <v>1.0890087121803624</v>
      </c>
      <c r="F1272" s="128">
        <v>4.37216708706707</v>
      </c>
      <c r="G1272" s="128">
        <v>0.3508771929824561</v>
      </c>
      <c r="H1272" s="128">
        <v>1.0948719250410526</v>
      </c>
    </row>
    <row r="1273" spans="1:10" ht="12.75">
      <c r="A1273" s="144" t="s">
        <v>86</v>
      </c>
      <c r="C1273" s="145" t="s">
        <v>87</v>
      </c>
      <c r="D1273" s="145" t="s">
        <v>88</v>
      </c>
      <c r="F1273" s="145" t="s">
        <v>89</v>
      </c>
      <c r="G1273" s="145" t="s">
        <v>90</v>
      </c>
      <c r="H1273" s="145" t="s">
        <v>91</v>
      </c>
      <c r="I1273" s="146" t="s">
        <v>92</v>
      </c>
      <c r="J1273" s="145" t="s">
        <v>93</v>
      </c>
    </row>
    <row r="1274" spans="1:8" ht="12.75">
      <c r="A1274" s="147" t="s">
        <v>291</v>
      </c>
      <c r="C1274" s="148">
        <v>257.6099999998696</v>
      </c>
      <c r="D1274" s="128">
        <v>279764.5121116638</v>
      </c>
      <c r="F1274" s="128">
        <v>12087.5</v>
      </c>
      <c r="G1274" s="128">
        <v>9782.5</v>
      </c>
      <c r="H1274" s="149" t="s">
        <v>441</v>
      </c>
    </row>
    <row r="1276" spans="4:8" ht="12.75">
      <c r="D1276" s="128">
        <v>284832.8379125595</v>
      </c>
      <c r="F1276" s="128">
        <v>11480</v>
      </c>
      <c r="G1276" s="128">
        <v>9877.5</v>
      </c>
      <c r="H1276" s="149" t="s">
        <v>442</v>
      </c>
    </row>
    <row r="1278" spans="4:8" ht="12.75">
      <c r="D1278" s="128">
        <v>293659.97020339966</v>
      </c>
      <c r="F1278" s="128">
        <v>11370</v>
      </c>
      <c r="G1278" s="128">
        <v>9672.5</v>
      </c>
      <c r="H1278" s="149" t="s">
        <v>443</v>
      </c>
    </row>
    <row r="1280" spans="1:10" ht="12.75">
      <c r="A1280" s="144" t="s">
        <v>94</v>
      </c>
      <c r="C1280" s="150" t="s">
        <v>95</v>
      </c>
      <c r="D1280" s="128">
        <v>286085.77340920764</v>
      </c>
      <c r="F1280" s="128">
        <v>11645.833333333332</v>
      </c>
      <c r="G1280" s="128">
        <v>9777.5</v>
      </c>
      <c r="H1280" s="128">
        <v>275374.106742541</v>
      </c>
      <c r="I1280" s="128">
        <v>-0.0001</v>
      </c>
      <c r="J1280" s="128">
        <v>-0.0001</v>
      </c>
    </row>
    <row r="1281" spans="1:8" ht="12.75">
      <c r="A1281" s="127">
        <v>38382.960324074076</v>
      </c>
      <c r="C1281" s="150" t="s">
        <v>96</v>
      </c>
      <c r="D1281" s="128">
        <v>7031.95025678369</v>
      </c>
      <c r="F1281" s="128">
        <v>386.4286264413305</v>
      </c>
      <c r="G1281" s="128">
        <v>102.59142264341594</v>
      </c>
      <c r="H1281" s="128">
        <v>7031.95025678369</v>
      </c>
    </row>
    <row r="1283" spans="3:8" ht="12.75">
      <c r="C1283" s="150" t="s">
        <v>97</v>
      </c>
      <c r="D1283" s="128">
        <v>2.4579866985295427</v>
      </c>
      <c r="F1283" s="128">
        <v>3.3181706742726056</v>
      </c>
      <c r="G1283" s="128">
        <v>1.0492602673834408</v>
      </c>
      <c r="H1283" s="128">
        <v>2.5535989349057284</v>
      </c>
    </row>
    <row r="1284" spans="1:10" ht="12.75">
      <c r="A1284" s="144" t="s">
        <v>86</v>
      </c>
      <c r="C1284" s="145" t="s">
        <v>87</v>
      </c>
      <c r="D1284" s="145" t="s">
        <v>88</v>
      </c>
      <c r="F1284" s="145" t="s">
        <v>89</v>
      </c>
      <c r="G1284" s="145" t="s">
        <v>90</v>
      </c>
      <c r="H1284" s="145" t="s">
        <v>91</v>
      </c>
      <c r="I1284" s="146" t="s">
        <v>92</v>
      </c>
      <c r="J1284" s="145" t="s">
        <v>93</v>
      </c>
    </row>
    <row r="1285" spans="1:8" ht="12.75">
      <c r="A1285" s="147" t="s">
        <v>290</v>
      </c>
      <c r="C1285" s="148">
        <v>259.9399999999441</v>
      </c>
      <c r="D1285" s="128">
        <v>2611130.7957878113</v>
      </c>
      <c r="F1285" s="128">
        <v>21725</v>
      </c>
      <c r="G1285" s="128">
        <v>19650</v>
      </c>
      <c r="H1285" s="149" t="s">
        <v>444</v>
      </c>
    </row>
    <row r="1287" spans="4:8" ht="12.75">
      <c r="D1287" s="128">
        <v>2632401.11649704</v>
      </c>
      <c r="F1287" s="128">
        <v>22000</v>
      </c>
      <c r="G1287" s="128">
        <v>19875</v>
      </c>
      <c r="H1287" s="149" t="s">
        <v>445</v>
      </c>
    </row>
    <row r="1289" spans="4:8" ht="12.75">
      <c r="D1289" s="128">
        <v>2652830.4871673584</v>
      </c>
      <c r="F1289" s="128">
        <v>22300</v>
      </c>
      <c r="G1289" s="128">
        <v>19650</v>
      </c>
      <c r="H1289" s="149" t="s">
        <v>446</v>
      </c>
    </row>
    <row r="1291" spans="1:10" ht="12.75">
      <c r="A1291" s="144" t="s">
        <v>94</v>
      </c>
      <c r="C1291" s="150" t="s">
        <v>95</v>
      </c>
      <c r="D1291" s="128">
        <v>2632120.7998174033</v>
      </c>
      <c r="F1291" s="128">
        <v>22008.333333333336</v>
      </c>
      <c r="G1291" s="128">
        <v>19725</v>
      </c>
      <c r="H1291" s="128">
        <v>2611242.601164205</v>
      </c>
      <c r="I1291" s="128">
        <v>-0.0001</v>
      </c>
      <c r="J1291" s="128">
        <v>-0.0001</v>
      </c>
    </row>
    <row r="1292" spans="1:8" ht="12.75">
      <c r="A1292" s="127">
        <v>38382.96099537037</v>
      </c>
      <c r="C1292" s="150" t="s">
        <v>96</v>
      </c>
      <c r="D1292" s="128">
        <v>20851.258915670613</v>
      </c>
      <c r="F1292" s="128">
        <v>287.59056544562327</v>
      </c>
      <c r="G1292" s="128">
        <v>129.9038105676658</v>
      </c>
      <c r="H1292" s="128">
        <v>20851.258915670613</v>
      </c>
    </row>
    <row r="1294" spans="3:8" ht="12.75">
      <c r="C1294" s="150" t="s">
        <v>97</v>
      </c>
      <c r="D1294" s="128">
        <v>0.7921847248468655</v>
      </c>
      <c r="F1294" s="128">
        <v>1.3067348676060127</v>
      </c>
      <c r="G1294" s="128">
        <v>0.6585744515471016</v>
      </c>
      <c r="H1294" s="128">
        <v>0.7985186403735227</v>
      </c>
    </row>
    <row r="1295" spans="1:10" ht="12.75">
      <c r="A1295" s="144" t="s">
        <v>86</v>
      </c>
      <c r="C1295" s="145" t="s">
        <v>87</v>
      </c>
      <c r="D1295" s="145" t="s">
        <v>88</v>
      </c>
      <c r="F1295" s="145" t="s">
        <v>89</v>
      </c>
      <c r="G1295" s="145" t="s">
        <v>90</v>
      </c>
      <c r="H1295" s="145" t="s">
        <v>91</v>
      </c>
      <c r="I1295" s="146" t="s">
        <v>92</v>
      </c>
      <c r="J1295" s="145" t="s">
        <v>93</v>
      </c>
    </row>
    <row r="1296" spans="1:8" ht="12.75">
      <c r="A1296" s="147" t="s">
        <v>292</v>
      </c>
      <c r="C1296" s="148">
        <v>285.2129999999888</v>
      </c>
      <c r="D1296" s="128">
        <v>412725.0096735954</v>
      </c>
      <c r="F1296" s="128">
        <v>10750</v>
      </c>
      <c r="G1296" s="128">
        <v>10750</v>
      </c>
      <c r="H1296" s="149" t="s">
        <v>447</v>
      </c>
    </row>
    <row r="1298" spans="4:8" ht="12.75">
      <c r="D1298" s="128">
        <v>448467.6955423355</v>
      </c>
      <c r="F1298" s="128">
        <v>10850</v>
      </c>
      <c r="G1298" s="128">
        <v>10800</v>
      </c>
      <c r="H1298" s="149" t="s">
        <v>448</v>
      </c>
    </row>
    <row r="1300" spans="4:8" ht="12.75">
      <c r="D1300" s="128">
        <v>438571.5311551094</v>
      </c>
      <c r="F1300" s="128">
        <v>10850</v>
      </c>
      <c r="G1300" s="128">
        <v>10800</v>
      </c>
      <c r="H1300" s="149" t="s">
        <v>449</v>
      </c>
    </row>
    <row r="1302" spans="1:10" ht="12.75">
      <c r="A1302" s="144" t="s">
        <v>94</v>
      </c>
      <c r="C1302" s="150" t="s">
        <v>95</v>
      </c>
      <c r="D1302" s="128">
        <v>433254.7454570135</v>
      </c>
      <c r="F1302" s="128">
        <v>10816.666666666668</v>
      </c>
      <c r="G1302" s="128">
        <v>10783.333333333332</v>
      </c>
      <c r="H1302" s="128">
        <v>422456.50730391504</v>
      </c>
      <c r="I1302" s="128">
        <v>-0.0001</v>
      </c>
      <c r="J1302" s="128">
        <v>-0.0001</v>
      </c>
    </row>
    <row r="1303" spans="1:8" ht="12.75">
      <c r="A1303" s="127">
        <v>38382.96167824074</v>
      </c>
      <c r="C1303" s="150" t="s">
        <v>96</v>
      </c>
      <c r="D1303" s="128">
        <v>18454.97374415634</v>
      </c>
      <c r="F1303" s="128">
        <v>57.73502691896257</v>
      </c>
      <c r="G1303" s="128">
        <v>28.867513459481284</v>
      </c>
      <c r="H1303" s="128">
        <v>18454.97374415634</v>
      </c>
    </row>
    <row r="1305" spans="3:8" ht="12.75">
      <c r="C1305" s="150" t="s">
        <v>97</v>
      </c>
      <c r="D1305" s="128">
        <v>4.259612603824879</v>
      </c>
      <c r="F1305" s="128">
        <v>0.5337598790659096</v>
      </c>
      <c r="G1305" s="128">
        <v>0.26770491616211395</v>
      </c>
      <c r="H1305" s="128">
        <v>4.368490820968664</v>
      </c>
    </row>
    <row r="1306" spans="1:10" ht="12.75">
      <c r="A1306" s="144" t="s">
        <v>86</v>
      </c>
      <c r="C1306" s="145" t="s">
        <v>87</v>
      </c>
      <c r="D1306" s="145" t="s">
        <v>88</v>
      </c>
      <c r="F1306" s="145" t="s">
        <v>89</v>
      </c>
      <c r="G1306" s="145" t="s">
        <v>90</v>
      </c>
      <c r="H1306" s="145" t="s">
        <v>91</v>
      </c>
      <c r="I1306" s="146" t="s">
        <v>92</v>
      </c>
      <c r="J1306" s="145" t="s">
        <v>93</v>
      </c>
    </row>
    <row r="1307" spans="1:8" ht="12.75">
      <c r="A1307" s="147" t="s">
        <v>288</v>
      </c>
      <c r="C1307" s="148">
        <v>288.1579999998212</v>
      </c>
      <c r="D1307" s="128">
        <v>597061.7093229294</v>
      </c>
      <c r="F1307" s="128">
        <v>4850</v>
      </c>
      <c r="G1307" s="128">
        <v>4190</v>
      </c>
      <c r="H1307" s="149" t="s">
        <v>450</v>
      </c>
    </row>
    <row r="1309" spans="4:8" ht="12.75">
      <c r="D1309" s="128">
        <v>591526.6837005615</v>
      </c>
      <c r="F1309" s="128">
        <v>4850</v>
      </c>
      <c r="G1309" s="128">
        <v>4190</v>
      </c>
      <c r="H1309" s="149" t="s">
        <v>451</v>
      </c>
    </row>
    <row r="1311" spans="4:8" ht="12.75">
      <c r="D1311" s="128">
        <v>563669.0553789139</v>
      </c>
      <c r="F1311" s="128">
        <v>4850</v>
      </c>
      <c r="G1311" s="128">
        <v>4190</v>
      </c>
      <c r="H1311" s="149" t="s">
        <v>452</v>
      </c>
    </row>
    <row r="1313" spans="1:10" ht="12.75">
      <c r="A1313" s="144" t="s">
        <v>94</v>
      </c>
      <c r="C1313" s="150" t="s">
        <v>95</v>
      </c>
      <c r="D1313" s="128">
        <v>584085.8161341349</v>
      </c>
      <c r="F1313" s="128">
        <v>4850</v>
      </c>
      <c r="G1313" s="128">
        <v>4190</v>
      </c>
      <c r="H1313" s="128">
        <v>579570.9267536041</v>
      </c>
      <c r="I1313" s="128">
        <v>-0.0001</v>
      </c>
      <c r="J1313" s="128">
        <v>-0.0001</v>
      </c>
    </row>
    <row r="1314" spans="1:8" ht="12.75">
      <c r="A1314" s="127">
        <v>38382.96209490741</v>
      </c>
      <c r="C1314" s="150" t="s">
        <v>96</v>
      </c>
      <c r="D1314" s="128">
        <v>17896.709668597836</v>
      </c>
      <c r="H1314" s="128">
        <v>17896.709668597836</v>
      </c>
    </row>
    <row r="1316" spans="3:8" ht="12.75">
      <c r="C1316" s="150" t="s">
        <v>97</v>
      </c>
      <c r="D1316" s="128">
        <v>3.064054831368799</v>
      </c>
      <c r="F1316" s="128">
        <v>0</v>
      </c>
      <c r="G1316" s="128">
        <v>0</v>
      </c>
      <c r="H1316" s="128">
        <v>3.087923986947392</v>
      </c>
    </row>
    <row r="1317" spans="1:10" ht="12.75">
      <c r="A1317" s="144" t="s">
        <v>86</v>
      </c>
      <c r="C1317" s="145" t="s">
        <v>87</v>
      </c>
      <c r="D1317" s="145" t="s">
        <v>88</v>
      </c>
      <c r="F1317" s="145" t="s">
        <v>89</v>
      </c>
      <c r="G1317" s="145" t="s">
        <v>90</v>
      </c>
      <c r="H1317" s="145" t="s">
        <v>91</v>
      </c>
      <c r="I1317" s="146" t="s">
        <v>92</v>
      </c>
      <c r="J1317" s="145" t="s">
        <v>93</v>
      </c>
    </row>
    <row r="1318" spans="1:8" ht="12.75">
      <c r="A1318" s="147" t="s">
        <v>289</v>
      </c>
      <c r="C1318" s="148">
        <v>334.94100000010803</v>
      </c>
      <c r="D1318" s="128">
        <v>444106.9287080765</v>
      </c>
      <c r="F1318" s="128">
        <v>28200</v>
      </c>
      <c r="H1318" s="149" t="s">
        <v>453</v>
      </c>
    </row>
    <row r="1320" spans="4:8" ht="12.75">
      <c r="D1320" s="128">
        <v>470825.3446097374</v>
      </c>
      <c r="F1320" s="128">
        <v>28100</v>
      </c>
      <c r="H1320" s="149" t="s">
        <v>454</v>
      </c>
    </row>
    <row r="1322" spans="4:8" ht="12.75">
      <c r="D1322" s="128">
        <v>472981.3362584114</v>
      </c>
      <c r="F1322" s="128">
        <v>28300</v>
      </c>
      <c r="H1322" s="149" t="s">
        <v>455</v>
      </c>
    </row>
    <row r="1324" spans="1:10" ht="12.75">
      <c r="A1324" s="144" t="s">
        <v>94</v>
      </c>
      <c r="C1324" s="150" t="s">
        <v>95</v>
      </c>
      <c r="D1324" s="128">
        <v>462637.86985874176</v>
      </c>
      <c r="F1324" s="128">
        <v>28200</v>
      </c>
      <c r="H1324" s="128">
        <v>434437.86985874176</v>
      </c>
      <c r="I1324" s="128">
        <v>-0.0001</v>
      </c>
      <c r="J1324" s="128">
        <v>-0.0001</v>
      </c>
    </row>
    <row r="1325" spans="1:8" ht="12.75">
      <c r="A1325" s="127">
        <v>38382.962534722225</v>
      </c>
      <c r="C1325" s="150" t="s">
        <v>96</v>
      </c>
      <c r="D1325" s="128">
        <v>16084.430668953597</v>
      </c>
      <c r="F1325" s="128">
        <v>100</v>
      </c>
      <c r="H1325" s="128">
        <v>16084.430668953597</v>
      </c>
    </row>
    <row r="1327" spans="3:8" ht="12.75">
      <c r="C1327" s="150" t="s">
        <v>97</v>
      </c>
      <c r="D1327" s="128">
        <v>3.4766783518748032</v>
      </c>
      <c r="F1327" s="128">
        <v>0.3546099290780142</v>
      </c>
      <c r="H1327" s="128">
        <v>3.70235464836053</v>
      </c>
    </row>
    <row r="1328" spans="1:10" ht="12.75">
      <c r="A1328" s="144" t="s">
        <v>86</v>
      </c>
      <c r="C1328" s="145" t="s">
        <v>87</v>
      </c>
      <c r="D1328" s="145" t="s">
        <v>88</v>
      </c>
      <c r="F1328" s="145" t="s">
        <v>89</v>
      </c>
      <c r="G1328" s="145" t="s">
        <v>90</v>
      </c>
      <c r="H1328" s="145" t="s">
        <v>91</v>
      </c>
      <c r="I1328" s="146" t="s">
        <v>92</v>
      </c>
      <c r="J1328" s="145" t="s">
        <v>93</v>
      </c>
    </row>
    <row r="1329" spans="1:8" ht="12.75">
      <c r="A1329" s="147" t="s">
        <v>293</v>
      </c>
      <c r="C1329" s="148">
        <v>393.36599999992177</v>
      </c>
      <c r="D1329" s="128">
        <v>2417191.8358459473</v>
      </c>
      <c r="F1329" s="128">
        <v>12800</v>
      </c>
      <c r="G1329" s="128">
        <v>12600</v>
      </c>
      <c r="H1329" s="149" t="s">
        <v>456</v>
      </c>
    </row>
    <row r="1331" spans="4:8" ht="12.75">
      <c r="D1331" s="128">
        <v>2750341.330986023</v>
      </c>
      <c r="F1331" s="128">
        <v>13100</v>
      </c>
      <c r="G1331" s="128">
        <v>12100</v>
      </c>
      <c r="H1331" s="149" t="s">
        <v>457</v>
      </c>
    </row>
    <row r="1333" spans="4:8" ht="12.75">
      <c r="D1333" s="128">
        <v>2645292.8546066284</v>
      </c>
      <c r="F1333" s="128">
        <v>13100</v>
      </c>
      <c r="G1333" s="128">
        <v>12800</v>
      </c>
      <c r="H1333" s="149" t="s">
        <v>458</v>
      </c>
    </row>
    <row r="1335" spans="1:10" ht="12.75">
      <c r="A1335" s="144" t="s">
        <v>94</v>
      </c>
      <c r="C1335" s="150" t="s">
        <v>95</v>
      </c>
      <c r="D1335" s="128">
        <v>2604275.3404795327</v>
      </c>
      <c r="F1335" s="128">
        <v>13000</v>
      </c>
      <c r="G1335" s="128">
        <v>12500</v>
      </c>
      <c r="H1335" s="128">
        <v>2591525.3404795327</v>
      </c>
      <c r="I1335" s="128">
        <v>-0.0001</v>
      </c>
      <c r="J1335" s="128">
        <v>-0.0001</v>
      </c>
    </row>
    <row r="1336" spans="1:8" ht="12.75">
      <c r="A1336" s="127">
        <v>38382.96298611111</v>
      </c>
      <c r="C1336" s="150" t="s">
        <v>96</v>
      </c>
      <c r="D1336" s="128">
        <v>170320.20983106107</v>
      </c>
      <c r="F1336" s="128">
        <v>173.20508075688772</v>
      </c>
      <c r="G1336" s="128">
        <v>360.5551275463989</v>
      </c>
      <c r="H1336" s="128">
        <v>170320.20983106107</v>
      </c>
    </row>
    <row r="1338" spans="3:8" ht="12.75">
      <c r="C1338" s="150" t="s">
        <v>97</v>
      </c>
      <c r="D1338" s="128">
        <v>6.540023137480523</v>
      </c>
      <c r="F1338" s="128">
        <v>1.3323467750529823</v>
      </c>
      <c r="G1338" s="128">
        <v>2.884441020371191</v>
      </c>
      <c r="H1338" s="128">
        <v>6.572199282432841</v>
      </c>
    </row>
    <row r="1339" spans="1:10" ht="12.75">
      <c r="A1339" s="144" t="s">
        <v>86</v>
      </c>
      <c r="C1339" s="145" t="s">
        <v>87</v>
      </c>
      <c r="D1339" s="145" t="s">
        <v>88</v>
      </c>
      <c r="F1339" s="145" t="s">
        <v>89</v>
      </c>
      <c r="G1339" s="145" t="s">
        <v>90</v>
      </c>
      <c r="H1339" s="145" t="s">
        <v>91</v>
      </c>
      <c r="I1339" s="146" t="s">
        <v>92</v>
      </c>
      <c r="J1339" s="145" t="s">
        <v>93</v>
      </c>
    </row>
    <row r="1340" spans="1:8" ht="12.75">
      <c r="A1340" s="147" t="s">
        <v>287</v>
      </c>
      <c r="C1340" s="148">
        <v>396.15199999976903</v>
      </c>
      <c r="D1340" s="128">
        <v>5892261.515701294</v>
      </c>
      <c r="F1340" s="128">
        <v>86900</v>
      </c>
      <c r="G1340" s="128">
        <v>87300</v>
      </c>
      <c r="H1340" s="149" t="s">
        <v>459</v>
      </c>
    </row>
    <row r="1342" spans="4:8" ht="12.75">
      <c r="D1342" s="128">
        <v>5772137.65574646</v>
      </c>
      <c r="F1342" s="128">
        <v>86400</v>
      </c>
      <c r="G1342" s="128">
        <v>88900</v>
      </c>
      <c r="H1342" s="149" t="s">
        <v>460</v>
      </c>
    </row>
    <row r="1344" spans="4:8" ht="12.75">
      <c r="D1344" s="128">
        <v>5748771.403968811</v>
      </c>
      <c r="F1344" s="128">
        <v>87300</v>
      </c>
      <c r="G1344" s="128">
        <v>87200</v>
      </c>
      <c r="H1344" s="149" t="s">
        <v>461</v>
      </c>
    </row>
    <row r="1346" spans="1:10" ht="12.75">
      <c r="A1346" s="144" t="s">
        <v>94</v>
      </c>
      <c r="C1346" s="150" t="s">
        <v>95</v>
      </c>
      <c r="D1346" s="128">
        <v>5804390.191805521</v>
      </c>
      <c r="F1346" s="128">
        <v>86866.66666666666</v>
      </c>
      <c r="G1346" s="128">
        <v>87800</v>
      </c>
      <c r="H1346" s="128">
        <v>5717061.852526885</v>
      </c>
      <c r="I1346" s="128">
        <v>-0.0001</v>
      </c>
      <c r="J1346" s="128">
        <v>-0.0001</v>
      </c>
    </row>
    <row r="1347" spans="1:8" ht="12.75">
      <c r="A1347" s="127">
        <v>38382.96346064815</v>
      </c>
      <c r="C1347" s="150" t="s">
        <v>96</v>
      </c>
      <c r="D1347" s="128">
        <v>76990.40591480647</v>
      </c>
      <c r="F1347" s="128">
        <v>450.9249752822894</v>
      </c>
      <c r="G1347" s="128">
        <v>953.9392014169456</v>
      </c>
      <c r="H1347" s="128">
        <v>76990.40591480647</v>
      </c>
    </row>
    <row r="1349" spans="3:8" ht="12.75">
      <c r="C1349" s="150" t="s">
        <v>97</v>
      </c>
      <c r="D1349" s="128">
        <v>1.32641678747751</v>
      </c>
      <c r="F1349" s="128">
        <v>0.5191001250371713</v>
      </c>
      <c r="G1349" s="128">
        <v>1.0864911177869538</v>
      </c>
      <c r="H1349" s="128">
        <v>1.346677854828131</v>
      </c>
    </row>
    <row r="1350" spans="1:10" ht="12.75">
      <c r="A1350" s="144" t="s">
        <v>86</v>
      </c>
      <c r="C1350" s="145" t="s">
        <v>87</v>
      </c>
      <c r="D1350" s="145" t="s">
        <v>88</v>
      </c>
      <c r="F1350" s="145" t="s">
        <v>89</v>
      </c>
      <c r="G1350" s="145" t="s">
        <v>90</v>
      </c>
      <c r="H1350" s="145" t="s">
        <v>91</v>
      </c>
      <c r="I1350" s="146" t="s">
        <v>92</v>
      </c>
      <c r="J1350" s="145" t="s">
        <v>93</v>
      </c>
    </row>
    <row r="1351" spans="1:8" ht="12.75">
      <c r="A1351" s="147" t="s">
        <v>294</v>
      </c>
      <c r="C1351" s="148">
        <v>589.5920000001788</v>
      </c>
      <c r="D1351" s="128">
        <v>619249.0650815964</v>
      </c>
      <c r="F1351" s="128">
        <v>4590</v>
      </c>
      <c r="G1351" s="128">
        <v>3870</v>
      </c>
      <c r="H1351" s="149" t="s">
        <v>462</v>
      </c>
    </row>
    <row r="1353" spans="4:8" ht="12.75">
      <c r="D1353" s="128">
        <v>622636.1257514954</v>
      </c>
      <c r="F1353" s="128">
        <v>4380</v>
      </c>
      <c r="G1353" s="128">
        <v>3859.9999999962747</v>
      </c>
      <c r="H1353" s="149" t="s">
        <v>463</v>
      </c>
    </row>
    <row r="1355" spans="4:8" ht="12.75">
      <c r="D1355" s="128">
        <v>576749.3192310333</v>
      </c>
      <c r="F1355" s="128">
        <v>4860</v>
      </c>
      <c r="G1355" s="128">
        <v>3920</v>
      </c>
      <c r="H1355" s="149" t="s">
        <v>684</v>
      </c>
    </row>
    <row r="1357" spans="1:10" ht="12.75">
      <c r="A1357" s="144" t="s">
        <v>94</v>
      </c>
      <c r="C1357" s="150" t="s">
        <v>95</v>
      </c>
      <c r="D1357" s="128">
        <v>606211.5033547083</v>
      </c>
      <c r="F1357" s="128">
        <v>4610</v>
      </c>
      <c r="G1357" s="128">
        <v>3883.3333333320916</v>
      </c>
      <c r="H1357" s="128">
        <v>601964.8366880423</v>
      </c>
      <c r="I1357" s="128">
        <v>-0.0001</v>
      </c>
      <c r="J1357" s="128">
        <v>-0.0001</v>
      </c>
    </row>
    <row r="1358" spans="1:8" ht="12.75">
      <c r="A1358" s="127">
        <v>38382.963958333334</v>
      </c>
      <c r="C1358" s="150" t="s">
        <v>96</v>
      </c>
      <c r="D1358" s="128">
        <v>25571.141253343336</v>
      </c>
      <c r="F1358" s="128">
        <v>240.62418831031928</v>
      </c>
      <c r="G1358" s="128">
        <v>32.14550253792877</v>
      </c>
      <c r="H1358" s="128">
        <v>25571.141253343336</v>
      </c>
    </row>
    <row r="1360" spans="3:8" ht="12.75">
      <c r="C1360" s="150" t="s">
        <v>97</v>
      </c>
      <c r="D1360" s="128">
        <v>4.218188060080588</v>
      </c>
      <c r="F1360" s="128">
        <v>5.219613629291091</v>
      </c>
      <c r="G1360" s="128">
        <v>0.8277811812344819</v>
      </c>
      <c r="H1360" s="128">
        <v>4.24794600861298</v>
      </c>
    </row>
    <row r="1361" spans="1:10" ht="12.75">
      <c r="A1361" s="144" t="s">
        <v>86</v>
      </c>
      <c r="C1361" s="145" t="s">
        <v>87</v>
      </c>
      <c r="D1361" s="145" t="s">
        <v>88</v>
      </c>
      <c r="F1361" s="145" t="s">
        <v>89</v>
      </c>
      <c r="G1361" s="145" t="s">
        <v>90</v>
      </c>
      <c r="H1361" s="145" t="s">
        <v>91</v>
      </c>
      <c r="I1361" s="146" t="s">
        <v>92</v>
      </c>
      <c r="J1361" s="145" t="s">
        <v>93</v>
      </c>
    </row>
    <row r="1362" spans="1:8" ht="12.75">
      <c r="A1362" s="147" t="s">
        <v>295</v>
      </c>
      <c r="C1362" s="148">
        <v>766.4900000002235</v>
      </c>
      <c r="D1362" s="128">
        <v>76033.65423071384</v>
      </c>
      <c r="F1362" s="128">
        <v>2546</v>
      </c>
      <c r="G1362" s="128">
        <v>2604</v>
      </c>
      <c r="H1362" s="149" t="s">
        <v>685</v>
      </c>
    </row>
    <row r="1364" spans="4:8" ht="12.75">
      <c r="D1364" s="128">
        <v>76024.26689600945</v>
      </c>
      <c r="F1364" s="128">
        <v>2509</v>
      </c>
      <c r="G1364" s="128">
        <v>2625</v>
      </c>
      <c r="H1364" s="149" t="s">
        <v>686</v>
      </c>
    </row>
    <row r="1366" spans="4:8" ht="12.75">
      <c r="D1366" s="128">
        <v>76773.97173547745</v>
      </c>
      <c r="F1366" s="128">
        <v>2462</v>
      </c>
      <c r="G1366" s="128">
        <v>2729</v>
      </c>
      <c r="H1366" s="149" t="s">
        <v>687</v>
      </c>
    </row>
    <row r="1368" spans="1:10" ht="12.75">
      <c r="A1368" s="144" t="s">
        <v>94</v>
      </c>
      <c r="C1368" s="150" t="s">
        <v>95</v>
      </c>
      <c r="D1368" s="128">
        <v>76277.29762073357</v>
      </c>
      <c r="F1368" s="128">
        <v>2505.6666666666665</v>
      </c>
      <c r="G1368" s="128">
        <v>2652.666666666667</v>
      </c>
      <c r="H1368" s="128">
        <v>73695.26266138398</v>
      </c>
      <c r="I1368" s="128">
        <v>-0.0001</v>
      </c>
      <c r="J1368" s="128">
        <v>-0.0001</v>
      </c>
    </row>
    <row r="1369" spans="1:8" ht="12.75">
      <c r="A1369" s="127">
        <v>38382.96445601852</v>
      </c>
      <c r="C1369" s="150" t="s">
        <v>96</v>
      </c>
      <c r="D1369" s="128">
        <v>430.1580089979473</v>
      </c>
      <c r="F1369" s="128">
        <v>42.09908945967043</v>
      </c>
      <c r="G1369" s="128">
        <v>66.93529213601246</v>
      </c>
      <c r="H1369" s="128">
        <v>430.1580089979473</v>
      </c>
    </row>
    <row r="1371" spans="3:8" ht="12.75">
      <c r="C1371" s="150" t="s">
        <v>97</v>
      </c>
      <c r="D1371" s="128">
        <v>0.563939759817897</v>
      </c>
      <c r="F1371" s="128">
        <v>1.6801552265399937</v>
      </c>
      <c r="G1371" s="128">
        <v>2.523320889771769</v>
      </c>
      <c r="H1371" s="128">
        <v>0.5836983185397457</v>
      </c>
    </row>
    <row r="1372" spans="1:16" ht="12.75">
      <c r="A1372" s="138" t="s">
        <v>186</v>
      </c>
      <c r="B1372" s="133" t="s">
        <v>76</v>
      </c>
      <c r="D1372" s="138" t="s">
        <v>187</v>
      </c>
      <c r="E1372" s="133" t="s">
        <v>188</v>
      </c>
      <c r="F1372" s="134" t="s">
        <v>116</v>
      </c>
      <c r="G1372" s="139" t="s">
        <v>190</v>
      </c>
      <c r="H1372" s="140">
        <v>1</v>
      </c>
      <c r="I1372" s="141" t="s">
        <v>191</v>
      </c>
      <c r="J1372" s="140">
        <v>12</v>
      </c>
      <c r="K1372" s="139" t="s">
        <v>192</v>
      </c>
      <c r="L1372" s="142">
        <v>1</v>
      </c>
      <c r="M1372" s="139" t="s">
        <v>193</v>
      </c>
      <c r="N1372" s="143">
        <v>1</v>
      </c>
      <c r="O1372" s="139" t="s">
        <v>194</v>
      </c>
      <c r="P1372" s="143">
        <v>1</v>
      </c>
    </row>
    <row r="1374" spans="1:10" ht="12.75">
      <c r="A1374" s="144" t="s">
        <v>86</v>
      </c>
      <c r="C1374" s="145" t="s">
        <v>87</v>
      </c>
      <c r="D1374" s="145" t="s">
        <v>88</v>
      </c>
      <c r="F1374" s="145" t="s">
        <v>89</v>
      </c>
      <c r="G1374" s="145" t="s">
        <v>90</v>
      </c>
      <c r="H1374" s="145" t="s">
        <v>91</v>
      </c>
      <c r="I1374" s="146" t="s">
        <v>92</v>
      </c>
      <c r="J1374" s="145" t="s">
        <v>93</v>
      </c>
    </row>
    <row r="1375" spans="1:8" ht="12.75">
      <c r="A1375" s="147" t="s">
        <v>21</v>
      </c>
      <c r="C1375" s="148">
        <v>178.2290000000503</v>
      </c>
      <c r="D1375" s="128">
        <v>724.2919061379507</v>
      </c>
      <c r="F1375" s="128">
        <v>450</v>
      </c>
      <c r="G1375" s="128">
        <v>412.00000000046566</v>
      </c>
      <c r="H1375" s="149" t="s">
        <v>688</v>
      </c>
    </row>
    <row r="1377" spans="4:8" ht="12.75">
      <c r="D1377" s="128">
        <v>715.8007920542732</v>
      </c>
      <c r="F1377" s="128">
        <v>454</v>
      </c>
      <c r="G1377" s="128">
        <v>436</v>
      </c>
      <c r="H1377" s="149" t="s">
        <v>689</v>
      </c>
    </row>
    <row r="1379" spans="4:8" ht="12.75">
      <c r="D1379" s="128">
        <v>713.7444407260045</v>
      </c>
      <c r="F1379" s="128">
        <v>412.99999999953434</v>
      </c>
      <c r="G1379" s="128">
        <v>454</v>
      </c>
      <c r="H1379" s="149" t="s">
        <v>690</v>
      </c>
    </row>
    <row r="1381" spans="1:8" ht="12.75">
      <c r="A1381" s="144" t="s">
        <v>94</v>
      </c>
      <c r="C1381" s="150" t="s">
        <v>95</v>
      </c>
      <c r="D1381" s="128">
        <v>717.9457129727427</v>
      </c>
      <c r="F1381" s="128">
        <v>438.9999999998448</v>
      </c>
      <c r="G1381" s="128">
        <v>434.0000000001552</v>
      </c>
      <c r="H1381" s="128">
        <v>281.5921973477337</v>
      </c>
    </row>
    <row r="1382" spans="1:8" ht="12.75">
      <c r="A1382" s="127">
        <v>38382.966678240744</v>
      </c>
      <c r="C1382" s="150" t="s">
        <v>96</v>
      </c>
      <c r="D1382" s="128">
        <v>5.591312096816505</v>
      </c>
      <c r="F1382" s="128">
        <v>22.605309111181604</v>
      </c>
      <c r="G1382" s="128">
        <v>21.071307505463857</v>
      </c>
      <c r="H1382" s="128">
        <v>5.591312096816505</v>
      </c>
    </row>
    <row r="1384" spans="3:8" ht="12.75">
      <c r="C1384" s="150" t="s">
        <v>97</v>
      </c>
      <c r="D1384" s="128">
        <v>0.7787931588399616</v>
      </c>
      <c r="F1384" s="128">
        <v>5.149273146056856</v>
      </c>
      <c r="G1384" s="128">
        <v>4.855139978215744</v>
      </c>
      <c r="H1384" s="128">
        <v>1.9856061884810972</v>
      </c>
    </row>
    <row r="1385" spans="1:10" ht="12.75">
      <c r="A1385" s="144" t="s">
        <v>86</v>
      </c>
      <c r="C1385" s="145" t="s">
        <v>87</v>
      </c>
      <c r="D1385" s="145" t="s">
        <v>88</v>
      </c>
      <c r="F1385" s="145" t="s">
        <v>89</v>
      </c>
      <c r="G1385" s="145" t="s">
        <v>90</v>
      </c>
      <c r="H1385" s="145" t="s">
        <v>91</v>
      </c>
      <c r="I1385" s="146" t="s">
        <v>92</v>
      </c>
      <c r="J1385" s="145" t="s">
        <v>93</v>
      </c>
    </row>
    <row r="1386" spans="1:8" ht="12.75">
      <c r="A1386" s="147" t="s">
        <v>288</v>
      </c>
      <c r="C1386" s="148">
        <v>251.61100000003353</v>
      </c>
      <c r="D1386" s="128">
        <v>4314604.83014679</v>
      </c>
      <c r="F1386" s="128">
        <v>28100</v>
      </c>
      <c r="G1386" s="128">
        <v>29000</v>
      </c>
      <c r="H1386" s="149" t="s">
        <v>691</v>
      </c>
    </row>
    <row r="1388" spans="4:8" ht="12.75">
      <c r="D1388" s="128">
        <v>4616590.238479614</v>
      </c>
      <c r="F1388" s="128">
        <v>29000</v>
      </c>
      <c r="G1388" s="128">
        <v>27100</v>
      </c>
      <c r="H1388" s="149" t="s">
        <v>692</v>
      </c>
    </row>
    <row r="1390" spans="4:8" ht="12.75">
      <c r="D1390" s="128">
        <v>4454821.189529419</v>
      </c>
      <c r="F1390" s="128">
        <v>29200</v>
      </c>
      <c r="G1390" s="128">
        <v>28100</v>
      </c>
      <c r="H1390" s="149" t="s">
        <v>693</v>
      </c>
    </row>
    <row r="1392" spans="1:10" ht="12.75">
      <c r="A1392" s="144" t="s">
        <v>94</v>
      </c>
      <c r="C1392" s="150" t="s">
        <v>95</v>
      </c>
      <c r="D1392" s="128">
        <v>4462005.419385274</v>
      </c>
      <c r="F1392" s="128">
        <v>28766.666666666664</v>
      </c>
      <c r="G1392" s="128">
        <v>28066.666666666664</v>
      </c>
      <c r="H1392" s="128">
        <v>4433592.202882901</v>
      </c>
      <c r="I1392" s="128">
        <v>-0.0001</v>
      </c>
      <c r="J1392" s="128">
        <v>-0.0001</v>
      </c>
    </row>
    <row r="1393" spans="1:8" ht="12.75">
      <c r="A1393" s="127">
        <v>38382.967152777775</v>
      </c>
      <c r="C1393" s="150" t="s">
        <v>96</v>
      </c>
      <c r="D1393" s="128">
        <v>151120.8343692446</v>
      </c>
      <c r="F1393" s="128">
        <v>585.9465277082315</v>
      </c>
      <c r="G1393" s="128">
        <v>950.4384952922169</v>
      </c>
      <c r="H1393" s="128">
        <v>151120.8343692446</v>
      </c>
    </row>
    <row r="1395" spans="3:8" ht="12.75">
      <c r="C1395" s="150" t="s">
        <v>97</v>
      </c>
      <c r="D1395" s="128">
        <v>3.386836638805885</v>
      </c>
      <c r="F1395" s="128">
        <v>2.036894070828152</v>
      </c>
      <c r="G1395" s="128">
        <v>3.38636043453284</v>
      </c>
      <c r="H1395" s="128">
        <v>3.408541594578314</v>
      </c>
    </row>
    <row r="1396" spans="1:10" ht="12.75">
      <c r="A1396" s="144" t="s">
        <v>86</v>
      </c>
      <c r="C1396" s="145" t="s">
        <v>87</v>
      </c>
      <c r="D1396" s="145" t="s">
        <v>88</v>
      </c>
      <c r="F1396" s="145" t="s">
        <v>89</v>
      </c>
      <c r="G1396" s="145" t="s">
        <v>90</v>
      </c>
      <c r="H1396" s="145" t="s">
        <v>91</v>
      </c>
      <c r="I1396" s="146" t="s">
        <v>92</v>
      </c>
      <c r="J1396" s="145" t="s">
        <v>93</v>
      </c>
    </row>
    <row r="1397" spans="1:8" ht="12.75">
      <c r="A1397" s="147" t="s">
        <v>291</v>
      </c>
      <c r="C1397" s="148">
        <v>257.6099999998696</v>
      </c>
      <c r="D1397" s="128">
        <v>445551.1812610626</v>
      </c>
      <c r="F1397" s="128">
        <v>12630</v>
      </c>
      <c r="G1397" s="128">
        <v>10247.5</v>
      </c>
      <c r="H1397" s="149" t="s">
        <v>694</v>
      </c>
    </row>
    <row r="1399" spans="4:8" ht="12.75">
      <c r="D1399" s="128">
        <v>458848.7992143631</v>
      </c>
      <c r="F1399" s="128">
        <v>12012.5</v>
      </c>
      <c r="G1399" s="128">
        <v>10312.5</v>
      </c>
      <c r="H1399" s="149" t="s">
        <v>695</v>
      </c>
    </row>
    <row r="1401" spans="4:8" ht="12.75">
      <c r="D1401" s="128">
        <v>464481.01488018036</v>
      </c>
      <c r="F1401" s="128">
        <v>12132.5</v>
      </c>
      <c r="G1401" s="128">
        <v>10285</v>
      </c>
      <c r="H1401" s="149" t="s">
        <v>696</v>
      </c>
    </row>
    <row r="1403" spans="1:10" ht="12.75">
      <c r="A1403" s="144" t="s">
        <v>94</v>
      </c>
      <c r="C1403" s="150" t="s">
        <v>95</v>
      </c>
      <c r="D1403" s="128">
        <v>456293.6651185354</v>
      </c>
      <c r="F1403" s="128">
        <v>12258.333333333332</v>
      </c>
      <c r="G1403" s="128">
        <v>10281.666666666666</v>
      </c>
      <c r="H1403" s="128">
        <v>445023.6651185354</v>
      </c>
      <c r="I1403" s="128">
        <v>-0.0001</v>
      </c>
      <c r="J1403" s="128">
        <v>-0.0001</v>
      </c>
    </row>
    <row r="1404" spans="1:8" ht="12.75">
      <c r="A1404" s="127">
        <v>38382.96780092592</v>
      </c>
      <c r="C1404" s="150" t="s">
        <v>96</v>
      </c>
      <c r="D1404" s="128">
        <v>9720.143152117475</v>
      </c>
      <c r="F1404" s="128">
        <v>327.41729235538753</v>
      </c>
      <c r="G1404" s="128">
        <v>32.62795325075315</v>
      </c>
      <c r="H1404" s="128">
        <v>9720.143152117475</v>
      </c>
    </row>
    <row r="1406" spans="3:8" ht="12.75">
      <c r="C1406" s="150" t="s">
        <v>97</v>
      </c>
      <c r="D1406" s="128">
        <v>2.130238461582058</v>
      </c>
      <c r="F1406" s="128">
        <v>2.6709772319950047</v>
      </c>
      <c r="G1406" s="128">
        <v>0.31734109175639325</v>
      </c>
      <c r="H1406" s="128">
        <v>2.1841856768512398</v>
      </c>
    </row>
    <row r="1407" spans="1:10" ht="12.75">
      <c r="A1407" s="144" t="s">
        <v>86</v>
      </c>
      <c r="C1407" s="145" t="s">
        <v>87</v>
      </c>
      <c r="D1407" s="145" t="s">
        <v>88</v>
      </c>
      <c r="F1407" s="145" t="s">
        <v>89</v>
      </c>
      <c r="G1407" s="145" t="s">
        <v>90</v>
      </c>
      <c r="H1407" s="145" t="s">
        <v>91</v>
      </c>
      <c r="I1407" s="146" t="s">
        <v>92</v>
      </c>
      <c r="J1407" s="145" t="s">
        <v>93</v>
      </c>
    </row>
    <row r="1408" spans="1:8" ht="12.75">
      <c r="A1408" s="147" t="s">
        <v>290</v>
      </c>
      <c r="C1408" s="148">
        <v>259.9399999999441</v>
      </c>
      <c r="D1408" s="128">
        <v>4907506.457107544</v>
      </c>
      <c r="F1408" s="128">
        <v>26850</v>
      </c>
      <c r="G1408" s="128">
        <v>24350</v>
      </c>
      <c r="H1408" s="149" t="s">
        <v>697</v>
      </c>
    </row>
    <row r="1410" spans="4:8" ht="12.75">
      <c r="D1410" s="128">
        <v>4977354.262107849</v>
      </c>
      <c r="F1410" s="128">
        <v>26175</v>
      </c>
      <c r="G1410" s="128">
        <v>24600</v>
      </c>
      <c r="H1410" s="149" t="s">
        <v>698</v>
      </c>
    </row>
    <row r="1412" spans="4:8" ht="12.75">
      <c r="D1412" s="128">
        <v>5044184.9555130005</v>
      </c>
      <c r="F1412" s="128">
        <v>26650</v>
      </c>
      <c r="G1412" s="128">
        <v>25300</v>
      </c>
      <c r="H1412" s="149" t="s">
        <v>699</v>
      </c>
    </row>
    <row r="1414" spans="1:10" ht="12.75">
      <c r="A1414" s="144" t="s">
        <v>94</v>
      </c>
      <c r="C1414" s="150" t="s">
        <v>95</v>
      </c>
      <c r="D1414" s="128">
        <v>4976348.558242798</v>
      </c>
      <c r="F1414" s="128">
        <v>26558.333333333336</v>
      </c>
      <c r="G1414" s="128">
        <v>24750</v>
      </c>
      <c r="H1414" s="128">
        <v>4950685.258579498</v>
      </c>
      <c r="I1414" s="128">
        <v>-0.0001</v>
      </c>
      <c r="J1414" s="128">
        <v>-0.0001</v>
      </c>
    </row>
    <row r="1415" spans="1:8" ht="12.75">
      <c r="A1415" s="127">
        <v>38382.96847222222</v>
      </c>
      <c r="C1415" s="150" t="s">
        <v>96</v>
      </c>
      <c r="D1415" s="128">
        <v>68344.79908366596</v>
      </c>
      <c r="F1415" s="128">
        <v>346.71073437857865</v>
      </c>
      <c r="G1415" s="128">
        <v>492.44289008980525</v>
      </c>
      <c r="H1415" s="128">
        <v>68344.79908366596</v>
      </c>
    </row>
    <row r="1417" spans="3:8" ht="12.75">
      <c r="C1417" s="150" t="s">
        <v>97</v>
      </c>
      <c r="D1417" s="128">
        <v>1.373392524333127</v>
      </c>
      <c r="F1417" s="128">
        <v>1.3054687205970958</v>
      </c>
      <c r="G1417" s="128">
        <v>1.989668242787092</v>
      </c>
      <c r="H1417" s="128">
        <v>1.3805118991401233</v>
      </c>
    </row>
    <row r="1418" spans="1:10" ht="12.75">
      <c r="A1418" s="144" t="s">
        <v>86</v>
      </c>
      <c r="C1418" s="145" t="s">
        <v>87</v>
      </c>
      <c r="D1418" s="145" t="s">
        <v>88</v>
      </c>
      <c r="F1418" s="145" t="s">
        <v>89</v>
      </c>
      <c r="G1418" s="145" t="s">
        <v>90</v>
      </c>
      <c r="H1418" s="145" t="s">
        <v>91</v>
      </c>
      <c r="I1418" s="146" t="s">
        <v>92</v>
      </c>
      <c r="J1418" s="145" t="s">
        <v>93</v>
      </c>
    </row>
    <row r="1419" spans="1:8" ht="12.75">
      <c r="A1419" s="147" t="s">
        <v>292</v>
      </c>
      <c r="C1419" s="148">
        <v>285.2129999999888</v>
      </c>
      <c r="D1419" s="128">
        <v>825032.9521255493</v>
      </c>
      <c r="F1419" s="128">
        <v>12025</v>
      </c>
      <c r="G1419" s="128">
        <v>12225</v>
      </c>
      <c r="H1419" s="149" t="s">
        <v>700</v>
      </c>
    </row>
    <row r="1421" spans="4:8" ht="12.75">
      <c r="D1421" s="128">
        <v>834028.2591762543</v>
      </c>
      <c r="F1421" s="128">
        <v>11650</v>
      </c>
      <c r="G1421" s="128">
        <v>12650</v>
      </c>
      <c r="H1421" s="149" t="s">
        <v>701</v>
      </c>
    </row>
    <row r="1423" spans="4:8" ht="12.75">
      <c r="D1423" s="128">
        <v>835209.3131141663</v>
      </c>
      <c r="F1423" s="128">
        <v>11900</v>
      </c>
      <c r="G1423" s="128">
        <v>12225</v>
      </c>
      <c r="H1423" s="149" t="s">
        <v>702</v>
      </c>
    </row>
    <row r="1425" spans="1:10" ht="12.75">
      <c r="A1425" s="144" t="s">
        <v>94</v>
      </c>
      <c r="C1425" s="150" t="s">
        <v>95</v>
      </c>
      <c r="D1425" s="128">
        <v>831423.5081386566</v>
      </c>
      <c r="F1425" s="128">
        <v>11858.333333333332</v>
      </c>
      <c r="G1425" s="128">
        <v>12366.666666666668</v>
      </c>
      <c r="H1425" s="128">
        <v>819284.1399734075</v>
      </c>
      <c r="I1425" s="128">
        <v>-0.0001</v>
      </c>
      <c r="J1425" s="128">
        <v>-0.0001</v>
      </c>
    </row>
    <row r="1426" spans="1:8" ht="12.75">
      <c r="A1426" s="127">
        <v>38382.96915509259</v>
      </c>
      <c r="C1426" s="150" t="s">
        <v>96</v>
      </c>
      <c r="D1426" s="128">
        <v>5565.799737552697</v>
      </c>
      <c r="F1426" s="128">
        <v>190.94065395649332</v>
      </c>
      <c r="G1426" s="128">
        <v>245.37386440559095</v>
      </c>
      <c r="H1426" s="128">
        <v>5565.799737552697</v>
      </c>
    </row>
    <row r="1428" spans="3:8" ht="12.75">
      <c r="C1428" s="150" t="s">
        <v>97</v>
      </c>
      <c r="D1428" s="128">
        <v>0.6694301620137121</v>
      </c>
      <c r="F1428" s="128">
        <v>1.61018119991421</v>
      </c>
      <c r="G1428" s="128">
        <v>1.9841552377810592</v>
      </c>
      <c r="H1428" s="128">
        <v>0.6793491373741658</v>
      </c>
    </row>
    <row r="1429" spans="1:10" ht="12.75">
      <c r="A1429" s="144" t="s">
        <v>86</v>
      </c>
      <c r="C1429" s="145" t="s">
        <v>87</v>
      </c>
      <c r="D1429" s="145" t="s">
        <v>88</v>
      </c>
      <c r="F1429" s="145" t="s">
        <v>89</v>
      </c>
      <c r="G1429" s="145" t="s">
        <v>90</v>
      </c>
      <c r="H1429" s="145" t="s">
        <v>91</v>
      </c>
      <c r="I1429" s="146" t="s">
        <v>92</v>
      </c>
      <c r="J1429" s="145" t="s">
        <v>93</v>
      </c>
    </row>
    <row r="1430" spans="1:8" ht="12.75">
      <c r="A1430" s="147" t="s">
        <v>288</v>
      </c>
      <c r="C1430" s="148">
        <v>288.1579999998212</v>
      </c>
      <c r="D1430" s="128">
        <v>472176.96576070786</v>
      </c>
      <c r="F1430" s="128">
        <v>4050</v>
      </c>
      <c r="G1430" s="128">
        <v>4170</v>
      </c>
      <c r="H1430" s="149" t="s">
        <v>703</v>
      </c>
    </row>
    <row r="1432" spans="4:8" ht="12.75">
      <c r="D1432" s="128">
        <v>468516.6901884079</v>
      </c>
      <c r="F1432" s="128">
        <v>4050</v>
      </c>
      <c r="G1432" s="128">
        <v>4170</v>
      </c>
      <c r="H1432" s="149" t="s">
        <v>704</v>
      </c>
    </row>
    <row r="1434" spans="4:8" ht="12.75">
      <c r="D1434" s="128">
        <v>472181.3421359062</v>
      </c>
      <c r="F1434" s="128">
        <v>4050</v>
      </c>
      <c r="G1434" s="128">
        <v>4170</v>
      </c>
      <c r="H1434" s="149" t="s">
        <v>705</v>
      </c>
    </row>
    <row r="1436" spans="1:10" ht="12.75">
      <c r="A1436" s="144" t="s">
        <v>94</v>
      </c>
      <c r="C1436" s="150" t="s">
        <v>95</v>
      </c>
      <c r="D1436" s="128">
        <v>470958.3326950073</v>
      </c>
      <c r="F1436" s="128">
        <v>4050</v>
      </c>
      <c r="G1436" s="128">
        <v>4170</v>
      </c>
      <c r="H1436" s="128">
        <v>466847.4034914675</v>
      </c>
      <c r="I1436" s="128">
        <v>-0.0001</v>
      </c>
      <c r="J1436" s="128">
        <v>-0.0001</v>
      </c>
    </row>
    <row r="1437" spans="1:8" ht="12.75">
      <c r="A1437" s="127">
        <v>38382.96957175926</v>
      </c>
      <c r="C1437" s="150" t="s">
        <v>96</v>
      </c>
      <c r="D1437" s="128">
        <v>2114.525569880176</v>
      </c>
      <c r="H1437" s="128">
        <v>2114.525569880176</v>
      </c>
    </row>
    <row r="1439" spans="3:8" ht="12.75">
      <c r="C1439" s="150" t="s">
        <v>97</v>
      </c>
      <c r="D1439" s="128">
        <v>0.44898357733263483</v>
      </c>
      <c r="F1439" s="128">
        <v>0</v>
      </c>
      <c r="G1439" s="128">
        <v>0</v>
      </c>
      <c r="H1439" s="128">
        <v>0.4529372026203896</v>
      </c>
    </row>
    <row r="1440" spans="1:10" ht="12.75">
      <c r="A1440" s="144" t="s">
        <v>86</v>
      </c>
      <c r="C1440" s="145" t="s">
        <v>87</v>
      </c>
      <c r="D1440" s="145" t="s">
        <v>88</v>
      </c>
      <c r="F1440" s="145" t="s">
        <v>89</v>
      </c>
      <c r="G1440" s="145" t="s">
        <v>90</v>
      </c>
      <c r="H1440" s="145" t="s">
        <v>91</v>
      </c>
      <c r="I1440" s="146" t="s">
        <v>92</v>
      </c>
      <c r="J1440" s="145" t="s">
        <v>93</v>
      </c>
    </row>
    <row r="1441" spans="1:8" ht="12.75">
      <c r="A1441" s="147" t="s">
        <v>289</v>
      </c>
      <c r="C1441" s="148">
        <v>334.94100000010803</v>
      </c>
      <c r="D1441" s="128">
        <v>1828578.2630348206</v>
      </c>
      <c r="F1441" s="128">
        <v>31800</v>
      </c>
      <c r="H1441" s="149" t="s">
        <v>706</v>
      </c>
    </row>
    <row r="1443" spans="4:8" ht="12.75">
      <c r="D1443" s="128">
        <v>1832331.2588272095</v>
      </c>
      <c r="F1443" s="128">
        <v>32100</v>
      </c>
      <c r="H1443" s="149" t="s">
        <v>707</v>
      </c>
    </row>
    <row r="1445" spans="4:8" ht="12.75">
      <c r="D1445" s="128">
        <v>1679436.2050933838</v>
      </c>
      <c r="F1445" s="128">
        <v>31800</v>
      </c>
      <c r="H1445" s="149" t="s">
        <v>708</v>
      </c>
    </row>
    <row r="1447" spans="1:10" ht="12.75">
      <c r="A1447" s="144" t="s">
        <v>94</v>
      </c>
      <c r="C1447" s="150" t="s">
        <v>95</v>
      </c>
      <c r="D1447" s="128">
        <v>1780115.2423184714</v>
      </c>
      <c r="F1447" s="128">
        <v>31900</v>
      </c>
      <c r="H1447" s="128">
        <v>1748215.2423184714</v>
      </c>
      <c r="I1447" s="128">
        <v>-0.0001</v>
      </c>
      <c r="J1447" s="128">
        <v>-0.0001</v>
      </c>
    </row>
    <row r="1448" spans="1:8" ht="12.75">
      <c r="A1448" s="127">
        <v>38382.97001157407</v>
      </c>
      <c r="C1448" s="150" t="s">
        <v>96</v>
      </c>
      <c r="D1448" s="128">
        <v>87210.79432491427</v>
      </c>
      <c r="F1448" s="128">
        <v>173.20508075688772</v>
      </c>
      <c r="H1448" s="128">
        <v>87210.79432491427</v>
      </c>
    </row>
    <row r="1450" spans="3:8" ht="12.75">
      <c r="C1450" s="150" t="s">
        <v>97</v>
      </c>
      <c r="D1450" s="128">
        <v>4.899165641170992</v>
      </c>
      <c r="F1450" s="128">
        <v>0.5429626356015289</v>
      </c>
      <c r="H1450" s="128">
        <v>4.988561603504606</v>
      </c>
    </row>
    <row r="1451" spans="1:10" ht="12.75">
      <c r="A1451" s="144" t="s">
        <v>86</v>
      </c>
      <c r="C1451" s="145" t="s">
        <v>87</v>
      </c>
      <c r="D1451" s="145" t="s">
        <v>88</v>
      </c>
      <c r="F1451" s="145" t="s">
        <v>89</v>
      </c>
      <c r="G1451" s="145" t="s">
        <v>90</v>
      </c>
      <c r="H1451" s="145" t="s">
        <v>91</v>
      </c>
      <c r="I1451" s="146" t="s">
        <v>92</v>
      </c>
      <c r="J1451" s="145" t="s">
        <v>93</v>
      </c>
    </row>
    <row r="1452" spans="1:8" ht="12.75">
      <c r="A1452" s="147" t="s">
        <v>293</v>
      </c>
      <c r="C1452" s="148">
        <v>393.36599999992177</v>
      </c>
      <c r="D1452" s="128">
        <v>4551427.953346252</v>
      </c>
      <c r="F1452" s="128">
        <v>15200</v>
      </c>
      <c r="G1452" s="128">
        <v>17500</v>
      </c>
      <c r="H1452" s="149" t="s">
        <v>709</v>
      </c>
    </row>
    <row r="1454" spans="4:8" ht="12.75">
      <c r="D1454" s="128">
        <v>4741426.556282043</v>
      </c>
      <c r="F1454" s="128">
        <v>15000</v>
      </c>
      <c r="G1454" s="128">
        <v>18100</v>
      </c>
      <c r="H1454" s="149" t="s">
        <v>710</v>
      </c>
    </row>
    <row r="1456" spans="4:8" ht="12.75">
      <c r="D1456" s="128">
        <v>4633538.237297058</v>
      </c>
      <c r="F1456" s="128">
        <v>16500</v>
      </c>
      <c r="G1456" s="128">
        <v>16400</v>
      </c>
      <c r="H1456" s="149" t="s">
        <v>711</v>
      </c>
    </row>
    <row r="1458" spans="1:10" ht="12.75">
      <c r="A1458" s="144" t="s">
        <v>94</v>
      </c>
      <c r="C1458" s="150" t="s">
        <v>95</v>
      </c>
      <c r="D1458" s="128">
        <v>4642130.915641785</v>
      </c>
      <c r="F1458" s="128">
        <v>15566.666666666668</v>
      </c>
      <c r="G1458" s="128">
        <v>17333.333333333332</v>
      </c>
      <c r="H1458" s="128">
        <v>4625680.915641785</v>
      </c>
      <c r="I1458" s="128">
        <v>-0.0001</v>
      </c>
      <c r="J1458" s="128">
        <v>-0.0001</v>
      </c>
    </row>
    <row r="1459" spans="1:8" ht="12.75">
      <c r="A1459" s="127">
        <v>38382.97046296296</v>
      </c>
      <c r="C1459" s="150" t="s">
        <v>96</v>
      </c>
      <c r="D1459" s="128">
        <v>95290.30837519627</v>
      </c>
      <c r="F1459" s="128">
        <v>814.4527815247077</v>
      </c>
      <c r="G1459" s="128">
        <v>862.167810425171</v>
      </c>
      <c r="H1459" s="128">
        <v>95290.30837519627</v>
      </c>
    </row>
    <row r="1461" spans="3:8" ht="12.75">
      <c r="C1461" s="150" t="s">
        <v>97</v>
      </c>
      <c r="D1461" s="128">
        <v>2.052727725840584</v>
      </c>
      <c r="F1461" s="128">
        <v>5.232030716432811</v>
      </c>
      <c r="G1461" s="128">
        <v>4.974045060145218</v>
      </c>
      <c r="H1461" s="128">
        <v>2.060027704309893</v>
      </c>
    </row>
    <row r="1462" spans="1:10" ht="12.75">
      <c r="A1462" s="144" t="s">
        <v>86</v>
      </c>
      <c r="C1462" s="145" t="s">
        <v>87</v>
      </c>
      <c r="D1462" s="145" t="s">
        <v>88</v>
      </c>
      <c r="F1462" s="145" t="s">
        <v>89</v>
      </c>
      <c r="G1462" s="145" t="s">
        <v>90</v>
      </c>
      <c r="H1462" s="145" t="s">
        <v>91</v>
      </c>
      <c r="I1462" s="146" t="s">
        <v>92</v>
      </c>
      <c r="J1462" s="145" t="s">
        <v>93</v>
      </c>
    </row>
    <row r="1463" spans="1:8" ht="12.75">
      <c r="A1463" s="147" t="s">
        <v>287</v>
      </c>
      <c r="C1463" s="148">
        <v>396.15199999976903</v>
      </c>
      <c r="D1463" s="128">
        <v>4974416.502723694</v>
      </c>
      <c r="F1463" s="128">
        <v>92100</v>
      </c>
      <c r="G1463" s="128">
        <v>93200</v>
      </c>
      <c r="H1463" s="149" t="s">
        <v>712</v>
      </c>
    </row>
    <row r="1465" spans="4:8" ht="12.75">
      <c r="D1465" s="128">
        <v>4788753.940361023</v>
      </c>
      <c r="F1465" s="128">
        <v>91200</v>
      </c>
      <c r="G1465" s="128">
        <v>92400</v>
      </c>
      <c r="H1465" s="149" t="s">
        <v>713</v>
      </c>
    </row>
    <row r="1467" spans="4:8" ht="12.75">
      <c r="D1467" s="128">
        <v>4881458.975799561</v>
      </c>
      <c r="F1467" s="128">
        <v>90500</v>
      </c>
      <c r="G1467" s="128">
        <v>91800</v>
      </c>
      <c r="H1467" s="149" t="s">
        <v>714</v>
      </c>
    </row>
    <row r="1469" spans="1:10" ht="12.75">
      <c r="A1469" s="144" t="s">
        <v>94</v>
      </c>
      <c r="C1469" s="150" t="s">
        <v>95</v>
      </c>
      <c r="D1469" s="128">
        <v>4881543.139628093</v>
      </c>
      <c r="F1469" s="128">
        <v>91266.66666666666</v>
      </c>
      <c r="G1469" s="128">
        <v>92466.66666666666</v>
      </c>
      <c r="H1469" s="128">
        <v>4789682.893888894</v>
      </c>
      <c r="I1469" s="128">
        <v>-0.0001</v>
      </c>
      <c r="J1469" s="128">
        <v>-0.0001</v>
      </c>
    </row>
    <row r="1470" spans="1:8" ht="12.75">
      <c r="A1470" s="127">
        <v>38382.970925925925</v>
      </c>
      <c r="C1470" s="150" t="s">
        <v>96</v>
      </c>
      <c r="D1470" s="128">
        <v>92831.30979595911</v>
      </c>
      <c r="F1470" s="128">
        <v>802.0806277010644</v>
      </c>
      <c r="G1470" s="128">
        <v>702.3769168568492</v>
      </c>
      <c r="H1470" s="128">
        <v>92831.30979595911</v>
      </c>
    </row>
    <row r="1472" spans="3:8" ht="12.75">
      <c r="C1472" s="150" t="s">
        <v>97</v>
      </c>
      <c r="D1472" s="128">
        <v>1.9016795947650198</v>
      </c>
      <c r="F1472" s="128">
        <v>0.8788319514620868</v>
      </c>
      <c r="G1472" s="128">
        <v>0.7596001263772706</v>
      </c>
      <c r="H1472" s="128">
        <v>1.9381514779277274</v>
      </c>
    </row>
    <row r="1473" spans="1:10" ht="12.75">
      <c r="A1473" s="144" t="s">
        <v>86</v>
      </c>
      <c r="C1473" s="145" t="s">
        <v>87</v>
      </c>
      <c r="D1473" s="145" t="s">
        <v>88</v>
      </c>
      <c r="F1473" s="145" t="s">
        <v>89</v>
      </c>
      <c r="G1473" s="145" t="s">
        <v>90</v>
      </c>
      <c r="H1473" s="145" t="s">
        <v>91</v>
      </c>
      <c r="I1473" s="146" t="s">
        <v>92</v>
      </c>
      <c r="J1473" s="145" t="s">
        <v>93</v>
      </c>
    </row>
    <row r="1474" spans="1:8" ht="12.75">
      <c r="A1474" s="147" t="s">
        <v>294</v>
      </c>
      <c r="C1474" s="148">
        <v>589.5920000001788</v>
      </c>
      <c r="D1474" s="128">
        <v>432677.99177360535</v>
      </c>
      <c r="F1474" s="128">
        <v>3600</v>
      </c>
      <c r="G1474" s="128">
        <v>3450</v>
      </c>
      <c r="H1474" s="149" t="s">
        <v>715</v>
      </c>
    </row>
    <row r="1476" spans="4:8" ht="12.75">
      <c r="D1476" s="128">
        <v>432067.6803674698</v>
      </c>
      <c r="F1476" s="128">
        <v>3640.0000000037253</v>
      </c>
      <c r="G1476" s="128">
        <v>3380</v>
      </c>
      <c r="H1476" s="149" t="s">
        <v>716</v>
      </c>
    </row>
    <row r="1478" spans="4:8" ht="12.75">
      <c r="D1478" s="128">
        <v>423693.3569803238</v>
      </c>
      <c r="F1478" s="128">
        <v>3690.0000000037253</v>
      </c>
      <c r="G1478" s="128">
        <v>3500</v>
      </c>
      <c r="H1478" s="149" t="s">
        <v>717</v>
      </c>
    </row>
    <row r="1480" spans="1:10" ht="12.75">
      <c r="A1480" s="144" t="s">
        <v>94</v>
      </c>
      <c r="C1480" s="150" t="s">
        <v>95</v>
      </c>
      <c r="D1480" s="128">
        <v>429479.6763737997</v>
      </c>
      <c r="F1480" s="128">
        <v>3643.333333335817</v>
      </c>
      <c r="G1480" s="128">
        <v>3443.333333333333</v>
      </c>
      <c r="H1480" s="128">
        <v>425936.34304046514</v>
      </c>
      <c r="I1480" s="128">
        <v>-0.0001</v>
      </c>
      <c r="J1480" s="128">
        <v>-0.0001</v>
      </c>
    </row>
    <row r="1481" spans="1:8" ht="12.75">
      <c r="A1481" s="127">
        <v>38382.97142361111</v>
      </c>
      <c r="C1481" s="150" t="s">
        <v>96</v>
      </c>
      <c r="D1481" s="128">
        <v>5020.382365475056</v>
      </c>
      <c r="F1481" s="128">
        <v>45.092497530026634</v>
      </c>
      <c r="G1481" s="128">
        <v>60.27713773341708</v>
      </c>
      <c r="H1481" s="128">
        <v>5020.382365475056</v>
      </c>
    </row>
    <row r="1483" spans="3:8" ht="12.75">
      <c r="C1483" s="150" t="s">
        <v>97</v>
      </c>
      <c r="D1483" s="128">
        <v>1.1689452706734236</v>
      </c>
      <c r="F1483" s="128">
        <v>1.2376714784079386</v>
      </c>
      <c r="G1483" s="128">
        <v>1.7505461103606126</v>
      </c>
      <c r="H1483" s="128">
        <v>1.1786696410167814</v>
      </c>
    </row>
    <row r="1484" spans="1:10" ht="12.75">
      <c r="A1484" s="144" t="s">
        <v>86</v>
      </c>
      <c r="C1484" s="145" t="s">
        <v>87</v>
      </c>
      <c r="D1484" s="145" t="s">
        <v>88</v>
      </c>
      <c r="F1484" s="145" t="s">
        <v>89</v>
      </c>
      <c r="G1484" s="145" t="s">
        <v>90</v>
      </c>
      <c r="H1484" s="145" t="s">
        <v>91</v>
      </c>
      <c r="I1484" s="146" t="s">
        <v>92</v>
      </c>
      <c r="J1484" s="145" t="s">
        <v>93</v>
      </c>
    </row>
    <row r="1485" spans="1:8" ht="12.75">
      <c r="A1485" s="147" t="s">
        <v>295</v>
      </c>
      <c r="C1485" s="148">
        <v>766.4900000002235</v>
      </c>
      <c r="D1485" s="128">
        <v>28939.65206325054</v>
      </c>
      <c r="F1485" s="128">
        <v>2048</v>
      </c>
      <c r="G1485" s="128">
        <v>2198</v>
      </c>
      <c r="H1485" s="149" t="s">
        <v>718</v>
      </c>
    </row>
    <row r="1487" spans="4:8" ht="12.75">
      <c r="D1487" s="128">
        <v>28493.16431197524</v>
      </c>
      <c r="F1487" s="128">
        <v>2007</v>
      </c>
      <c r="G1487" s="128">
        <v>2029.9999999981374</v>
      </c>
      <c r="H1487" s="149" t="s">
        <v>719</v>
      </c>
    </row>
    <row r="1489" spans="4:8" ht="12.75">
      <c r="D1489" s="128">
        <v>29773.74939545989</v>
      </c>
      <c r="F1489" s="128">
        <v>2102</v>
      </c>
      <c r="G1489" s="128">
        <v>2190</v>
      </c>
      <c r="H1489" s="149" t="s">
        <v>720</v>
      </c>
    </row>
    <row r="1491" spans="1:10" ht="12.75">
      <c r="A1491" s="144" t="s">
        <v>94</v>
      </c>
      <c r="C1491" s="150" t="s">
        <v>95</v>
      </c>
      <c r="D1491" s="128">
        <v>29068.855256895222</v>
      </c>
      <c r="F1491" s="128">
        <v>2052.3333333333335</v>
      </c>
      <c r="G1491" s="128">
        <v>2139.3333333327123</v>
      </c>
      <c r="H1491" s="128">
        <v>26971.324362586605</v>
      </c>
      <c r="I1491" s="128">
        <v>-0.0001</v>
      </c>
      <c r="J1491" s="128">
        <v>-0.0001</v>
      </c>
    </row>
    <row r="1492" spans="1:8" ht="12.75">
      <c r="A1492" s="127">
        <v>38382.971921296295</v>
      </c>
      <c r="C1492" s="150" t="s">
        <v>96</v>
      </c>
      <c r="D1492" s="128">
        <v>649.995875330588</v>
      </c>
      <c r="F1492" s="128">
        <v>47.64801499887832</v>
      </c>
      <c r="G1492" s="128">
        <v>94.76989676862999</v>
      </c>
      <c r="H1492" s="128">
        <v>649.995875330588</v>
      </c>
    </row>
    <row r="1494" spans="3:8" ht="12.75">
      <c r="C1494" s="150" t="s">
        <v>97</v>
      </c>
      <c r="D1494" s="128">
        <v>2.236055976701756</v>
      </c>
      <c r="F1494" s="128">
        <v>2.3216508851166955</v>
      </c>
      <c r="G1494" s="128">
        <v>4.429879873885518</v>
      </c>
      <c r="H1494" s="128">
        <v>2.4099516456530874</v>
      </c>
    </row>
    <row r="1495" spans="1:16" ht="12.75">
      <c r="A1495" s="138" t="s">
        <v>186</v>
      </c>
      <c r="B1495" s="133" t="s">
        <v>269</v>
      </c>
      <c r="D1495" s="138" t="s">
        <v>187</v>
      </c>
      <c r="E1495" s="133" t="s">
        <v>188</v>
      </c>
      <c r="F1495" s="134" t="s">
        <v>117</v>
      </c>
      <c r="G1495" s="139" t="s">
        <v>190</v>
      </c>
      <c r="H1495" s="140">
        <v>1</v>
      </c>
      <c r="I1495" s="141" t="s">
        <v>191</v>
      </c>
      <c r="J1495" s="140">
        <v>13</v>
      </c>
      <c r="K1495" s="139" t="s">
        <v>192</v>
      </c>
      <c r="L1495" s="142">
        <v>1</v>
      </c>
      <c r="M1495" s="139" t="s">
        <v>193</v>
      </c>
      <c r="N1495" s="143">
        <v>1</v>
      </c>
      <c r="O1495" s="139" t="s">
        <v>194</v>
      </c>
      <c r="P1495" s="143">
        <v>1</v>
      </c>
    </row>
    <row r="1497" spans="1:10" ht="12.75">
      <c r="A1497" s="144" t="s">
        <v>86</v>
      </c>
      <c r="C1497" s="145" t="s">
        <v>87</v>
      </c>
      <c r="D1497" s="145" t="s">
        <v>88</v>
      </c>
      <c r="F1497" s="145" t="s">
        <v>89</v>
      </c>
      <c r="G1497" s="145" t="s">
        <v>90</v>
      </c>
      <c r="H1497" s="145" t="s">
        <v>91</v>
      </c>
      <c r="I1497" s="146" t="s">
        <v>92</v>
      </c>
      <c r="J1497" s="145" t="s">
        <v>93</v>
      </c>
    </row>
    <row r="1498" spans="1:8" ht="12.75">
      <c r="A1498" s="147" t="s">
        <v>21</v>
      </c>
      <c r="C1498" s="148">
        <v>178.2290000000503</v>
      </c>
      <c r="D1498" s="128">
        <v>666.5</v>
      </c>
      <c r="F1498" s="128">
        <v>605</v>
      </c>
      <c r="G1498" s="128">
        <v>539</v>
      </c>
      <c r="H1498" s="149" t="s">
        <v>721</v>
      </c>
    </row>
    <row r="1500" spans="4:8" ht="12.75">
      <c r="D1500" s="128">
        <v>651.5</v>
      </c>
      <c r="F1500" s="128">
        <v>582</v>
      </c>
      <c r="G1500" s="128">
        <v>572</v>
      </c>
      <c r="H1500" s="149" t="s">
        <v>722</v>
      </c>
    </row>
    <row r="1502" spans="4:8" ht="12.75">
      <c r="D1502" s="128">
        <v>594</v>
      </c>
      <c r="F1502" s="128">
        <v>524</v>
      </c>
      <c r="G1502" s="128">
        <v>569</v>
      </c>
      <c r="H1502" s="149" t="s">
        <v>723</v>
      </c>
    </row>
    <row r="1504" spans="1:8" ht="12.75">
      <c r="A1504" s="144" t="s">
        <v>94</v>
      </c>
      <c r="C1504" s="150" t="s">
        <v>95</v>
      </c>
      <c r="D1504" s="128">
        <v>637.3333333333334</v>
      </c>
      <c r="F1504" s="128">
        <v>570.3333333333334</v>
      </c>
      <c r="G1504" s="128">
        <v>560</v>
      </c>
      <c r="H1504" s="128">
        <v>72.46940104166667</v>
      </c>
    </row>
    <row r="1505" spans="1:8" ht="12.75">
      <c r="A1505" s="127">
        <v>38382.97414351852</v>
      </c>
      <c r="C1505" s="150" t="s">
        <v>96</v>
      </c>
      <c r="D1505" s="128">
        <v>38.26987501068345</v>
      </c>
      <c r="F1505" s="128">
        <v>41.74126655161932</v>
      </c>
      <c r="G1505" s="128">
        <v>18.248287590894662</v>
      </c>
      <c r="H1505" s="128">
        <v>38.26987501068345</v>
      </c>
    </row>
    <row r="1507" spans="3:8" ht="12.75">
      <c r="C1507" s="150" t="s">
        <v>97</v>
      </c>
      <c r="D1507" s="128">
        <v>6.004687501676273</v>
      </c>
      <c r="F1507" s="128">
        <v>7.318749249261132</v>
      </c>
      <c r="G1507" s="128">
        <v>3.2586227840883324</v>
      </c>
      <c r="H1507" s="128">
        <v>52.80832249279937</v>
      </c>
    </row>
    <row r="1508" spans="1:10" ht="12.75">
      <c r="A1508" s="144" t="s">
        <v>86</v>
      </c>
      <c r="C1508" s="145" t="s">
        <v>87</v>
      </c>
      <c r="D1508" s="145" t="s">
        <v>88</v>
      </c>
      <c r="F1508" s="145" t="s">
        <v>89</v>
      </c>
      <c r="G1508" s="145" t="s">
        <v>90</v>
      </c>
      <c r="H1508" s="145" t="s">
        <v>91</v>
      </c>
      <c r="I1508" s="146" t="s">
        <v>92</v>
      </c>
      <c r="J1508" s="145" t="s">
        <v>93</v>
      </c>
    </row>
    <row r="1509" spans="1:8" ht="12.75">
      <c r="A1509" s="147" t="s">
        <v>288</v>
      </c>
      <c r="C1509" s="148">
        <v>251.61100000003353</v>
      </c>
      <c r="D1509" s="128">
        <v>3767776.8692626953</v>
      </c>
      <c r="F1509" s="128">
        <v>27500</v>
      </c>
      <c r="G1509" s="128">
        <v>25400</v>
      </c>
      <c r="H1509" s="149" t="s">
        <v>724</v>
      </c>
    </row>
    <row r="1511" spans="4:8" ht="12.75">
      <c r="D1511" s="128">
        <v>3765814.6869773865</v>
      </c>
      <c r="F1511" s="128">
        <v>28000</v>
      </c>
      <c r="G1511" s="128">
        <v>25200</v>
      </c>
      <c r="H1511" s="149" t="s">
        <v>725</v>
      </c>
    </row>
    <row r="1513" spans="4:8" ht="12.75">
      <c r="D1513" s="128">
        <v>3686347.9274406433</v>
      </c>
      <c r="F1513" s="128">
        <v>28300</v>
      </c>
      <c r="G1513" s="128">
        <v>25600</v>
      </c>
      <c r="H1513" s="149" t="s">
        <v>726</v>
      </c>
    </row>
    <row r="1515" spans="1:10" ht="12.75">
      <c r="A1515" s="144" t="s">
        <v>94</v>
      </c>
      <c r="C1515" s="150" t="s">
        <v>95</v>
      </c>
      <c r="D1515" s="128">
        <v>3739979.8278935747</v>
      </c>
      <c r="F1515" s="128">
        <v>27933.333333333336</v>
      </c>
      <c r="G1515" s="128">
        <v>25400</v>
      </c>
      <c r="H1515" s="128">
        <v>3713325.64753578</v>
      </c>
      <c r="I1515" s="128">
        <v>-0.0001</v>
      </c>
      <c r="J1515" s="128">
        <v>-0.0001</v>
      </c>
    </row>
    <row r="1516" spans="1:8" ht="12.75">
      <c r="A1516" s="127">
        <v>38382.97461805555</v>
      </c>
      <c r="C1516" s="150" t="s">
        <v>96</v>
      </c>
      <c r="D1516" s="128">
        <v>46456.948882558645</v>
      </c>
      <c r="F1516" s="128">
        <v>404.14518843273805</v>
      </c>
      <c r="G1516" s="128">
        <v>200</v>
      </c>
      <c r="H1516" s="128">
        <v>46456.948882558645</v>
      </c>
    </row>
    <row r="1518" spans="3:8" ht="12.75">
      <c r="C1518" s="150" t="s">
        <v>97</v>
      </c>
      <c r="D1518" s="128">
        <v>1.242171108412744</v>
      </c>
      <c r="F1518" s="128">
        <v>1.4468204836494203</v>
      </c>
      <c r="G1518" s="128">
        <v>0.7874015748031497</v>
      </c>
      <c r="H1518" s="128">
        <v>1.251087388831308</v>
      </c>
    </row>
    <row r="1519" spans="1:10" ht="12.75">
      <c r="A1519" s="144" t="s">
        <v>86</v>
      </c>
      <c r="C1519" s="145" t="s">
        <v>87</v>
      </c>
      <c r="D1519" s="145" t="s">
        <v>88</v>
      </c>
      <c r="F1519" s="145" t="s">
        <v>89</v>
      </c>
      <c r="G1519" s="145" t="s">
        <v>90</v>
      </c>
      <c r="H1519" s="145" t="s">
        <v>91</v>
      </c>
      <c r="I1519" s="146" t="s">
        <v>92</v>
      </c>
      <c r="J1519" s="145" t="s">
        <v>93</v>
      </c>
    </row>
    <row r="1520" spans="1:8" ht="12.75">
      <c r="A1520" s="147" t="s">
        <v>291</v>
      </c>
      <c r="C1520" s="148">
        <v>257.6099999998696</v>
      </c>
      <c r="D1520" s="128">
        <v>342097.5835967064</v>
      </c>
      <c r="F1520" s="128">
        <v>11752.5</v>
      </c>
      <c r="G1520" s="128">
        <v>10055</v>
      </c>
      <c r="H1520" s="149" t="s">
        <v>727</v>
      </c>
    </row>
    <row r="1522" spans="4:8" ht="12.75">
      <c r="D1522" s="128">
        <v>328512.8435726166</v>
      </c>
      <c r="F1522" s="128">
        <v>11785</v>
      </c>
      <c r="G1522" s="128">
        <v>10082.5</v>
      </c>
      <c r="H1522" s="149" t="s">
        <v>728</v>
      </c>
    </row>
    <row r="1524" spans="4:8" ht="12.75">
      <c r="D1524" s="128">
        <v>339729.10294771194</v>
      </c>
      <c r="F1524" s="128">
        <v>11417.5</v>
      </c>
      <c r="G1524" s="128">
        <v>10062.5</v>
      </c>
      <c r="H1524" s="149" t="s">
        <v>729</v>
      </c>
    </row>
    <row r="1526" spans="1:10" ht="12.75">
      <c r="A1526" s="144" t="s">
        <v>94</v>
      </c>
      <c r="C1526" s="150" t="s">
        <v>95</v>
      </c>
      <c r="D1526" s="128">
        <v>336779.84337234497</v>
      </c>
      <c r="F1526" s="128">
        <v>11651.666666666668</v>
      </c>
      <c r="G1526" s="128">
        <v>10066.666666666666</v>
      </c>
      <c r="H1526" s="128">
        <v>325920.6767056783</v>
      </c>
      <c r="I1526" s="128">
        <v>-0.0001</v>
      </c>
      <c r="J1526" s="128">
        <v>-0.0001</v>
      </c>
    </row>
    <row r="1527" spans="1:8" ht="12.75">
      <c r="A1527" s="127">
        <v>38382.97525462963</v>
      </c>
      <c r="C1527" s="150" t="s">
        <v>96</v>
      </c>
      <c r="D1527" s="128">
        <v>7256.713402958829</v>
      </c>
      <c r="F1527" s="128">
        <v>203.4443003215704</v>
      </c>
      <c r="G1527" s="128">
        <v>14.21560175769332</v>
      </c>
      <c r="H1527" s="128">
        <v>7256.713402958829</v>
      </c>
    </row>
    <row r="1529" spans="3:8" ht="12.75">
      <c r="C1529" s="150" t="s">
        <v>97</v>
      </c>
      <c r="D1529" s="128">
        <v>2.154735072709141</v>
      </c>
      <c r="F1529" s="128">
        <v>1.7460532140315013</v>
      </c>
      <c r="G1529" s="128">
        <v>0.14121458699695352</v>
      </c>
      <c r="H1529" s="128">
        <v>2.226527471747975</v>
      </c>
    </row>
    <row r="1530" spans="1:10" ht="12.75">
      <c r="A1530" s="144" t="s">
        <v>86</v>
      </c>
      <c r="C1530" s="145" t="s">
        <v>87</v>
      </c>
      <c r="D1530" s="145" t="s">
        <v>88</v>
      </c>
      <c r="F1530" s="145" t="s">
        <v>89</v>
      </c>
      <c r="G1530" s="145" t="s">
        <v>90</v>
      </c>
      <c r="H1530" s="145" t="s">
        <v>91</v>
      </c>
      <c r="I1530" s="146" t="s">
        <v>92</v>
      </c>
      <c r="J1530" s="145" t="s">
        <v>93</v>
      </c>
    </row>
    <row r="1531" spans="1:8" ht="12.75">
      <c r="A1531" s="147" t="s">
        <v>290</v>
      </c>
      <c r="C1531" s="148">
        <v>259.9399999999441</v>
      </c>
      <c r="D1531" s="128">
        <v>3438543.645553589</v>
      </c>
      <c r="F1531" s="128">
        <v>23775</v>
      </c>
      <c r="G1531" s="128">
        <v>21350</v>
      </c>
      <c r="H1531" s="149" t="s">
        <v>730</v>
      </c>
    </row>
    <row r="1533" spans="4:8" ht="12.75">
      <c r="D1533" s="128">
        <v>3456801.4026374817</v>
      </c>
      <c r="F1533" s="128">
        <v>23475</v>
      </c>
      <c r="G1533" s="128">
        <v>21525</v>
      </c>
      <c r="H1533" s="149" t="s">
        <v>731</v>
      </c>
    </row>
    <row r="1535" spans="4:8" ht="12.75">
      <c r="D1535" s="128">
        <v>3374570.9273490906</v>
      </c>
      <c r="F1535" s="128">
        <v>23975</v>
      </c>
      <c r="G1535" s="128">
        <v>21150</v>
      </c>
      <c r="H1535" s="149" t="s">
        <v>732</v>
      </c>
    </row>
    <row r="1537" spans="1:10" ht="12.75">
      <c r="A1537" s="144" t="s">
        <v>94</v>
      </c>
      <c r="C1537" s="150" t="s">
        <v>95</v>
      </c>
      <c r="D1537" s="128">
        <v>3423305.3251800537</v>
      </c>
      <c r="F1537" s="128">
        <v>23741.666666666664</v>
      </c>
      <c r="G1537" s="128">
        <v>21341.666666666664</v>
      </c>
      <c r="H1537" s="128">
        <v>3400751.5373012656</v>
      </c>
      <c r="I1537" s="128">
        <v>-0.0001</v>
      </c>
      <c r="J1537" s="128">
        <v>-0.0001</v>
      </c>
    </row>
    <row r="1538" spans="1:8" ht="12.75">
      <c r="A1538" s="127">
        <v>38382.97592592592</v>
      </c>
      <c r="C1538" s="150" t="s">
        <v>96</v>
      </c>
      <c r="D1538" s="128">
        <v>43181.21781974967</v>
      </c>
      <c r="F1538" s="128">
        <v>251.66114784235833</v>
      </c>
      <c r="G1538" s="128">
        <v>187.6388374866284</v>
      </c>
      <c r="H1538" s="128">
        <v>43181.21781974967</v>
      </c>
    </row>
    <row r="1540" spans="3:8" ht="12.75">
      <c r="C1540" s="150" t="s">
        <v>97</v>
      </c>
      <c r="D1540" s="128">
        <v>1.2613896137785632</v>
      </c>
      <c r="F1540" s="128">
        <v>1.0599978147098283</v>
      </c>
      <c r="G1540" s="128">
        <v>0.8792136079029841</v>
      </c>
      <c r="H1540" s="128">
        <v>1.269755151063373</v>
      </c>
    </row>
    <row r="1541" spans="1:10" ht="12.75">
      <c r="A1541" s="144" t="s">
        <v>86</v>
      </c>
      <c r="C1541" s="145" t="s">
        <v>87</v>
      </c>
      <c r="D1541" s="145" t="s">
        <v>88</v>
      </c>
      <c r="F1541" s="145" t="s">
        <v>89</v>
      </c>
      <c r="G1541" s="145" t="s">
        <v>90</v>
      </c>
      <c r="H1541" s="145" t="s">
        <v>91</v>
      </c>
      <c r="I1541" s="146" t="s">
        <v>92</v>
      </c>
      <c r="J1541" s="145" t="s">
        <v>93</v>
      </c>
    </row>
    <row r="1542" spans="1:8" ht="12.75">
      <c r="A1542" s="147" t="s">
        <v>292</v>
      </c>
      <c r="C1542" s="148">
        <v>285.2129999999888</v>
      </c>
      <c r="D1542" s="128">
        <v>5440221.740257263</v>
      </c>
      <c r="F1542" s="128">
        <v>26600</v>
      </c>
      <c r="G1542" s="128">
        <v>27875</v>
      </c>
      <c r="H1542" s="149" t="s">
        <v>733</v>
      </c>
    </row>
    <row r="1544" spans="4:8" ht="12.75">
      <c r="D1544" s="128">
        <v>5659182.633766174</v>
      </c>
      <c r="F1544" s="128">
        <v>25975</v>
      </c>
      <c r="G1544" s="128">
        <v>30400</v>
      </c>
      <c r="H1544" s="149" t="s">
        <v>734</v>
      </c>
    </row>
    <row r="1546" spans="4:8" ht="12.75">
      <c r="D1546" s="128">
        <v>5612358.951728821</v>
      </c>
      <c r="F1546" s="128">
        <v>28800</v>
      </c>
      <c r="G1546" s="128">
        <v>27125</v>
      </c>
      <c r="H1546" s="149" t="s">
        <v>735</v>
      </c>
    </row>
    <row r="1548" spans="1:10" ht="12.75">
      <c r="A1548" s="144" t="s">
        <v>94</v>
      </c>
      <c r="C1548" s="150" t="s">
        <v>95</v>
      </c>
      <c r="D1548" s="128">
        <v>5570587.775250753</v>
      </c>
      <c r="F1548" s="128">
        <v>27125</v>
      </c>
      <c r="G1548" s="128">
        <v>28466.666666666664</v>
      </c>
      <c r="H1548" s="128">
        <v>5542721.027579631</v>
      </c>
      <c r="I1548" s="128">
        <v>-0.0001</v>
      </c>
      <c r="J1548" s="128">
        <v>-0.0001</v>
      </c>
    </row>
    <row r="1549" spans="1:8" ht="12.75">
      <c r="A1549" s="127">
        <v>38382.9766087963</v>
      </c>
      <c r="C1549" s="150" t="s">
        <v>96</v>
      </c>
      <c r="D1549" s="128">
        <v>115302.17521723807</v>
      </c>
      <c r="F1549" s="128">
        <v>1483.8716251751698</v>
      </c>
      <c r="G1549" s="128">
        <v>1715.7967051295245</v>
      </c>
      <c r="H1549" s="128">
        <v>115302.17521723807</v>
      </c>
    </row>
    <row r="1551" spans="3:8" ht="12.75">
      <c r="C1551" s="150" t="s">
        <v>97</v>
      </c>
      <c r="D1551" s="128">
        <v>2.069838585606846</v>
      </c>
      <c r="F1551" s="128">
        <v>5.470494470691871</v>
      </c>
      <c r="G1551" s="128">
        <v>6.027388893897629</v>
      </c>
      <c r="H1551" s="128">
        <v>2.080244967111175</v>
      </c>
    </row>
    <row r="1552" spans="1:10" ht="12.75">
      <c r="A1552" s="144" t="s">
        <v>86</v>
      </c>
      <c r="C1552" s="145" t="s">
        <v>87</v>
      </c>
      <c r="D1552" s="145" t="s">
        <v>88</v>
      </c>
      <c r="F1552" s="145" t="s">
        <v>89</v>
      </c>
      <c r="G1552" s="145" t="s">
        <v>90</v>
      </c>
      <c r="H1552" s="145" t="s">
        <v>91</v>
      </c>
      <c r="I1552" s="146" t="s">
        <v>92</v>
      </c>
      <c r="J1552" s="145" t="s">
        <v>93</v>
      </c>
    </row>
    <row r="1553" spans="1:8" ht="12.75">
      <c r="A1553" s="147" t="s">
        <v>288</v>
      </c>
      <c r="C1553" s="148">
        <v>288.1579999998212</v>
      </c>
      <c r="D1553" s="128">
        <v>401439.257065773</v>
      </c>
      <c r="F1553" s="128">
        <v>4390</v>
      </c>
      <c r="G1553" s="128">
        <v>4000</v>
      </c>
      <c r="H1553" s="149" t="s">
        <v>736</v>
      </c>
    </row>
    <row r="1555" spans="4:8" ht="12.75">
      <c r="D1555" s="128">
        <v>374662.3510799408</v>
      </c>
      <c r="F1555" s="128">
        <v>4390</v>
      </c>
      <c r="G1555" s="128">
        <v>4000</v>
      </c>
      <c r="H1555" s="149" t="s">
        <v>737</v>
      </c>
    </row>
    <row r="1557" spans="4:8" ht="12.75">
      <c r="D1557" s="128">
        <v>384584.7652606964</v>
      </c>
      <c r="F1557" s="128">
        <v>4390</v>
      </c>
      <c r="G1557" s="128">
        <v>4000</v>
      </c>
      <c r="H1557" s="149" t="s">
        <v>738</v>
      </c>
    </row>
    <row r="1559" spans="1:10" ht="12.75">
      <c r="A1559" s="144" t="s">
        <v>94</v>
      </c>
      <c r="C1559" s="150" t="s">
        <v>95</v>
      </c>
      <c r="D1559" s="128">
        <v>386895.4578021368</v>
      </c>
      <c r="F1559" s="128">
        <v>4390</v>
      </c>
      <c r="G1559" s="128">
        <v>4000</v>
      </c>
      <c r="H1559" s="128">
        <v>382703.4777136411</v>
      </c>
      <c r="I1559" s="128">
        <v>-0.0001</v>
      </c>
      <c r="J1559" s="128">
        <v>-0.0001</v>
      </c>
    </row>
    <row r="1560" spans="1:8" ht="12.75">
      <c r="A1560" s="127">
        <v>38382.97702546296</v>
      </c>
      <c r="C1560" s="150" t="s">
        <v>96</v>
      </c>
      <c r="D1560" s="128">
        <v>13537.176535721801</v>
      </c>
      <c r="H1560" s="128">
        <v>13537.176535721801</v>
      </c>
    </row>
    <row r="1562" spans="3:8" ht="12.75">
      <c r="C1562" s="150" t="s">
        <v>97</v>
      </c>
      <c r="D1562" s="128">
        <v>3.49892361430743</v>
      </c>
      <c r="F1562" s="128">
        <v>0</v>
      </c>
      <c r="G1562" s="128">
        <v>0</v>
      </c>
      <c r="H1562" s="128">
        <v>3.5372494173807922</v>
      </c>
    </row>
    <row r="1563" spans="1:10" ht="12.75">
      <c r="A1563" s="144" t="s">
        <v>86</v>
      </c>
      <c r="C1563" s="145" t="s">
        <v>87</v>
      </c>
      <c r="D1563" s="145" t="s">
        <v>88</v>
      </c>
      <c r="F1563" s="145" t="s">
        <v>89</v>
      </c>
      <c r="G1563" s="145" t="s">
        <v>90</v>
      </c>
      <c r="H1563" s="145" t="s">
        <v>91</v>
      </c>
      <c r="I1563" s="146" t="s">
        <v>92</v>
      </c>
      <c r="J1563" s="145" t="s">
        <v>93</v>
      </c>
    </row>
    <row r="1564" spans="1:8" ht="12.75">
      <c r="A1564" s="147" t="s">
        <v>289</v>
      </c>
      <c r="C1564" s="148">
        <v>334.94100000010803</v>
      </c>
      <c r="D1564" s="128">
        <v>29343.477488279343</v>
      </c>
      <c r="F1564" s="128">
        <v>27000</v>
      </c>
      <c r="H1564" s="149" t="s">
        <v>739</v>
      </c>
    </row>
    <row r="1566" spans="4:8" ht="12.75">
      <c r="D1566" s="128">
        <v>29420.502718925476</v>
      </c>
      <c r="F1566" s="128">
        <v>26800</v>
      </c>
      <c r="H1566" s="149" t="s">
        <v>740</v>
      </c>
    </row>
    <row r="1568" spans="4:8" ht="12.75">
      <c r="D1568" s="128">
        <v>29344.667878180742</v>
      </c>
      <c r="F1568" s="128">
        <v>26500</v>
      </c>
      <c r="H1568" s="149" t="s">
        <v>741</v>
      </c>
    </row>
    <row r="1570" spans="1:10" ht="12.75">
      <c r="A1570" s="144" t="s">
        <v>94</v>
      </c>
      <c r="C1570" s="150" t="s">
        <v>95</v>
      </c>
      <c r="D1570" s="128">
        <v>29369.549361795187</v>
      </c>
      <c r="F1570" s="128">
        <v>26766.666666666664</v>
      </c>
      <c r="H1570" s="128">
        <v>2602.8826951285205</v>
      </c>
      <c r="I1570" s="128">
        <v>-0.0001</v>
      </c>
      <c r="J1570" s="128">
        <v>-0.0001</v>
      </c>
    </row>
    <row r="1571" spans="1:8" ht="12.75">
      <c r="A1571" s="127">
        <v>38382.97746527778</v>
      </c>
      <c r="C1571" s="150" t="s">
        <v>96</v>
      </c>
      <c r="D1571" s="128">
        <v>44.13091557114055</v>
      </c>
      <c r="F1571" s="128">
        <v>251.66114784235833</v>
      </c>
      <c r="H1571" s="128">
        <v>44.13091557114055</v>
      </c>
    </row>
    <row r="1573" spans="3:8" ht="12.75">
      <c r="C1573" s="150" t="s">
        <v>97</v>
      </c>
      <c r="D1573" s="128">
        <v>0.15026078550782052</v>
      </c>
      <c r="F1573" s="128">
        <v>0.9402035411296079</v>
      </c>
      <c r="H1573" s="128">
        <v>1.695463097654561</v>
      </c>
    </row>
    <row r="1574" spans="1:10" ht="12.75">
      <c r="A1574" s="144" t="s">
        <v>86</v>
      </c>
      <c r="C1574" s="145" t="s">
        <v>87</v>
      </c>
      <c r="D1574" s="145" t="s">
        <v>88</v>
      </c>
      <c r="F1574" s="145" t="s">
        <v>89</v>
      </c>
      <c r="G1574" s="145" t="s">
        <v>90</v>
      </c>
      <c r="H1574" s="145" t="s">
        <v>91</v>
      </c>
      <c r="I1574" s="146" t="s">
        <v>92</v>
      </c>
      <c r="J1574" s="145" t="s">
        <v>93</v>
      </c>
    </row>
    <row r="1575" spans="1:8" ht="12.75">
      <c r="A1575" s="147" t="s">
        <v>293</v>
      </c>
      <c r="C1575" s="148">
        <v>393.36599999992177</v>
      </c>
      <c r="D1575" s="128">
        <v>93726.27306234837</v>
      </c>
      <c r="F1575" s="128">
        <v>7900</v>
      </c>
      <c r="G1575" s="128">
        <v>7900</v>
      </c>
      <c r="H1575" s="149" t="s">
        <v>742</v>
      </c>
    </row>
    <row r="1577" spans="4:8" ht="12.75">
      <c r="D1577" s="128">
        <v>89835.51700234413</v>
      </c>
      <c r="F1577" s="128">
        <v>7900</v>
      </c>
      <c r="G1577" s="128">
        <v>7900</v>
      </c>
      <c r="H1577" s="149" t="s">
        <v>743</v>
      </c>
    </row>
    <row r="1579" spans="4:8" ht="12.75">
      <c r="D1579" s="128">
        <v>85890.4252576828</v>
      </c>
      <c r="F1579" s="128">
        <v>7900</v>
      </c>
      <c r="G1579" s="128">
        <v>7800</v>
      </c>
      <c r="H1579" s="149" t="s">
        <v>744</v>
      </c>
    </row>
    <row r="1581" spans="1:10" ht="12.75">
      <c r="A1581" s="144" t="s">
        <v>94</v>
      </c>
      <c r="C1581" s="150" t="s">
        <v>95</v>
      </c>
      <c r="D1581" s="128">
        <v>89817.40510745844</v>
      </c>
      <c r="F1581" s="128">
        <v>7900</v>
      </c>
      <c r="G1581" s="128">
        <v>7866.666666666666</v>
      </c>
      <c r="H1581" s="128">
        <v>81934.0717741251</v>
      </c>
      <c r="I1581" s="128">
        <v>-0.0001</v>
      </c>
      <c r="J1581" s="128">
        <v>-0.0001</v>
      </c>
    </row>
    <row r="1582" spans="1:8" ht="12.75">
      <c r="A1582" s="127">
        <v>38382.97791666666</v>
      </c>
      <c r="C1582" s="150" t="s">
        <v>96</v>
      </c>
      <c r="D1582" s="128">
        <v>3917.955300283703</v>
      </c>
      <c r="G1582" s="128">
        <v>57.73502691896257</v>
      </c>
      <c r="H1582" s="128">
        <v>3917.955300283703</v>
      </c>
    </row>
    <row r="1584" spans="3:8" ht="12.75">
      <c r="C1584" s="150" t="s">
        <v>97</v>
      </c>
      <c r="D1584" s="128">
        <v>4.362133704036785</v>
      </c>
      <c r="F1584" s="128">
        <v>0</v>
      </c>
      <c r="G1584" s="128">
        <v>0.7339198337156261</v>
      </c>
      <c r="H1584" s="128">
        <v>4.781838880270318</v>
      </c>
    </row>
    <row r="1585" spans="1:10" ht="12.75">
      <c r="A1585" s="144" t="s">
        <v>86</v>
      </c>
      <c r="C1585" s="145" t="s">
        <v>87</v>
      </c>
      <c r="D1585" s="145" t="s">
        <v>88</v>
      </c>
      <c r="F1585" s="145" t="s">
        <v>89</v>
      </c>
      <c r="G1585" s="145" t="s">
        <v>90</v>
      </c>
      <c r="H1585" s="145" t="s">
        <v>91</v>
      </c>
      <c r="I1585" s="146" t="s">
        <v>92</v>
      </c>
      <c r="J1585" s="145" t="s">
        <v>93</v>
      </c>
    </row>
    <row r="1586" spans="1:8" ht="12.75">
      <c r="A1586" s="147" t="s">
        <v>287</v>
      </c>
      <c r="C1586" s="148">
        <v>396.15199999976903</v>
      </c>
      <c r="D1586" s="128">
        <v>136300</v>
      </c>
      <c r="F1586" s="128">
        <v>65600</v>
      </c>
      <c r="G1586" s="128">
        <v>67900</v>
      </c>
      <c r="H1586" s="149" t="s">
        <v>745</v>
      </c>
    </row>
    <row r="1588" spans="4:8" ht="12.75">
      <c r="D1588" s="128">
        <v>135223.1702027321</v>
      </c>
      <c r="F1588" s="128">
        <v>67600</v>
      </c>
      <c r="G1588" s="128">
        <v>67900</v>
      </c>
      <c r="H1588" s="149" t="s">
        <v>746</v>
      </c>
    </row>
    <row r="1590" spans="4:8" ht="12.75">
      <c r="D1590" s="128">
        <v>138926.59259676933</v>
      </c>
      <c r="F1590" s="128">
        <v>67900</v>
      </c>
      <c r="G1590" s="128">
        <v>67500</v>
      </c>
      <c r="H1590" s="149" t="s">
        <v>747</v>
      </c>
    </row>
    <row r="1592" spans="1:10" ht="12.75">
      <c r="A1592" s="144" t="s">
        <v>94</v>
      </c>
      <c r="C1592" s="150" t="s">
        <v>95</v>
      </c>
      <c r="D1592" s="128">
        <v>136816.58759983382</v>
      </c>
      <c r="F1592" s="128">
        <v>67033.33333333333</v>
      </c>
      <c r="G1592" s="128">
        <v>67766.66666666667</v>
      </c>
      <c r="H1592" s="128">
        <v>69420.51149995271</v>
      </c>
      <c r="I1592" s="128">
        <v>-0.0001</v>
      </c>
      <c r="J1592" s="128">
        <v>-0.0001</v>
      </c>
    </row>
    <row r="1593" spans="1:8" ht="12.75">
      <c r="A1593" s="127">
        <v>38382.97837962963</v>
      </c>
      <c r="C1593" s="150" t="s">
        <v>96</v>
      </c>
      <c r="D1593" s="128">
        <v>1904.9885612225264</v>
      </c>
      <c r="F1593" s="128">
        <v>1250.3332889007368</v>
      </c>
      <c r="G1593" s="128">
        <v>230.94010767585027</v>
      </c>
      <c r="H1593" s="128">
        <v>1904.9885612225264</v>
      </c>
    </row>
    <row r="1595" spans="3:8" ht="12.75">
      <c r="C1595" s="150" t="s">
        <v>97</v>
      </c>
      <c r="D1595" s="128">
        <v>1.3923666674060804</v>
      </c>
      <c r="F1595" s="128">
        <v>1.8652411072611688</v>
      </c>
      <c r="G1595" s="128">
        <v>0.34078717315669005</v>
      </c>
      <c r="H1595" s="128">
        <v>2.7441292494997302</v>
      </c>
    </row>
    <row r="1596" spans="1:10" ht="12.75">
      <c r="A1596" s="144" t="s">
        <v>86</v>
      </c>
      <c r="C1596" s="145" t="s">
        <v>87</v>
      </c>
      <c r="D1596" s="145" t="s">
        <v>88</v>
      </c>
      <c r="F1596" s="145" t="s">
        <v>89</v>
      </c>
      <c r="G1596" s="145" t="s">
        <v>90</v>
      </c>
      <c r="H1596" s="145" t="s">
        <v>91</v>
      </c>
      <c r="I1596" s="146" t="s">
        <v>92</v>
      </c>
      <c r="J1596" s="145" t="s">
        <v>93</v>
      </c>
    </row>
    <row r="1597" spans="1:8" ht="12.75">
      <c r="A1597" s="147" t="s">
        <v>294</v>
      </c>
      <c r="C1597" s="148">
        <v>589.5920000001788</v>
      </c>
      <c r="D1597" s="128">
        <v>7692.193849012256</v>
      </c>
      <c r="F1597" s="128">
        <v>1929.9999999981374</v>
      </c>
      <c r="G1597" s="128">
        <v>1879.9999999981374</v>
      </c>
      <c r="H1597" s="149" t="s">
        <v>748</v>
      </c>
    </row>
    <row r="1599" spans="4:8" ht="12.75">
      <c r="D1599" s="128">
        <v>7478.92846865207</v>
      </c>
      <c r="F1599" s="128">
        <v>1900</v>
      </c>
      <c r="G1599" s="128">
        <v>1879.9999999981374</v>
      </c>
      <c r="H1599" s="149" t="s">
        <v>749</v>
      </c>
    </row>
    <row r="1601" spans="4:8" ht="12.75">
      <c r="D1601" s="128">
        <v>7442.362056903541</v>
      </c>
      <c r="F1601" s="128">
        <v>1870.0000000018626</v>
      </c>
      <c r="G1601" s="128">
        <v>1870.0000000018626</v>
      </c>
      <c r="H1601" s="149" t="s">
        <v>750</v>
      </c>
    </row>
    <row r="1603" spans="1:10" ht="12.75">
      <c r="A1603" s="144" t="s">
        <v>94</v>
      </c>
      <c r="C1603" s="150" t="s">
        <v>95</v>
      </c>
      <c r="D1603" s="128">
        <v>7537.828124855956</v>
      </c>
      <c r="F1603" s="128">
        <v>1900</v>
      </c>
      <c r="G1603" s="128">
        <v>1876.6666666660458</v>
      </c>
      <c r="H1603" s="128">
        <v>5649.494791522933</v>
      </c>
      <c r="I1603" s="128">
        <v>-0.0001</v>
      </c>
      <c r="J1603" s="128">
        <v>-0.0001</v>
      </c>
    </row>
    <row r="1604" spans="1:8" ht="12.75">
      <c r="A1604" s="127">
        <v>38382.97887731482</v>
      </c>
      <c r="C1604" s="150" t="s">
        <v>96</v>
      </c>
      <c r="D1604" s="128">
        <v>134.9290858665254</v>
      </c>
      <c r="F1604" s="128">
        <v>29.999999998145633</v>
      </c>
      <c r="G1604" s="128">
        <v>5.77350268969384</v>
      </c>
      <c r="H1604" s="128">
        <v>134.9290858665254</v>
      </c>
    </row>
    <row r="1606" spans="3:8" ht="12.75">
      <c r="C1606" s="150" t="s">
        <v>97</v>
      </c>
      <c r="D1606" s="128">
        <v>1.7900260344434935</v>
      </c>
      <c r="F1606" s="128">
        <v>1.578947368323454</v>
      </c>
      <c r="G1606" s="128">
        <v>0.30764667973512</v>
      </c>
      <c r="H1606" s="128">
        <v>2.3883389726987003</v>
      </c>
    </row>
    <row r="1607" spans="1:10" ht="12.75">
      <c r="A1607" s="144" t="s">
        <v>86</v>
      </c>
      <c r="C1607" s="145" t="s">
        <v>87</v>
      </c>
      <c r="D1607" s="145" t="s">
        <v>88</v>
      </c>
      <c r="F1607" s="145" t="s">
        <v>89</v>
      </c>
      <c r="G1607" s="145" t="s">
        <v>90</v>
      </c>
      <c r="H1607" s="145" t="s">
        <v>91</v>
      </c>
      <c r="I1607" s="146" t="s">
        <v>92</v>
      </c>
      <c r="J1607" s="145" t="s">
        <v>93</v>
      </c>
    </row>
    <row r="1608" spans="1:8" ht="12.75">
      <c r="A1608" s="147" t="s">
        <v>295</v>
      </c>
      <c r="C1608" s="148">
        <v>766.4900000002235</v>
      </c>
      <c r="D1608" s="128">
        <v>2057</v>
      </c>
      <c r="F1608" s="128">
        <v>1984</v>
      </c>
      <c r="G1608" s="128">
        <v>1726.9999999981374</v>
      </c>
      <c r="H1608" s="149" t="s">
        <v>751</v>
      </c>
    </row>
    <row r="1610" spans="4:8" ht="12.75">
      <c r="D1610" s="128">
        <v>1955.3931486979127</v>
      </c>
      <c r="F1610" s="128">
        <v>1928</v>
      </c>
      <c r="G1610" s="128">
        <v>1868</v>
      </c>
      <c r="H1610" s="149" t="s">
        <v>752</v>
      </c>
    </row>
    <row r="1612" spans="4:8" ht="12.75">
      <c r="D1612" s="128">
        <v>1990.2361892610788</v>
      </c>
      <c r="F1612" s="128">
        <v>1847</v>
      </c>
      <c r="G1612" s="128">
        <v>1785.9999999981374</v>
      </c>
      <c r="H1612" s="149" t="s">
        <v>753</v>
      </c>
    </row>
    <row r="1614" spans="1:10" ht="12.75">
      <c r="A1614" s="144" t="s">
        <v>94</v>
      </c>
      <c r="C1614" s="150" t="s">
        <v>95</v>
      </c>
      <c r="D1614" s="128">
        <v>2000.8764459863305</v>
      </c>
      <c r="F1614" s="128">
        <v>1919.6666666666665</v>
      </c>
      <c r="G1614" s="128">
        <v>1793.666666665425</v>
      </c>
      <c r="H1614" s="128">
        <v>146.6683159056748</v>
      </c>
      <c r="I1614" s="128">
        <v>-0.0001</v>
      </c>
      <c r="J1614" s="128">
        <v>-0.0001</v>
      </c>
    </row>
    <row r="1615" spans="1:8" ht="12.75">
      <c r="A1615" s="127">
        <v>38382.979363425926</v>
      </c>
      <c r="C1615" s="150" t="s">
        <v>96</v>
      </c>
      <c r="D1615" s="128">
        <v>51.63234795421664</v>
      </c>
      <c r="F1615" s="128">
        <v>68.87912117131964</v>
      </c>
      <c r="G1615" s="128">
        <v>70.81195755995176</v>
      </c>
      <c r="H1615" s="128">
        <v>51.63234795421664</v>
      </c>
    </row>
    <row r="1617" spans="3:8" ht="12.75">
      <c r="C1617" s="150" t="s">
        <v>97</v>
      </c>
      <c r="D1617" s="128">
        <v>2.580486569162671</v>
      </c>
      <c r="F1617" s="128">
        <v>3.5880771577350057</v>
      </c>
      <c r="G1617" s="128">
        <v>3.947888360527827</v>
      </c>
      <c r="H1617" s="128">
        <v>35.20347774867913</v>
      </c>
    </row>
    <row r="1618" spans="1:16" ht="12.75">
      <c r="A1618" s="138" t="s">
        <v>186</v>
      </c>
      <c r="B1618" s="133" t="s">
        <v>754</v>
      </c>
      <c r="D1618" s="138" t="s">
        <v>187</v>
      </c>
      <c r="E1618" s="133" t="s">
        <v>188</v>
      </c>
      <c r="F1618" s="134" t="s">
        <v>118</v>
      </c>
      <c r="G1618" s="139" t="s">
        <v>190</v>
      </c>
      <c r="H1618" s="140">
        <v>1</v>
      </c>
      <c r="I1618" s="141" t="s">
        <v>191</v>
      </c>
      <c r="J1618" s="140">
        <v>14</v>
      </c>
      <c r="K1618" s="139" t="s">
        <v>192</v>
      </c>
      <c r="L1618" s="142">
        <v>1</v>
      </c>
      <c r="M1618" s="139" t="s">
        <v>193</v>
      </c>
      <c r="N1618" s="143">
        <v>1</v>
      </c>
      <c r="O1618" s="139" t="s">
        <v>194</v>
      </c>
      <c r="P1618" s="143">
        <v>1</v>
      </c>
    </row>
    <row r="1620" spans="1:10" ht="12.75">
      <c r="A1620" s="144" t="s">
        <v>86</v>
      </c>
      <c r="C1620" s="145" t="s">
        <v>87</v>
      </c>
      <c r="D1620" s="145" t="s">
        <v>88</v>
      </c>
      <c r="F1620" s="145" t="s">
        <v>89</v>
      </c>
      <c r="G1620" s="145" t="s">
        <v>90</v>
      </c>
      <c r="H1620" s="145" t="s">
        <v>91</v>
      </c>
      <c r="I1620" s="146" t="s">
        <v>92</v>
      </c>
      <c r="J1620" s="145" t="s">
        <v>93</v>
      </c>
    </row>
    <row r="1621" spans="1:8" ht="12.75">
      <c r="A1621" s="147" t="s">
        <v>21</v>
      </c>
      <c r="C1621" s="148">
        <v>178.2290000000503</v>
      </c>
      <c r="D1621" s="128">
        <v>438.50000000046566</v>
      </c>
      <c r="F1621" s="128">
        <v>466.00000000046566</v>
      </c>
      <c r="G1621" s="128">
        <v>437.99999999953434</v>
      </c>
      <c r="H1621" s="149" t="s">
        <v>755</v>
      </c>
    </row>
    <row r="1623" spans="4:8" ht="12.75">
      <c r="D1623" s="128">
        <v>445</v>
      </c>
      <c r="F1623" s="128">
        <v>464</v>
      </c>
      <c r="G1623" s="128">
        <v>432</v>
      </c>
      <c r="H1623" s="149" t="s">
        <v>756</v>
      </c>
    </row>
    <row r="1625" spans="4:8" ht="12.75">
      <c r="D1625" s="128">
        <v>400</v>
      </c>
      <c r="F1625" s="128">
        <v>458.99999999953434</v>
      </c>
      <c r="G1625" s="128">
        <v>389</v>
      </c>
      <c r="H1625" s="149" t="s">
        <v>536</v>
      </c>
    </row>
    <row r="1627" spans="1:8" ht="12.75">
      <c r="A1627" s="144" t="s">
        <v>94</v>
      </c>
      <c r="C1627" s="150" t="s">
        <v>95</v>
      </c>
      <c r="D1627" s="128">
        <v>427.83333333348855</v>
      </c>
      <c r="F1627" s="128">
        <v>463</v>
      </c>
      <c r="G1627" s="128">
        <v>419.66666666651145</v>
      </c>
      <c r="H1627" s="128">
        <v>-12.230468749762622</v>
      </c>
    </row>
    <row r="1628" spans="1:8" ht="12.75">
      <c r="A1628" s="127">
        <v>38382.98159722222</v>
      </c>
      <c r="C1628" s="150" t="s">
        <v>96</v>
      </c>
      <c r="D1628" s="128">
        <v>24.322486166884758</v>
      </c>
      <c r="F1628" s="128">
        <v>3.6055512759117136</v>
      </c>
      <c r="G1628" s="128">
        <v>26.727015047041636</v>
      </c>
      <c r="H1628" s="128">
        <v>24.322486166884758</v>
      </c>
    </row>
    <row r="1630" spans="3:7" ht="12.75">
      <c r="C1630" s="150" t="s">
        <v>97</v>
      </c>
      <c r="D1630" s="128">
        <v>5.685037670481324</v>
      </c>
      <c r="F1630" s="128">
        <v>0.7787367766547978</v>
      </c>
      <c r="G1630" s="128">
        <v>6.368629479043253</v>
      </c>
    </row>
    <row r="1631" spans="1:10" ht="12.75">
      <c r="A1631" s="144" t="s">
        <v>86</v>
      </c>
      <c r="C1631" s="145" t="s">
        <v>87</v>
      </c>
      <c r="D1631" s="145" t="s">
        <v>88</v>
      </c>
      <c r="F1631" s="145" t="s">
        <v>89</v>
      </c>
      <c r="G1631" s="145" t="s">
        <v>90</v>
      </c>
      <c r="H1631" s="145" t="s">
        <v>91</v>
      </c>
      <c r="I1631" s="146" t="s">
        <v>92</v>
      </c>
      <c r="J1631" s="145" t="s">
        <v>93</v>
      </c>
    </row>
    <row r="1632" spans="1:8" ht="12.75">
      <c r="A1632" s="147" t="s">
        <v>288</v>
      </c>
      <c r="C1632" s="148">
        <v>251.61100000003353</v>
      </c>
      <c r="D1632" s="128">
        <v>4561239.309547424</v>
      </c>
      <c r="F1632" s="128">
        <v>29100</v>
      </c>
      <c r="G1632" s="128">
        <v>26500</v>
      </c>
      <c r="H1632" s="149" t="s">
        <v>537</v>
      </c>
    </row>
    <row r="1634" spans="4:8" ht="12.75">
      <c r="D1634" s="128">
        <v>4642335.107040405</v>
      </c>
      <c r="F1634" s="128">
        <v>30900</v>
      </c>
      <c r="G1634" s="128">
        <v>26700</v>
      </c>
      <c r="H1634" s="149" t="s">
        <v>538</v>
      </c>
    </row>
    <row r="1636" spans="4:8" ht="12.75">
      <c r="D1636" s="128">
        <v>4658321.382789612</v>
      </c>
      <c r="F1636" s="128">
        <v>29700</v>
      </c>
      <c r="G1636" s="128">
        <v>27700</v>
      </c>
      <c r="H1636" s="149" t="s">
        <v>539</v>
      </c>
    </row>
    <row r="1638" spans="1:10" ht="12.75">
      <c r="A1638" s="144" t="s">
        <v>94</v>
      </c>
      <c r="C1638" s="150" t="s">
        <v>95</v>
      </c>
      <c r="D1638" s="128">
        <v>4620631.9331258135</v>
      </c>
      <c r="F1638" s="128">
        <v>29900</v>
      </c>
      <c r="G1638" s="128">
        <v>26966.666666666664</v>
      </c>
      <c r="H1638" s="128">
        <v>4592213.057623806</v>
      </c>
      <c r="I1638" s="128">
        <v>-0.0001</v>
      </c>
      <c r="J1638" s="128">
        <v>-0.0001</v>
      </c>
    </row>
    <row r="1639" spans="1:8" ht="12.75">
      <c r="A1639" s="127">
        <v>38382.98206018518</v>
      </c>
      <c r="C1639" s="150" t="s">
        <v>96</v>
      </c>
      <c r="D1639" s="128">
        <v>52052.88709309664</v>
      </c>
      <c r="F1639" s="128">
        <v>916.5151389911681</v>
      </c>
      <c r="G1639" s="128">
        <v>642.9100507328636</v>
      </c>
      <c r="H1639" s="128">
        <v>52052.88709309664</v>
      </c>
    </row>
    <row r="1641" spans="3:8" ht="12.75">
      <c r="C1641" s="150" t="s">
        <v>97</v>
      </c>
      <c r="D1641" s="128">
        <v>1.126531778476529</v>
      </c>
      <c r="F1641" s="128">
        <v>3.0652680233818335</v>
      </c>
      <c r="G1641" s="128">
        <v>2.3840916590835493</v>
      </c>
      <c r="H1641" s="128">
        <v>1.1335033118004083</v>
      </c>
    </row>
    <row r="1642" spans="1:10" ht="12.75">
      <c r="A1642" s="144" t="s">
        <v>86</v>
      </c>
      <c r="C1642" s="145" t="s">
        <v>87</v>
      </c>
      <c r="D1642" s="145" t="s">
        <v>88</v>
      </c>
      <c r="F1642" s="145" t="s">
        <v>89</v>
      </c>
      <c r="G1642" s="145" t="s">
        <v>90</v>
      </c>
      <c r="H1642" s="145" t="s">
        <v>91</v>
      </c>
      <c r="I1642" s="146" t="s">
        <v>92</v>
      </c>
      <c r="J1642" s="145" t="s">
        <v>93</v>
      </c>
    </row>
    <row r="1643" spans="1:8" ht="12.75">
      <c r="A1643" s="147" t="s">
        <v>291</v>
      </c>
      <c r="C1643" s="148">
        <v>257.6099999998696</v>
      </c>
      <c r="D1643" s="128">
        <v>266095.0249814987</v>
      </c>
      <c r="F1643" s="128">
        <v>11335</v>
      </c>
      <c r="G1643" s="128">
        <v>9652.5</v>
      </c>
      <c r="H1643" s="149" t="s">
        <v>540</v>
      </c>
    </row>
    <row r="1645" spans="4:8" ht="12.75">
      <c r="D1645" s="128">
        <v>272595.23761606216</v>
      </c>
      <c r="F1645" s="128">
        <v>11217.5</v>
      </c>
      <c r="G1645" s="128">
        <v>9635</v>
      </c>
      <c r="H1645" s="149" t="s">
        <v>541</v>
      </c>
    </row>
    <row r="1647" spans="4:8" ht="12.75">
      <c r="D1647" s="128">
        <v>261351.26857161522</v>
      </c>
      <c r="F1647" s="128">
        <v>11205</v>
      </c>
      <c r="G1647" s="128">
        <v>9695</v>
      </c>
      <c r="H1647" s="149" t="s">
        <v>542</v>
      </c>
    </row>
    <row r="1649" spans="1:10" ht="12.75">
      <c r="A1649" s="144" t="s">
        <v>94</v>
      </c>
      <c r="C1649" s="150" t="s">
        <v>95</v>
      </c>
      <c r="D1649" s="128">
        <v>266680.5103897254</v>
      </c>
      <c r="F1649" s="128">
        <v>11252.5</v>
      </c>
      <c r="G1649" s="128">
        <v>9660.833333333334</v>
      </c>
      <c r="H1649" s="128">
        <v>256223.8437230587</v>
      </c>
      <c r="I1649" s="128">
        <v>-0.0001</v>
      </c>
      <c r="J1649" s="128">
        <v>-0.0001</v>
      </c>
    </row>
    <row r="1650" spans="1:8" ht="12.75">
      <c r="A1650" s="127">
        <v>38382.98270833334</v>
      </c>
      <c r="C1650" s="150" t="s">
        <v>96</v>
      </c>
      <c r="D1650" s="128">
        <v>5644.80334826058</v>
      </c>
      <c r="F1650" s="128">
        <v>71.71994143890527</v>
      </c>
      <c r="G1650" s="128">
        <v>30.855847635956028</v>
      </c>
      <c r="H1650" s="128">
        <v>5644.80334826058</v>
      </c>
    </row>
    <row r="1652" spans="3:8" ht="12.75">
      <c r="C1652" s="150" t="s">
        <v>97</v>
      </c>
      <c r="D1652" s="128">
        <v>2.1166913697635037</v>
      </c>
      <c r="F1652" s="128">
        <v>0.6373689530229306</v>
      </c>
      <c r="G1652" s="128">
        <v>0.3193911598649809</v>
      </c>
      <c r="H1652" s="128">
        <v>2.2030749622044565</v>
      </c>
    </row>
    <row r="1653" spans="1:10" ht="12.75">
      <c r="A1653" s="144" t="s">
        <v>86</v>
      </c>
      <c r="C1653" s="145" t="s">
        <v>87</v>
      </c>
      <c r="D1653" s="145" t="s">
        <v>88</v>
      </c>
      <c r="F1653" s="145" t="s">
        <v>89</v>
      </c>
      <c r="G1653" s="145" t="s">
        <v>90</v>
      </c>
      <c r="H1653" s="145" t="s">
        <v>91</v>
      </c>
      <c r="I1653" s="146" t="s">
        <v>92</v>
      </c>
      <c r="J1653" s="145" t="s">
        <v>93</v>
      </c>
    </row>
    <row r="1654" spans="1:8" ht="12.75">
      <c r="A1654" s="147" t="s">
        <v>290</v>
      </c>
      <c r="C1654" s="148">
        <v>259.9399999999441</v>
      </c>
      <c r="D1654" s="128">
        <v>2017220.8157253265</v>
      </c>
      <c r="F1654" s="128">
        <v>19625</v>
      </c>
      <c r="G1654" s="128">
        <v>19325</v>
      </c>
      <c r="H1654" s="149" t="s">
        <v>543</v>
      </c>
    </row>
    <row r="1656" spans="4:8" ht="12.75">
      <c r="D1656" s="128">
        <v>1985176.2945327759</v>
      </c>
      <c r="F1656" s="128">
        <v>19875</v>
      </c>
      <c r="G1656" s="128">
        <v>19250</v>
      </c>
      <c r="H1656" s="149" t="s">
        <v>544</v>
      </c>
    </row>
    <row r="1658" spans="4:8" ht="12.75">
      <c r="D1658" s="128">
        <v>1976475.4791469574</v>
      </c>
      <c r="F1658" s="128">
        <v>20025</v>
      </c>
      <c r="G1658" s="128">
        <v>18875</v>
      </c>
      <c r="H1658" s="149" t="s">
        <v>545</v>
      </c>
    </row>
    <row r="1660" spans="1:10" ht="12.75">
      <c r="A1660" s="144" t="s">
        <v>94</v>
      </c>
      <c r="C1660" s="150" t="s">
        <v>95</v>
      </c>
      <c r="D1660" s="128">
        <v>1992957.5298016868</v>
      </c>
      <c r="F1660" s="128">
        <v>19841.666666666668</v>
      </c>
      <c r="G1660" s="128">
        <v>19150</v>
      </c>
      <c r="H1660" s="128">
        <v>1973458.20320236</v>
      </c>
      <c r="I1660" s="128">
        <v>-0.0001</v>
      </c>
      <c r="J1660" s="128">
        <v>-0.0001</v>
      </c>
    </row>
    <row r="1661" spans="1:8" ht="12.75">
      <c r="A1661" s="127">
        <v>38382.98337962963</v>
      </c>
      <c r="C1661" s="150" t="s">
        <v>96</v>
      </c>
      <c r="D1661" s="128">
        <v>21458.246199382964</v>
      </c>
      <c r="F1661" s="128">
        <v>202.07259421636903</v>
      </c>
      <c r="G1661" s="128">
        <v>241.09126902482387</v>
      </c>
      <c r="H1661" s="128">
        <v>21458.246199382964</v>
      </c>
    </row>
    <row r="1663" spans="3:8" ht="12.75">
      <c r="C1663" s="150" t="s">
        <v>97</v>
      </c>
      <c r="D1663" s="128">
        <v>1.076703636605754</v>
      </c>
      <c r="F1663" s="128">
        <v>1.018425506340373</v>
      </c>
      <c r="G1663" s="128">
        <v>1.2589622403385057</v>
      </c>
      <c r="H1663" s="128">
        <v>1.0873423194148402</v>
      </c>
    </row>
    <row r="1664" spans="1:10" ht="12.75">
      <c r="A1664" s="144" t="s">
        <v>86</v>
      </c>
      <c r="C1664" s="145" t="s">
        <v>87</v>
      </c>
      <c r="D1664" s="145" t="s">
        <v>88</v>
      </c>
      <c r="F1664" s="145" t="s">
        <v>89</v>
      </c>
      <c r="G1664" s="145" t="s">
        <v>90</v>
      </c>
      <c r="H1664" s="145" t="s">
        <v>91</v>
      </c>
      <c r="I1664" s="146" t="s">
        <v>92</v>
      </c>
      <c r="J1664" s="145" t="s">
        <v>93</v>
      </c>
    </row>
    <row r="1665" spans="1:8" ht="12.75">
      <c r="A1665" s="147" t="s">
        <v>292</v>
      </c>
      <c r="C1665" s="148">
        <v>285.2129999999888</v>
      </c>
      <c r="D1665" s="128">
        <v>1147910.816066742</v>
      </c>
      <c r="F1665" s="128">
        <v>12150</v>
      </c>
      <c r="G1665" s="128">
        <v>13775</v>
      </c>
      <c r="H1665" s="149" t="s">
        <v>546</v>
      </c>
    </row>
    <row r="1667" spans="4:8" ht="12.75">
      <c r="D1667" s="128">
        <v>1145556.0894508362</v>
      </c>
      <c r="F1667" s="128">
        <v>12300</v>
      </c>
      <c r="G1667" s="128">
        <v>13875</v>
      </c>
      <c r="H1667" s="149" t="s">
        <v>547</v>
      </c>
    </row>
    <row r="1669" spans="4:8" ht="12.75">
      <c r="D1669" s="128">
        <v>1139338.3011951447</v>
      </c>
      <c r="F1669" s="128">
        <v>12375</v>
      </c>
      <c r="G1669" s="128">
        <v>14475</v>
      </c>
      <c r="H1669" s="149" t="s">
        <v>548</v>
      </c>
    </row>
    <row r="1671" spans="1:10" ht="12.75">
      <c r="A1671" s="144" t="s">
        <v>94</v>
      </c>
      <c r="C1671" s="150" t="s">
        <v>95</v>
      </c>
      <c r="D1671" s="128">
        <v>1144268.4022375743</v>
      </c>
      <c r="F1671" s="128">
        <v>12275</v>
      </c>
      <c r="G1671" s="128">
        <v>14041.666666666668</v>
      </c>
      <c r="H1671" s="128">
        <v>1131016.6910184573</v>
      </c>
      <c r="I1671" s="128">
        <v>-0.0001</v>
      </c>
      <c r="J1671" s="128">
        <v>-0.0001</v>
      </c>
    </row>
    <row r="1672" spans="1:8" ht="12.75">
      <c r="A1672" s="127">
        <v>38382.9840625</v>
      </c>
      <c r="C1672" s="150" t="s">
        <v>96</v>
      </c>
      <c r="D1672" s="128">
        <v>4428.950956490713</v>
      </c>
      <c r="F1672" s="128">
        <v>114.56439237389601</v>
      </c>
      <c r="G1672" s="128">
        <v>378.5938897200183</v>
      </c>
      <c r="H1672" s="128">
        <v>4428.950956490713</v>
      </c>
    </row>
    <row r="1674" spans="3:8" ht="12.75">
      <c r="C1674" s="150" t="s">
        <v>97</v>
      </c>
      <c r="D1674" s="128">
        <v>0.3870552527562645</v>
      </c>
      <c r="F1674" s="128">
        <v>0.9333148054899878</v>
      </c>
      <c r="G1674" s="128">
        <v>2.696217612249387</v>
      </c>
      <c r="H1674" s="128">
        <v>0.3915902383812332</v>
      </c>
    </row>
    <row r="1675" spans="1:10" ht="12.75">
      <c r="A1675" s="144" t="s">
        <v>86</v>
      </c>
      <c r="C1675" s="145" t="s">
        <v>87</v>
      </c>
      <c r="D1675" s="145" t="s">
        <v>88</v>
      </c>
      <c r="F1675" s="145" t="s">
        <v>89</v>
      </c>
      <c r="G1675" s="145" t="s">
        <v>90</v>
      </c>
      <c r="H1675" s="145" t="s">
        <v>91</v>
      </c>
      <c r="I1675" s="146" t="s">
        <v>92</v>
      </c>
      <c r="J1675" s="145" t="s">
        <v>93</v>
      </c>
    </row>
    <row r="1676" spans="1:8" ht="12.75">
      <c r="A1676" s="147" t="s">
        <v>288</v>
      </c>
      <c r="C1676" s="148">
        <v>288.1579999998212</v>
      </c>
      <c r="D1676" s="128">
        <v>467089.33311128616</v>
      </c>
      <c r="F1676" s="128">
        <v>4310</v>
      </c>
      <c r="G1676" s="128">
        <v>4160</v>
      </c>
      <c r="H1676" s="149" t="s">
        <v>549</v>
      </c>
    </row>
    <row r="1678" spans="4:8" ht="12.75">
      <c r="D1678" s="128">
        <v>447045.55139780045</v>
      </c>
      <c r="F1678" s="128">
        <v>4310</v>
      </c>
      <c r="G1678" s="128">
        <v>4160</v>
      </c>
      <c r="H1678" s="149" t="s">
        <v>550</v>
      </c>
    </row>
    <row r="1680" spans="4:8" ht="12.75">
      <c r="D1680" s="128">
        <v>487077.3958902359</v>
      </c>
      <c r="F1680" s="128">
        <v>4310</v>
      </c>
      <c r="G1680" s="128">
        <v>4160</v>
      </c>
      <c r="H1680" s="149" t="s">
        <v>551</v>
      </c>
    </row>
    <row r="1682" spans="1:10" ht="12.75">
      <c r="A1682" s="144" t="s">
        <v>94</v>
      </c>
      <c r="C1682" s="150" t="s">
        <v>95</v>
      </c>
      <c r="D1682" s="128">
        <v>467070.76013310754</v>
      </c>
      <c r="F1682" s="128">
        <v>4310</v>
      </c>
      <c r="G1682" s="128">
        <v>4160</v>
      </c>
      <c r="H1682" s="128">
        <v>462836.9216375322</v>
      </c>
      <c r="I1682" s="128">
        <v>-0.0001</v>
      </c>
      <c r="J1682" s="128">
        <v>-0.0001</v>
      </c>
    </row>
    <row r="1683" spans="1:8" ht="12.75">
      <c r="A1683" s="127">
        <v>38382.98449074074</v>
      </c>
      <c r="C1683" s="150" t="s">
        <v>96</v>
      </c>
      <c r="D1683" s="128">
        <v>20015.92870898778</v>
      </c>
      <c r="H1683" s="128">
        <v>20015.92870898778</v>
      </c>
    </row>
    <row r="1685" spans="3:8" ht="12.75">
      <c r="C1685" s="150" t="s">
        <v>97</v>
      </c>
      <c r="D1685" s="128">
        <v>4.285416775668761</v>
      </c>
      <c r="F1685" s="128">
        <v>0</v>
      </c>
      <c r="G1685" s="128">
        <v>0</v>
      </c>
      <c r="H1685" s="128">
        <v>4.324617975197565</v>
      </c>
    </row>
    <row r="1686" spans="1:10" ht="12.75">
      <c r="A1686" s="144" t="s">
        <v>86</v>
      </c>
      <c r="C1686" s="145" t="s">
        <v>87</v>
      </c>
      <c r="D1686" s="145" t="s">
        <v>88</v>
      </c>
      <c r="F1686" s="145" t="s">
        <v>89</v>
      </c>
      <c r="G1686" s="145" t="s">
        <v>90</v>
      </c>
      <c r="H1686" s="145" t="s">
        <v>91</v>
      </c>
      <c r="I1686" s="146" t="s">
        <v>92</v>
      </c>
      <c r="J1686" s="145" t="s">
        <v>93</v>
      </c>
    </row>
    <row r="1687" spans="1:8" ht="12.75">
      <c r="A1687" s="147" t="s">
        <v>289</v>
      </c>
      <c r="C1687" s="148">
        <v>334.94100000010803</v>
      </c>
      <c r="D1687" s="128">
        <v>219304.01769900322</v>
      </c>
      <c r="F1687" s="128">
        <v>27200</v>
      </c>
      <c r="H1687" s="149" t="s">
        <v>552</v>
      </c>
    </row>
    <row r="1689" spans="4:8" ht="12.75">
      <c r="D1689" s="128">
        <v>226167.9132130146</v>
      </c>
      <c r="F1689" s="128">
        <v>27300</v>
      </c>
      <c r="H1689" s="149" t="s">
        <v>553</v>
      </c>
    </row>
    <row r="1691" spans="4:8" ht="12.75">
      <c r="D1691" s="128">
        <v>209429.2610938549</v>
      </c>
      <c r="F1691" s="128">
        <v>27000</v>
      </c>
      <c r="H1691" s="149" t="s">
        <v>554</v>
      </c>
    </row>
    <row r="1693" spans="1:10" ht="12.75">
      <c r="A1693" s="144" t="s">
        <v>94</v>
      </c>
      <c r="C1693" s="150" t="s">
        <v>95</v>
      </c>
      <c r="D1693" s="128">
        <v>218300.3973352909</v>
      </c>
      <c r="F1693" s="128">
        <v>27166.666666666664</v>
      </c>
      <c r="H1693" s="128">
        <v>191133.73066862422</v>
      </c>
      <c r="I1693" s="128">
        <v>-0.0001</v>
      </c>
      <c r="J1693" s="128">
        <v>-0.0001</v>
      </c>
    </row>
    <row r="1694" spans="1:8" ht="12.75">
      <c r="A1694" s="127">
        <v>38382.984918981485</v>
      </c>
      <c r="C1694" s="150" t="s">
        <v>96</v>
      </c>
      <c r="D1694" s="128">
        <v>8414.336519738728</v>
      </c>
      <c r="F1694" s="128">
        <v>152.7525231651947</v>
      </c>
      <c r="H1694" s="128">
        <v>8414.336519738728</v>
      </c>
    </row>
    <row r="1696" spans="3:8" ht="12.75">
      <c r="C1696" s="150" t="s">
        <v>97</v>
      </c>
      <c r="D1696" s="128">
        <v>3.854476044225893</v>
      </c>
      <c r="F1696" s="128">
        <v>0.5622792263749499</v>
      </c>
      <c r="H1696" s="128">
        <v>4.402329452945689</v>
      </c>
    </row>
    <row r="1697" spans="1:10" ht="12.75">
      <c r="A1697" s="144" t="s">
        <v>86</v>
      </c>
      <c r="C1697" s="145" t="s">
        <v>87</v>
      </c>
      <c r="D1697" s="145" t="s">
        <v>88</v>
      </c>
      <c r="F1697" s="145" t="s">
        <v>89</v>
      </c>
      <c r="G1697" s="145" t="s">
        <v>90</v>
      </c>
      <c r="H1697" s="145" t="s">
        <v>91</v>
      </c>
      <c r="I1697" s="146" t="s">
        <v>92</v>
      </c>
      <c r="J1697" s="145" t="s">
        <v>93</v>
      </c>
    </row>
    <row r="1698" spans="1:8" ht="12.75">
      <c r="A1698" s="147" t="s">
        <v>293</v>
      </c>
      <c r="C1698" s="148">
        <v>393.36599999992177</v>
      </c>
      <c r="D1698" s="128">
        <v>5968459.793121338</v>
      </c>
      <c r="F1698" s="128">
        <v>18800</v>
      </c>
      <c r="G1698" s="128">
        <v>20800</v>
      </c>
      <c r="H1698" s="149" t="s">
        <v>555</v>
      </c>
    </row>
    <row r="1700" spans="4:8" ht="12.75">
      <c r="D1700" s="128">
        <v>6037200.776222229</v>
      </c>
      <c r="F1700" s="128">
        <v>18900</v>
      </c>
      <c r="G1700" s="128">
        <v>22400</v>
      </c>
      <c r="H1700" s="149" t="s">
        <v>556</v>
      </c>
    </row>
    <row r="1702" spans="4:8" ht="12.75">
      <c r="D1702" s="128">
        <v>5863031.785697937</v>
      </c>
      <c r="F1702" s="128">
        <v>17000</v>
      </c>
      <c r="G1702" s="128">
        <v>21800</v>
      </c>
      <c r="H1702" s="149" t="s">
        <v>557</v>
      </c>
    </row>
    <row r="1704" spans="1:10" ht="12.75">
      <c r="A1704" s="144" t="s">
        <v>94</v>
      </c>
      <c r="C1704" s="150" t="s">
        <v>95</v>
      </c>
      <c r="D1704" s="128">
        <v>5956230.785013834</v>
      </c>
      <c r="F1704" s="128">
        <v>18233.333333333332</v>
      </c>
      <c r="G1704" s="128">
        <v>21666.666666666664</v>
      </c>
      <c r="H1704" s="128">
        <v>5936280.785013834</v>
      </c>
      <c r="I1704" s="128">
        <v>-0.0001</v>
      </c>
      <c r="J1704" s="128">
        <v>-0.0001</v>
      </c>
    </row>
    <row r="1705" spans="1:8" ht="12.75">
      <c r="A1705" s="127">
        <v>38382.98538194445</v>
      </c>
      <c r="C1705" s="150" t="s">
        <v>96</v>
      </c>
      <c r="D1705" s="128">
        <v>87726.11238701963</v>
      </c>
      <c r="F1705" s="128">
        <v>1069.2676621563628</v>
      </c>
      <c r="G1705" s="128">
        <v>808.2903768654761</v>
      </c>
      <c r="H1705" s="128">
        <v>87726.11238701963</v>
      </c>
    </row>
    <row r="1707" spans="3:8" ht="12.75">
      <c r="C1707" s="150" t="s">
        <v>97</v>
      </c>
      <c r="D1707" s="128">
        <v>1.4728460926622051</v>
      </c>
      <c r="F1707" s="128">
        <v>5.864356465208572</v>
      </c>
      <c r="G1707" s="128">
        <v>3.730570970148352</v>
      </c>
      <c r="H1707" s="128">
        <v>1.4777958719285074</v>
      </c>
    </row>
    <row r="1708" spans="1:10" ht="12.75">
      <c r="A1708" s="144" t="s">
        <v>86</v>
      </c>
      <c r="C1708" s="145" t="s">
        <v>87</v>
      </c>
      <c r="D1708" s="145" t="s">
        <v>88</v>
      </c>
      <c r="F1708" s="145" t="s">
        <v>89</v>
      </c>
      <c r="G1708" s="145" t="s">
        <v>90</v>
      </c>
      <c r="H1708" s="145" t="s">
        <v>91</v>
      </c>
      <c r="I1708" s="146" t="s">
        <v>92</v>
      </c>
      <c r="J1708" s="145" t="s">
        <v>93</v>
      </c>
    </row>
    <row r="1709" spans="1:8" ht="12.75">
      <c r="A1709" s="147" t="s">
        <v>287</v>
      </c>
      <c r="C1709" s="148">
        <v>396.15199999976903</v>
      </c>
      <c r="D1709" s="128">
        <v>6745250.491607666</v>
      </c>
      <c r="F1709" s="128">
        <v>94300</v>
      </c>
      <c r="G1709" s="128">
        <v>101200</v>
      </c>
      <c r="H1709" s="149" t="s">
        <v>558</v>
      </c>
    </row>
    <row r="1711" spans="4:8" ht="12.75">
      <c r="D1711" s="128">
        <v>7080129.294120789</v>
      </c>
      <c r="F1711" s="128">
        <v>94600</v>
      </c>
      <c r="G1711" s="128">
        <v>102000</v>
      </c>
      <c r="H1711" s="149" t="s">
        <v>559</v>
      </c>
    </row>
    <row r="1713" spans="4:8" ht="12.75">
      <c r="D1713" s="128">
        <v>7046334.386245728</v>
      </c>
      <c r="F1713" s="128">
        <v>94900</v>
      </c>
      <c r="G1713" s="128">
        <v>100300</v>
      </c>
      <c r="H1713" s="149" t="s">
        <v>560</v>
      </c>
    </row>
    <row r="1715" spans="1:10" ht="12.75">
      <c r="A1715" s="144" t="s">
        <v>94</v>
      </c>
      <c r="C1715" s="150" t="s">
        <v>95</v>
      </c>
      <c r="D1715" s="128">
        <v>6957238.057324728</v>
      </c>
      <c r="F1715" s="128">
        <v>94600</v>
      </c>
      <c r="G1715" s="128">
        <v>101166.66666666666</v>
      </c>
      <c r="H1715" s="128">
        <v>6859389.8607333675</v>
      </c>
      <c r="I1715" s="128">
        <v>-0.0001</v>
      </c>
      <c r="J1715" s="128">
        <v>-0.0001</v>
      </c>
    </row>
    <row r="1716" spans="1:8" ht="12.75">
      <c r="A1716" s="127">
        <v>38382.98584490741</v>
      </c>
      <c r="C1716" s="150" t="s">
        <v>96</v>
      </c>
      <c r="D1716" s="128">
        <v>184362.60456922025</v>
      </c>
      <c r="F1716" s="128">
        <v>300</v>
      </c>
      <c r="G1716" s="128">
        <v>850.4900548115381</v>
      </c>
      <c r="H1716" s="128">
        <v>184362.60456922025</v>
      </c>
    </row>
    <row r="1718" spans="3:8" ht="12.75">
      <c r="C1718" s="150" t="s">
        <v>97</v>
      </c>
      <c r="D1718" s="128">
        <v>2.6499395744424676</v>
      </c>
      <c r="F1718" s="128">
        <v>0.3171247357293869</v>
      </c>
      <c r="G1718" s="128">
        <v>0.8406820970130527</v>
      </c>
      <c r="H1718" s="128">
        <v>2.6877405762370428</v>
      </c>
    </row>
    <row r="1719" spans="1:10" ht="12.75">
      <c r="A1719" s="144" t="s">
        <v>86</v>
      </c>
      <c r="C1719" s="145" t="s">
        <v>87</v>
      </c>
      <c r="D1719" s="145" t="s">
        <v>88</v>
      </c>
      <c r="F1719" s="145" t="s">
        <v>89</v>
      </c>
      <c r="G1719" s="145" t="s">
        <v>90</v>
      </c>
      <c r="H1719" s="145" t="s">
        <v>91</v>
      </c>
      <c r="I1719" s="146" t="s">
        <v>92</v>
      </c>
      <c r="J1719" s="145" t="s">
        <v>93</v>
      </c>
    </row>
    <row r="1720" spans="1:8" ht="12.75">
      <c r="A1720" s="147" t="s">
        <v>294</v>
      </c>
      <c r="C1720" s="148">
        <v>589.5920000001788</v>
      </c>
      <c r="D1720" s="128">
        <v>324916.8621850014</v>
      </c>
      <c r="F1720" s="128">
        <v>3070</v>
      </c>
      <c r="G1720" s="128">
        <v>3080</v>
      </c>
      <c r="H1720" s="149" t="s">
        <v>561</v>
      </c>
    </row>
    <row r="1722" spans="4:8" ht="12.75">
      <c r="D1722" s="128">
        <v>318136.69580078125</v>
      </c>
      <c r="F1722" s="128">
        <v>3170</v>
      </c>
      <c r="G1722" s="128">
        <v>2990</v>
      </c>
      <c r="H1722" s="149" t="s">
        <v>562</v>
      </c>
    </row>
    <row r="1724" spans="4:8" ht="12.75">
      <c r="D1724" s="128">
        <v>307387.24874448776</v>
      </c>
      <c r="F1724" s="128">
        <v>3180</v>
      </c>
      <c r="G1724" s="128">
        <v>3120</v>
      </c>
      <c r="H1724" s="149" t="s">
        <v>563</v>
      </c>
    </row>
    <row r="1726" spans="1:10" ht="12.75">
      <c r="A1726" s="144" t="s">
        <v>94</v>
      </c>
      <c r="C1726" s="150" t="s">
        <v>95</v>
      </c>
      <c r="D1726" s="128">
        <v>316813.60224342346</v>
      </c>
      <c r="F1726" s="128">
        <v>3140</v>
      </c>
      <c r="G1726" s="128">
        <v>3063.333333333333</v>
      </c>
      <c r="H1726" s="128">
        <v>313711.9355767568</v>
      </c>
      <c r="I1726" s="128">
        <v>-0.0001</v>
      </c>
      <c r="J1726" s="128">
        <v>-0.0001</v>
      </c>
    </row>
    <row r="1727" spans="1:8" ht="12.75">
      <c r="A1727" s="127">
        <v>38382.986354166664</v>
      </c>
      <c r="C1727" s="150" t="s">
        <v>96</v>
      </c>
      <c r="D1727" s="128">
        <v>8839.387380616903</v>
      </c>
      <c r="F1727" s="128">
        <v>60.8276253029822</v>
      </c>
      <c r="G1727" s="128">
        <v>66.58328118479393</v>
      </c>
      <c r="H1727" s="128">
        <v>8839.387380616903</v>
      </c>
    </row>
    <row r="1729" spans="3:8" ht="12.75">
      <c r="C1729" s="150" t="s">
        <v>97</v>
      </c>
      <c r="D1729" s="128">
        <v>2.790090866687335</v>
      </c>
      <c r="F1729" s="128">
        <v>1.9371855192032543</v>
      </c>
      <c r="G1729" s="128">
        <v>2.173556513105352</v>
      </c>
      <c r="H1729" s="128">
        <v>2.8176764662669793</v>
      </c>
    </row>
    <row r="1730" spans="1:10" ht="12.75">
      <c r="A1730" s="144" t="s">
        <v>86</v>
      </c>
      <c r="C1730" s="145" t="s">
        <v>87</v>
      </c>
      <c r="D1730" s="145" t="s">
        <v>88</v>
      </c>
      <c r="F1730" s="145" t="s">
        <v>89</v>
      </c>
      <c r="G1730" s="145" t="s">
        <v>90</v>
      </c>
      <c r="H1730" s="145" t="s">
        <v>91</v>
      </c>
      <c r="I1730" s="146" t="s">
        <v>92</v>
      </c>
      <c r="J1730" s="145" t="s">
        <v>93</v>
      </c>
    </row>
    <row r="1731" spans="1:8" ht="12.75">
      <c r="A1731" s="147" t="s">
        <v>295</v>
      </c>
      <c r="C1731" s="148">
        <v>766.4900000002235</v>
      </c>
      <c r="D1731" s="128">
        <v>3581.3179636858404</v>
      </c>
      <c r="F1731" s="128">
        <v>1971</v>
      </c>
      <c r="G1731" s="128">
        <v>1663</v>
      </c>
      <c r="H1731" s="149" t="s">
        <v>564</v>
      </c>
    </row>
    <row r="1733" spans="4:8" ht="12.75">
      <c r="D1733" s="128">
        <v>3505.769033141434</v>
      </c>
      <c r="F1733" s="128">
        <v>1794</v>
      </c>
      <c r="G1733" s="128">
        <v>1800</v>
      </c>
      <c r="H1733" s="149" t="s">
        <v>565</v>
      </c>
    </row>
    <row r="1735" spans="4:8" ht="12.75">
      <c r="D1735" s="128">
        <v>3670.9250164851546</v>
      </c>
      <c r="F1735" s="128">
        <v>1820.0000000018626</v>
      </c>
      <c r="G1735" s="128">
        <v>1722</v>
      </c>
      <c r="H1735" s="149" t="s">
        <v>566</v>
      </c>
    </row>
    <row r="1737" spans="1:10" ht="12.75">
      <c r="A1737" s="144" t="s">
        <v>94</v>
      </c>
      <c r="C1737" s="150" t="s">
        <v>95</v>
      </c>
      <c r="D1737" s="128">
        <v>3586.0040044374764</v>
      </c>
      <c r="F1737" s="128">
        <v>1861.6666666672877</v>
      </c>
      <c r="G1737" s="128">
        <v>1728.3333333333335</v>
      </c>
      <c r="H1737" s="128">
        <v>1793.6056304534382</v>
      </c>
      <c r="I1737" s="128">
        <v>-0.0001</v>
      </c>
      <c r="J1737" s="128">
        <v>-0.0001</v>
      </c>
    </row>
    <row r="1738" spans="1:8" ht="12.75">
      <c r="A1738" s="127">
        <v>38382.98685185185</v>
      </c>
      <c r="C1738" s="150" t="s">
        <v>96</v>
      </c>
      <c r="D1738" s="128">
        <v>82.67765080116918</v>
      </c>
      <c r="F1738" s="128">
        <v>95.5737062860631</v>
      </c>
      <c r="G1738" s="128">
        <v>68.71923554095558</v>
      </c>
      <c r="H1738" s="128">
        <v>82.67765080116918</v>
      </c>
    </row>
    <row r="1740" spans="3:8" ht="12.75">
      <c r="C1740" s="150" t="s">
        <v>97</v>
      </c>
      <c r="D1740" s="128">
        <v>2.3055649324111265</v>
      </c>
      <c r="F1740" s="128">
        <v>5.1337711523382925</v>
      </c>
      <c r="G1740" s="128">
        <v>3.9760406291777577</v>
      </c>
      <c r="H1740" s="128">
        <v>4.609578014107126</v>
      </c>
    </row>
    <row r="1741" spans="1:16" ht="12.75">
      <c r="A1741" s="138" t="s">
        <v>186</v>
      </c>
      <c r="B1741" s="133" t="s">
        <v>567</v>
      </c>
      <c r="D1741" s="138" t="s">
        <v>187</v>
      </c>
      <c r="E1741" s="133" t="s">
        <v>188</v>
      </c>
      <c r="F1741" s="134" t="s">
        <v>119</v>
      </c>
      <c r="G1741" s="139" t="s">
        <v>190</v>
      </c>
      <c r="H1741" s="140">
        <v>2</v>
      </c>
      <c r="I1741" s="141" t="s">
        <v>191</v>
      </c>
      <c r="J1741" s="140">
        <v>1</v>
      </c>
      <c r="K1741" s="139" t="s">
        <v>192</v>
      </c>
      <c r="L1741" s="142">
        <v>1</v>
      </c>
      <c r="M1741" s="139" t="s">
        <v>193</v>
      </c>
      <c r="N1741" s="143">
        <v>1</v>
      </c>
      <c r="O1741" s="139" t="s">
        <v>194</v>
      </c>
      <c r="P1741" s="143">
        <v>1</v>
      </c>
    </row>
    <row r="1743" spans="1:10" ht="12.75">
      <c r="A1743" s="144" t="s">
        <v>86</v>
      </c>
      <c r="C1743" s="145" t="s">
        <v>87</v>
      </c>
      <c r="D1743" s="145" t="s">
        <v>88</v>
      </c>
      <c r="F1743" s="145" t="s">
        <v>89</v>
      </c>
      <c r="G1743" s="145" t="s">
        <v>90</v>
      </c>
      <c r="H1743" s="145" t="s">
        <v>91</v>
      </c>
      <c r="I1743" s="146" t="s">
        <v>92</v>
      </c>
      <c r="J1743" s="145" t="s">
        <v>93</v>
      </c>
    </row>
    <row r="1744" spans="1:8" ht="12.75">
      <c r="A1744" s="147" t="s">
        <v>21</v>
      </c>
      <c r="C1744" s="148">
        <v>178.2290000000503</v>
      </c>
      <c r="D1744" s="128">
        <v>509.87789878901094</v>
      </c>
      <c r="F1744" s="128">
        <v>433</v>
      </c>
      <c r="G1744" s="128">
        <v>462.99999999953434</v>
      </c>
      <c r="H1744" s="149" t="s">
        <v>568</v>
      </c>
    </row>
    <row r="1746" spans="4:8" ht="12.75">
      <c r="D1746" s="128">
        <v>515.9803207190707</v>
      </c>
      <c r="F1746" s="128">
        <v>501</v>
      </c>
      <c r="G1746" s="128">
        <v>465</v>
      </c>
      <c r="H1746" s="149" t="s">
        <v>569</v>
      </c>
    </row>
    <row r="1748" spans="4:8" ht="12.75">
      <c r="D1748" s="128">
        <v>461.5</v>
      </c>
      <c r="F1748" s="128">
        <v>446</v>
      </c>
      <c r="G1748" s="128">
        <v>358</v>
      </c>
      <c r="H1748" s="149" t="s">
        <v>570</v>
      </c>
    </row>
    <row r="1750" spans="1:8" ht="12.75">
      <c r="A1750" s="144" t="s">
        <v>94</v>
      </c>
      <c r="C1750" s="150" t="s">
        <v>95</v>
      </c>
      <c r="D1750" s="128">
        <v>495.7860731693605</v>
      </c>
      <c r="F1750" s="128">
        <v>460</v>
      </c>
      <c r="G1750" s="128">
        <v>428.66666666651145</v>
      </c>
      <c r="H1750" s="128">
        <v>52.37070858610939</v>
      </c>
    </row>
    <row r="1751" spans="1:8" ht="12.75">
      <c r="A1751" s="127">
        <v>38382.989074074074</v>
      </c>
      <c r="C1751" s="150" t="s">
        <v>96</v>
      </c>
      <c r="D1751" s="128">
        <v>29.848969804403758</v>
      </c>
      <c r="F1751" s="128">
        <v>36.09709129556009</v>
      </c>
      <c r="G1751" s="128">
        <v>61.20729803967284</v>
      </c>
      <c r="H1751" s="128">
        <v>29.848969804403758</v>
      </c>
    </row>
    <row r="1753" spans="3:8" ht="12.75">
      <c r="C1753" s="150" t="s">
        <v>97</v>
      </c>
      <c r="D1753" s="128">
        <v>6.020534141588797</v>
      </c>
      <c r="F1753" s="128">
        <v>7.847193759904367</v>
      </c>
      <c r="G1753" s="128">
        <v>14.278529869291214</v>
      </c>
      <c r="H1753" s="128">
        <v>56.99554313901492</v>
      </c>
    </row>
    <row r="1754" spans="1:10" ht="12.75">
      <c r="A1754" s="144" t="s">
        <v>86</v>
      </c>
      <c r="C1754" s="145" t="s">
        <v>87</v>
      </c>
      <c r="D1754" s="145" t="s">
        <v>88</v>
      </c>
      <c r="F1754" s="145" t="s">
        <v>89</v>
      </c>
      <c r="G1754" s="145" t="s">
        <v>90</v>
      </c>
      <c r="H1754" s="145" t="s">
        <v>91</v>
      </c>
      <c r="I1754" s="146" t="s">
        <v>92</v>
      </c>
      <c r="J1754" s="145" t="s">
        <v>93</v>
      </c>
    </row>
    <row r="1755" spans="1:8" ht="12.75">
      <c r="A1755" s="147" t="s">
        <v>288</v>
      </c>
      <c r="C1755" s="148">
        <v>251.61100000003353</v>
      </c>
      <c r="D1755" s="128">
        <v>4736109.10483551</v>
      </c>
      <c r="F1755" s="128">
        <v>30600</v>
      </c>
      <c r="G1755" s="128">
        <v>26600</v>
      </c>
      <c r="H1755" s="149" t="s">
        <v>571</v>
      </c>
    </row>
    <row r="1757" spans="4:8" ht="12.75">
      <c r="D1757" s="128">
        <v>4711756.060127258</v>
      </c>
      <c r="F1757" s="128">
        <v>32400</v>
      </c>
      <c r="G1757" s="128">
        <v>26600</v>
      </c>
      <c r="H1757" s="149" t="s">
        <v>572</v>
      </c>
    </row>
    <row r="1759" spans="4:8" ht="12.75">
      <c r="D1759" s="128">
        <v>4914779.741714478</v>
      </c>
      <c r="F1759" s="128">
        <v>29800</v>
      </c>
      <c r="G1759" s="128">
        <v>26800</v>
      </c>
      <c r="H1759" s="149" t="s">
        <v>573</v>
      </c>
    </row>
    <row r="1761" spans="1:10" ht="12.75">
      <c r="A1761" s="144" t="s">
        <v>94</v>
      </c>
      <c r="C1761" s="150" t="s">
        <v>95</v>
      </c>
      <c r="D1761" s="128">
        <v>4787548.302225749</v>
      </c>
      <c r="F1761" s="128">
        <v>30933.333333333336</v>
      </c>
      <c r="G1761" s="128">
        <v>26666.666666666664</v>
      </c>
      <c r="H1761" s="128">
        <v>4758769.331798585</v>
      </c>
      <c r="I1761" s="128">
        <v>-0.0001</v>
      </c>
      <c r="J1761" s="128">
        <v>-0.0001</v>
      </c>
    </row>
    <row r="1762" spans="1:8" ht="12.75">
      <c r="A1762" s="127">
        <v>38382.98954861111</v>
      </c>
      <c r="C1762" s="150" t="s">
        <v>96</v>
      </c>
      <c r="D1762" s="128">
        <v>110856.42558020711</v>
      </c>
      <c r="F1762" s="128">
        <v>1331.6656236958786</v>
      </c>
      <c r="G1762" s="128">
        <v>115.47005383792514</v>
      </c>
      <c r="H1762" s="128">
        <v>110856.42558020711</v>
      </c>
    </row>
    <row r="1764" spans="3:8" ht="12.75">
      <c r="C1764" s="150" t="s">
        <v>97</v>
      </c>
      <c r="D1764" s="128">
        <v>2.315515553726519</v>
      </c>
      <c r="F1764" s="128">
        <v>4.304953524878917</v>
      </c>
      <c r="G1764" s="128">
        <v>0.4330127018922193</v>
      </c>
      <c r="H1764" s="128">
        <v>2.329518786284788</v>
      </c>
    </row>
    <row r="1765" spans="1:10" ht="12.75">
      <c r="A1765" s="144" t="s">
        <v>86</v>
      </c>
      <c r="C1765" s="145" t="s">
        <v>87</v>
      </c>
      <c r="D1765" s="145" t="s">
        <v>88</v>
      </c>
      <c r="F1765" s="145" t="s">
        <v>89</v>
      </c>
      <c r="G1765" s="145" t="s">
        <v>90</v>
      </c>
      <c r="H1765" s="145" t="s">
        <v>91</v>
      </c>
      <c r="I1765" s="146" t="s">
        <v>92</v>
      </c>
      <c r="J1765" s="145" t="s">
        <v>93</v>
      </c>
    </row>
    <row r="1766" spans="1:8" ht="12.75">
      <c r="A1766" s="147" t="s">
        <v>291</v>
      </c>
      <c r="C1766" s="148">
        <v>257.6099999998696</v>
      </c>
      <c r="D1766" s="128">
        <v>252750.5702676773</v>
      </c>
      <c r="F1766" s="128">
        <v>11630</v>
      </c>
      <c r="G1766" s="128">
        <v>9707.5</v>
      </c>
      <c r="H1766" s="149" t="s">
        <v>795</v>
      </c>
    </row>
    <row r="1768" spans="4:8" ht="12.75">
      <c r="D1768" s="128">
        <v>255560.44766640663</v>
      </c>
      <c r="F1768" s="128">
        <v>11312.5</v>
      </c>
      <c r="G1768" s="128">
        <v>9572.5</v>
      </c>
      <c r="H1768" s="149" t="s">
        <v>796</v>
      </c>
    </row>
    <row r="1770" spans="4:8" ht="12.75">
      <c r="D1770" s="128">
        <v>251887.71994924545</v>
      </c>
      <c r="F1770" s="128">
        <v>11587.5</v>
      </c>
      <c r="G1770" s="128">
        <v>9847.5</v>
      </c>
      <c r="H1770" s="149" t="s">
        <v>797</v>
      </c>
    </row>
    <row r="1772" spans="1:10" ht="12.75">
      <c r="A1772" s="144" t="s">
        <v>94</v>
      </c>
      <c r="C1772" s="150" t="s">
        <v>95</v>
      </c>
      <c r="D1772" s="128">
        <v>253399.57929444313</v>
      </c>
      <c r="F1772" s="128">
        <v>11510</v>
      </c>
      <c r="G1772" s="128">
        <v>9709.166666666666</v>
      </c>
      <c r="H1772" s="128">
        <v>242789.99596110982</v>
      </c>
      <c r="I1772" s="128">
        <v>-0.0001</v>
      </c>
      <c r="J1772" s="128">
        <v>-0.0001</v>
      </c>
    </row>
    <row r="1773" spans="1:8" ht="12.75">
      <c r="A1773" s="127">
        <v>38382.99019675926</v>
      </c>
      <c r="C1773" s="150" t="s">
        <v>96</v>
      </c>
      <c r="D1773" s="128">
        <v>1920.4535294395903</v>
      </c>
      <c r="F1773" s="128">
        <v>172.35501153143184</v>
      </c>
      <c r="G1773" s="128">
        <v>137.5075755488887</v>
      </c>
      <c r="H1773" s="128">
        <v>1920.4535294395903</v>
      </c>
    </row>
    <row r="1775" spans="3:8" ht="12.75">
      <c r="C1775" s="150" t="s">
        <v>97</v>
      </c>
      <c r="D1775" s="128">
        <v>0.7578755792676664</v>
      </c>
      <c r="F1775" s="128">
        <v>1.4974371114807281</v>
      </c>
      <c r="G1775" s="128">
        <v>1.4162654764283449</v>
      </c>
      <c r="H1775" s="128">
        <v>0.7909936823538684</v>
      </c>
    </row>
    <row r="1776" spans="1:10" ht="12.75">
      <c r="A1776" s="144" t="s">
        <v>86</v>
      </c>
      <c r="C1776" s="145" t="s">
        <v>87</v>
      </c>
      <c r="D1776" s="145" t="s">
        <v>88</v>
      </c>
      <c r="F1776" s="145" t="s">
        <v>89</v>
      </c>
      <c r="G1776" s="145" t="s">
        <v>90</v>
      </c>
      <c r="H1776" s="145" t="s">
        <v>91</v>
      </c>
      <c r="I1776" s="146" t="s">
        <v>92</v>
      </c>
      <c r="J1776" s="145" t="s">
        <v>93</v>
      </c>
    </row>
    <row r="1777" spans="1:8" ht="12.75">
      <c r="A1777" s="147" t="s">
        <v>290</v>
      </c>
      <c r="C1777" s="148">
        <v>259.9399999999441</v>
      </c>
      <c r="D1777" s="128">
        <v>2144700.6768302917</v>
      </c>
      <c r="F1777" s="128">
        <v>20100</v>
      </c>
      <c r="G1777" s="128">
        <v>19025</v>
      </c>
      <c r="H1777" s="149" t="s">
        <v>798</v>
      </c>
    </row>
    <row r="1779" spans="4:8" ht="12.75">
      <c r="D1779" s="128">
        <v>1889200</v>
      </c>
      <c r="F1779" s="128">
        <v>20400</v>
      </c>
      <c r="G1779" s="128">
        <v>18750</v>
      </c>
      <c r="H1779" s="149" t="s">
        <v>799</v>
      </c>
    </row>
    <row r="1781" spans="4:8" ht="12.75">
      <c r="D1781" s="128">
        <v>2195347.258075714</v>
      </c>
      <c r="F1781" s="128">
        <v>20500</v>
      </c>
      <c r="G1781" s="128">
        <v>19200</v>
      </c>
      <c r="H1781" s="149" t="s">
        <v>800</v>
      </c>
    </row>
    <row r="1783" spans="1:10" ht="12.75">
      <c r="A1783" s="144" t="s">
        <v>94</v>
      </c>
      <c r="C1783" s="150" t="s">
        <v>95</v>
      </c>
      <c r="D1783" s="128">
        <v>2076415.978302002</v>
      </c>
      <c r="F1783" s="128">
        <v>20333.333333333332</v>
      </c>
      <c r="G1783" s="128">
        <v>18991.666666666668</v>
      </c>
      <c r="H1783" s="128">
        <v>2056746.702207726</v>
      </c>
      <c r="I1783" s="128">
        <v>-0.0001</v>
      </c>
      <c r="J1783" s="128">
        <v>-0.0001</v>
      </c>
    </row>
    <row r="1784" spans="1:8" ht="12.75">
      <c r="A1784" s="127">
        <v>38382.99085648148</v>
      </c>
      <c r="C1784" s="150" t="s">
        <v>96</v>
      </c>
      <c r="D1784" s="128">
        <v>164099.4696720356</v>
      </c>
      <c r="F1784" s="128">
        <v>208.16659994661327</v>
      </c>
      <c r="G1784" s="128">
        <v>226.84429314693665</v>
      </c>
      <c r="H1784" s="128">
        <v>164099.4696720356</v>
      </c>
    </row>
    <row r="1786" spans="3:8" ht="12.75">
      <c r="C1786" s="150" t="s">
        <v>97</v>
      </c>
      <c r="D1786" s="128">
        <v>7.903015165883508</v>
      </c>
      <c r="F1786" s="128">
        <v>1.0237701636718688</v>
      </c>
      <c r="G1786" s="128">
        <v>1.1944412100760156</v>
      </c>
      <c r="H1786" s="128">
        <v>7.978594033766536</v>
      </c>
    </row>
    <row r="1787" spans="1:10" ht="12.75">
      <c r="A1787" s="144" t="s">
        <v>86</v>
      </c>
      <c r="C1787" s="145" t="s">
        <v>87</v>
      </c>
      <c r="D1787" s="145" t="s">
        <v>88</v>
      </c>
      <c r="F1787" s="145" t="s">
        <v>89</v>
      </c>
      <c r="G1787" s="145" t="s">
        <v>90</v>
      </c>
      <c r="H1787" s="145" t="s">
        <v>91</v>
      </c>
      <c r="I1787" s="146" t="s">
        <v>92</v>
      </c>
      <c r="J1787" s="145" t="s">
        <v>93</v>
      </c>
    </row>
    <row r="1788" spans="1:8" ht="12.75">
      <c r="A1788" s="147" t="s">
        <v>292</v>
      </c>
      <c r="C1788" s="148">
        <v>285.2129999999888</v>
      </c>
      <c r="D1788" s="128">
        <v>1106398.5401916504</v>
      </c>
      <c r="F1788" s="128">
        <v>12950</v>
      </c>
      <c r="G1788" s="128">
        <v>12775</v>
      </c>
      <c r="H1788" s="149" t="s">
        <v>801</v>
      </c>
    </row>
    <row r="1790" spans="4:8" ht="12.75">
      <c r="D1790" s="128">
        <v>1147698.3611488342</v>
      </c>
      <c r="F1790" s="128">
        <v>13075</v>
      </c>
      <c r="G1790" s="128">
        <v>13000</v>
      </c>
      <c r="H1790" s="149" t="s">
        <v>802</v>
      </c>
    </row>
    <row r="1792" spans="4:8" ht="12.75">
      <c r="D1792" s="128">
        <v>1098854.3442268372</v>
      </c>
      <c r="F1792" s="128">
        <v>13075</v>
      </c>
      <c r="G1792" s="128">
        <v>12750</v>
      </c>
      <c r="H1792" s="149" t="s">
        <v>803</v>
      </c>
    </row>
    <row r="1794" spans="1:10" ht="12.75">
      <c r="A1794" s="144" t="s">
        <v>94</v>
      </c>
      <c r="C1794" s="150" t="s">
        <v>95</v>
      </c>
      <c r="D1794" s="128">
        <v>1117650.4151891072</v>
      </c>
      <c r="F1794" s="128">
        <v>13033.333333333332</v>
      </c>
      <c r="G1794" s="128">
        <v>12841.666666666668</v>
      </c>
      <c r="H1794" s="128">
        <v>1104723.0458087914</v>
      </c>
      <c r="I1794" s="128">
        <v>-0.0001</v>
      </c>
      <c r="J1794" s="128">
        <v>-0.0001</v>
      </c>
    </row>
    <row r="1795" spans="1:8" ht="12.75">
      <c r="A1795" s="127">
        <v>38382.99153935185</v>
      </c>
      <c r="C1795" s="150" t="s">
        <v>96</v>
      </c>
      <c r="D1795" s="128">
        <v>26294.25822281992</v>
      </c>
      <c r="F1795" s="128">
        <v>72.16878364870323</v>
      </c>
      <c r="G1795" s="128">
        <v>137.68926368215253</v>
      </c>
      <c r="H1795" s="128">
        <v>26294.25822281992</v>
      </c>
    </row>
    <row r="1797" spans="3:8" ht="12.75">
      <c r="C1797" s="150" t="s">
        <v>97</v>
      </c>
      <c r="D1797" s="128">
        <v>2.3526370916590156</v>
      </c>
      <c r="F1797" s="128">
        <v>0.5537246827266232</v>
      </c>
      <c r="G1797" s="128">
        <v>1.0722071149810708</v>
      </c>
      <c r="H1797" s="128">
        <v>2.380167438579081</v>
      </c>
    </row>
    <row r="1798" spans="1:10" ht="12.75">
      <c r="A1798" s="144" t="s">
        <v>86</v>
      </c>
      <c r="C1798" s="145" t="s">
        <v>87</v>
      </c>
      <c r="D1798" s="145" t="s">
        <v>88</v>
      </c>
      <c r="F1798" s="145" t="s">
        <v>89</v>
      </c>
      <c r="G1798" s="145" t="s">
        <v>90</v>
      </c>
      <c r="H1798" s="145" t="s">
        <v>91</v>
      </c>
      <c r="I1798" s="146" t="s">
        <v>92</v>
      </c>
      <c r="J1798" s="145" t="s">
        <v>93</v>
      </c>
    </row>
    <row r="1799" spans="1:8" ht="12.75">
      <c r="A1799" s="147" t="s">
        <v>288</v>
      </c>
      <c r="C1799" s="148">
        <v>288.1579999998212</v>
      </c>
      <c r="D1799" s="128">
        <v>503757.562186718</v>
      </c>
      <c r="F1799" s="128">
        <v>4280</v>
      </c>
      <c r="G1799" s="128">
        <v>4100</v>
      </c>
      <c r="H1799" s="149" t="s">
        <v>804</v>
      </c>
    </row>
    <row r="1801" spans="4:8" ht="12.75">
      <c r="D1801" s="128">
        <v>472375.6640944481</v>
      </c>
      <c r="F1801" s="128">
        <v>4280</v>
      </c>
      <c r="G1801" s="128">
        <v>4100</v>
      </c>
      <c r="H1801" s="149" t="s">
        <v>805</v>
      </c>
    </row>
    <row r="1803" spans="4:8" ht="12.75">
      <c r="D1803" s="128">
        <v>473392.03179216385</v>
      </c>
      <c r="F1803" s="128">
        <v>4280</v>
      </c>
      <c r="G1803" s="128">
        <v>4100</v>
      </c>
      <c r="H1803" s="149" t="s">
        <v>806</v>
      </c>
    </row>
    <row r="1805" spans="1:10" ht="12.75">
      <c r="A1805" s="144" t="s">
        <v>94</v>
      </c>
      <c r="C1805" s="150" t="s">
        <v>95</v>
      </c>
      <c r="D1805" s="128">
        <v>483175.08602444327</v>
      </c>
      <c r="F1805" s="128">
        <v>4280</v>
      </c>
      <c r="G1805" s="128">
        <v>4100</v>
      </c>
      <c r="H1805" s="128">
        <v>478986.47982975305</v>
      </c>
      <c r="I1805" s="128">
        <v>-0.0001</v>
      </c>
      <c r="J1805" s="128">
        <v>-0.0001</v>
      </c>
    </row>
    <row r="1806" spans="1:8" ht="12.75">
      <c r="A1806" s="127">
        <v>38382.99196759259</v>
      </c>
      <c r="C1806" s="150" t="s">
        <v>96</v>
      </c>
      <c r="D1806" s="128">
        <v>17832.189841749314</v>
      </c>
      <c r="H1806" s="128">
        <v>17832.189841749314</v>
      </c>
    </row>
    <row r="1808" spans="3:8" ht="12.75">
      <c r="C1808" s="150" t="s">
        <v>97</v>
      </c>
      <c r="D1808" s="128">
        <v>3.6906269295613487</v>
      </c>
      <c r="F1808" s="128">
        <v>0</v>
      </c>
      <c r="G1808" s="128">
        <v>0</v>
      </c>
      <c r="H1808" s="128">
        <v>3.7229004559977223</v>
      </c>
    </row>
    <row r="1809" spans="1:10" ht="12.75">
      <c r="A1809" s="144" t="s">
        <v>86</v>
      </c>
      <c r="C1809" s="145" t="s">
        <v>87</v>
      </c>
      <c r="D1809" s="145" t="s">
        <v>88</v>
      </c>
      <c r="F1809" s="145" t="s">
        <v>89</v>
      </c>
      <c r="G1809" s="145" t="s">
        <v>90</v>
      </c>
      <c r="H1809" s="145" t="s">
        <v>91</v>
      </c>
      <c r="I1809" s="146" t="s">
        <v>92</v>
      </c>
      <c r="J1809" s="145" t="s">
        <v>93</v>
      </c>
    </row>
    <row r="1810" spans="1:8" ht="12.75">
      <c r="A1810" s="147" t="s">
        <v>289</v>
      </c>
      <c r="C1810" s="148">
        <v>334.94100000010803</v>
      </c>
      <c r="D1810" s="128">
        <v>203904.66266608238</v>
      </c>
      <c r="F1810" s="128">
        <v>27600</v>
      </c>
      <c r="H1810" s="149" t="s">
        <v>807</v>
      </c>
    </row>
    <row r="1812" spans="4:8" ht="12.75">
      <c r="D1812" s="128">
        <v>209153.410071373</v>
      </c>
      <c r="F1812" s="128">
        <v>27500</v>
      </c>
      <c r="H1812" s="149" t="s">
        <v>808</v>
      </c>
    </row>
    <row r="1814" spans="4:8" ht="12.75">
      <c r="D1814" s="128">
        <v>209463.07066512108</v>
      </c>
      <c r="F1814" s="128">
        <v>27300</v>
      </c>
      <c r="H1814" s="149" t="s">
        <v>809</v>
      </c>
    </row>
    <row r="1816" spans="1:10" ht="12.75">
      <c r="A1816" s="144" t="s">
        <v>94</v>
      </c>
      <c r="C1816" s="150" t="s">
        <v>95</v>
      </c>
      <c r="D1816" s="128">
        <v>207507.0478008588</v>
      </c>
      <c r="F1816" s="128">
        <v>27466.666666666664</v>
      </c>
      <c r="H1816" s="128">
        <v>180040.38113419217</v>
      </c>
      <c r="I1816" s="128">
        <v>-0.0001</v>
      </c>
      <c r="J1816" s="128">
        <v>-0.0001</v>
      </c>
    </row>
    <row r="1817" spans="1:8" ht="12.75">
      <c r="A1817" s="127">
        <v>38382.99239583333</v>
      </c>
      <c r="C1817" s="150" t="s">
        <v>96</v>
      </c>
      <c r="D1817" s="128">
        <v>3123.596711368713</v>
      </c>
      <c r="F1817" s="128">
        <v>152.7525231651947</v>
      </c>
      <c r="H1817" s="128">
        <v>3123.596711368713</v>
      </c>
    </row>
    <row r="1819" spans="3:8" ht="12.75">
      <c r="C1819" s="150" t="s">
        <v>97</v>
      </c>
      <c r="D1819" s="128">
        <v>1.5052966848462797</v>
      </c>
      <c r="F1819" s="128">
        <v>0.5561378270577478</v>
      </c>
      <c r="H1819" s="128">
        <v>1.7349422899969065</v>
      </c>
    </row>
    <row r="1820" spans="1:10" ht="12.75">
      <c r="A1820" s="144" t="s">
        <v>86</v>
      </c>
      <c r="C1820" s="145" t="s">
        <v>87</v>
      </c>
      <c r="D1820" s="145" t="s">
        <v>88</v>
      </c>
      <c r="F1820" s="145" t="s">
        <v>89</v>
      </c>
      <c r="G1820" s="145" t="s">
        <v>90</v>
      </c>
      <c r="H1820" s="145" t="s">
        <v>91</v>
      </c>
      <c r="I1820" s="146" t="s">
        <v>92</v>
      </c>
      <c r="J1820" s="145" t="s">
        <v>93</v>
      </c>
    </row>
    <row r="1821" spans="1:8" ht="12.75">
      <c r="A1821" s="147" t="s">
        <v>293</v>
      </c>
      <c r="C1821" s="148">
        <v>393.36599999992177</v>
      </c>
      <c r="D1821" s="128">
        <v>6007690.249130249</v>
      </c>
      <c r="F1821" s="128">
        <v>19100</v>
      </c>
      <c r="G1821" s="128">
        <v>17700</v>
      </c>
      <c r="H1821" s="149" t="s">
        <v>810</v>
      </c>
    </row>
    <row r="1823" spans="4:8" ht="12.75">
      <c r="D1823" s="128">
        <v>6216701.071884155</v>
      </c>
      <c r="F1823" s="128">
        <v>19400</v>
      </c>
      <c r="G1823" s="128">
        <v>17800</v>
      </c>
      <c r="H1823" s="149" t="s">
        <v>811</v>
      </c>
    </row>
    <row r="1825" spans="4:8" ht="12.75">
      <c r="D1825" s="128">
        <v>6121961.259155273</v>
      </c>
      <c r="F1825" s="128">
        <v>21600</v>
      </c>
      <c r="G1825" s="128">
        <v>18000</v>
      </c>
      <c r="H1825" s="149" t="s">
        <v>812</v>
      </c>
    </row>
    <row r="1827" spans="1:10" ht="12.75">
      <c r="A1827" s="144" t="s">
        <v>94</v>
      </c>
      <c r="C1827" s="150" t="s">
        <v>95</v>
      </c>
      <c r="D1827" s="128">
        <v>6115450.860056559</v>
      </c>
      <c r="F1827" s="128">
        <v>20033.333333333332</v>
      </c>
      <c r="G1827" s="128">
        <v>17833.333333333332</v>
      </c>
      <c r="H1827" s="128">
        <v>6096517.5267232265</v>
      </c>
      <c r="I1827" s="128">
        <v>-0.0001</v>
      </c>
      <c r="J1827" s="128">
        <v>-0.0001</v>
      </c>
    </row>
    <row r="1828" spans="1:8" ht="12.75">
      <c r="A1828" s="127">
        <v>38382.992847222224</v>
      </c>
      <c r="C1828" s="150" t="s">
        <v>96</v>
      </c>
      <c r="D1828" s="128">
        <v>104657.39333361339</v>
      </c>
      <c r="F1828" s="128">
        <v>1365.0396819628847</v>
      </c>
      <c r="G1828" s="128">
        <v>152.7525231651947</v>
      </c>
      <c r="H1828" s="128">
        <v>104657.39333361339</v>
      </c>
    </row>
    <row r="1830" spans="3:8" ht="12.75">
      <c r="C1830" s="150" t="s">
        <v>97</v>
      </c>
      <c r="D1830" s="128">
        <v>1.7113602206697396</v>
      </c>
      <c r="F1830" s="128">
        <v>6.813842006470306</v>
      </c>
      <c r="G1830" s="128">
        <v>0.8565562046646436</v>
      </c>
      <c r="H1830" s="128">
        <v>1.7166750177435306</v>
      </c>
    </row>
    <row r="1831" spans="1:10" ht="12.75">
      <c r="A1831" s="144" t="s">
        <v>86</v>
      </c>
      <c r="C1831" s="145" t="s">
        <v>87</v>
      </c>
      <c r="D1831" s="145" t="s">
        <v>88</v>
      </c>
      <c r="F1831" s="145" t="s">
        <v>89</v>
      </c>
      <c r="G1831" s="145" t="s">
        <v>90</v>
      </c>
      <c r="H1831" s="145" t="s">
        <v>91</v>
      </c>
      <c r="I1831" s="146" t="s">
        <v>92</v>
      </c>
      <c r="J1831" s="145" t="s">
        <v>93</v>
      </c>
    </row>
    <row r="1832" spans="1:8" ht="12.75">
      <c r="A1832" s="147" t="s">
        <v>287</v>
      </c>
      <c r="C1832" s="148">
        <v>396.15199999976903</v>
      </c>
      <c r="D1832" s="128">
        <v>6908939.807998657</v>
      </c>
      <c r="F1832" s="128">
        <v>96900</v>
      </c>
      <c r="G1832" s="128">
        <v>99500</v>
      </c>
      <c r="H1832" s="149" t="s">
        <v>813</v>
      </c>
    </row>
    <row r="1834" spans="4:8" ht="12.75">
      <c r="D1834" s="128">
        <v>6956199.014724731</v>
      </c>
      <c r="F1834" s="128">
        <v>96100</v>
      </c>
      <c r="G1834" s="128">
        <v>96900</v>
      </c>
      <c r="H1834" s="149" t="s">
        <v>814</v>
      </c>
    </row>
    <row r="1836" spans="4:8" ht="12.75">
      <c r="D1836" s="128">
        <v>6481034.572761536</v>
      </c>
      <c r="F1836" s="128">
        <v>93800</v>
      </c>
      <c r="G1836" s="128">
        <v>98200</v>
      </c>
      <c r="H1836" s="149" t="s">
        <v>815</v>
      </c>
    </row>
    <row r="1838" spans="1:10" ht="12.75">
      <c r="A1838" s="144" t="s">
        <v>94</v>
      </c>
      <c r="C1838" s="150" t="s">
        <v>95</v>
      </c>
      <c r="D1838" s="128">
        <v>6782057.798494974</v>
      </c>
      <c r="F1838" s="128">
        <v>95600</v>
      </c>
      <c r="G1838" s="128">
        <v>98200</v>
      </c>
      <c r="H1838" s="128">
        <v>6685171.710504488</v>
      </c>
      <c r="I1838" s="128">
        <v>-0.0001</v>
      </c>
      <c r="J1838" s="128">
        <v>-0.0001</v>
      </c>
    </row>
    <row r="1839" spans="1:8" ht="12.75">
      <c r="A1839" s="127">
        <v>38382.993310185186</v>
      </c>
      <c r="C1839" s="150" t="s">
        <v>96</v>
      </c>
      <c r="D1839" s="128">
        <v>261762.4781711848</v>
      </c>
      <c r="F1839" s="128">
        <v>1609.347693943108</v>
      </c>
      <c r="G1839" s="128">
        <v>1300</v>
      </c>
      <c r="H1839" s="128">
        <v>261762.4781711848</v>
      </c>
    </row>
    <row r="1841" spans="3:8" ht="12.75">
      <c r="C1841" s="150" t="s">
        <v>97</v>
      </c>
      <c r="D1841" s="128">
        <v>3.859632075522467</v>
      </c>
      <c r="F1841" s="128">
        <v>1.683418089898648</v>
      </c>
      <c r="G1841" s="128">
        <v>1.323828920570265</v>
      </c>
      <c r="H1841" s="128">
        <v>3.915568507535482</v>
      </c>
    </row>
    <row r="1842" spans="1:10" ht="12.75">
      <c r="A1842" s="144" t="s">
        <v>86</v>
      </c>
      <c r="C1842" s="145" t="s">
        <v>87</v>
      </c>
      <c r="D1842" s="145" t="s">
        <v>88</v>
      </c>
      <c r="F1842" s="145" t="s">
        <v>89</v>
      </c>
      <c r="G1842" s="145" t="s">
        <v>90</v>
      </c>
      <c r="H1842" s="145" t="s">
        <v>91</v>
      </c>
      <c r="I1842" s="146" t="s">
        <v>92</v>
      </c>
      <c r="J1842" s="145" t="s">
        <v>93</v>
      </c>
    </row>
    <row r="1843" spans="1:8" ht="12.75">
      <c r="A1843" s="147" t="s">
        <v>294</v>
      </c>
      <c r="C1843" s="148">
        <v>589.5920000001788</v>
      </c>
      <c r="D1843" s="128">
        <v>353061.47971343994</v>
      </c>
      <c r="F1843" s="128">
        <v>3259.9999999962747</v>
      </c>
      <c r="G1843" s="128">
        <v>2850</v>
      </c>
      <c r="H1843" s="149" t="s">
        <v>816</v>
      </c>
    </row>
    <row r="1845" spans="4:8" ht="12.75">
      <c r="D1845" s="128">
        <v>333111.3912200928</v>
      </c>
      <c r="F1845" s="128">
        <v>3420</v>
      </c>
      <c r="G1845" s="128">
        <v>2930</v>
      </c>
      <c r="H1845" s="149" t="s">
        <v>817</v>
      </c>
    </row>
    <row r="1847" spans="4:8" ht="12.75">
      <c r="D1847" s="128">
        <v>318130.9259753227</v>
      </c>
      <c r="F1847" s="128">
        <v>3540.0000000037253</v>
      </c>
      <c r="G1847" s="128">
        <v>2830</v>
      </c>
      <c r="H1847" s="149" t="s">
        <v>818</v>
      </c>
    </row>
    <row r="1849" spans="1:10" ht="12.75">
      <c r="A1849" s="144" t="s">
        <v>94</v>
      </c>
      <c r="C1849" s="150" t="s">
        <v>95</v>
      </c>
      <c r="D1849" s="128">
        <v>334767.9323029518</v>
      </c>
      <c r="F1849" s="128">
        <v>3406.666666666667</v>
      </c>
      <c r="G1849" s="128">
        <v>2870</v>
      </c>
      <c r="H1849" s="128">
        <v>331629.5989696185</v>
      </c>
      <c r="I1849" s="128">
        <v>-0.0001</v>
      </c>
      <c r="J1849" s="128">
        <v>-0.0001</v>
      </c>
    </row>
    <row r="1850" spans="1:8" ht="12.75">
      <c r="A1850" s="127">
        <v>38382.99380787037</v>
      </c>
      <c r="C1850" s="150" t="s">
        <v>96</v>
      </c>
      <c r="D1850" s="128">
        <v>17524.097476967698</v>
      </c>
      <c r="F1850" s="128">
        <v>140.47538337508112</v>
      </c>
      <c r="G1850" s="128">
        <v>52.91502622129182</v>
      </c>
      <c r="H1850" s="128">
        <v>17524.097476967698</v>
      </c>
    </row>
    <row r="1852" spans="3:8" ht="12.75">
      <c r="C1852" s="150" t="s">
        <v>97</v>
      </c>
      <c r="D1852" s="128">
        <v>5.23470015673696</v>
      </c>
      <c r="F1852" s="128">
        <v>4.123543543299837</v>
      </c>
      <c r="G1852" s="128">
        <v>1.8437291366303767</v>
      </c>
      <c r="H1852" s="128">
        <v>5.284238056981499</v>
      </c>
    </row>
    <row r="1853" spans="1:10" ht="12.75">
      <c r="A1853" s="144" t="s">
        <v>86</v>
      </c>
      <c r="C1853" s="145" t="s">
        <v>87</v>
      </c>
      <c r="D1853" s="145" t="s">
        <v>88</v>
      </c>
      <c r="F1853" s="145" t="s">
        <v>89</v>
      </c>
      <c r="G1853" s="145" t="s">
        <v>90</v>
      </c>
      <c r="H1853" s="145" t="s">
        <v>91</v>
      </c>
      <c r="I1853" s="146" t="s">
        <v>92</v>
      </c>
      <c r="J1853" s="145" t="s">
        <v>93</v>
      </c>
    </row>
    <row r="1854" spans="1:8" ht="12.75">
      <c r="A1854" s="147" t="s">
        <v>295</v>
      </c>
      <c r="C1854" s="148">
        <v>766.4900000002235</v>
      </c>
      <c r="D1854" s="128">
        <v>3836.1468628011644</v>
      </c>
      <c r="F1854" s="128">
        <v>1914.0000000018626</v>
      </c>
      <c r="G1854" s="128">
        <v>1944</v>
      </c>
      <c r="H1854" s="149" t="s">
        <v>819</v>
      </c>
    </row>
    <row r="1856" spans="4:8" ht="12.75">
      <c r="D1856" s="128">
        <v>3972.6298184730113</v>
      </c>
      <c r="F1856" s="128">
        <v>1935.9999999981374</v>
      </c>
      <c r="G1856" s="128">
        <v>1894</v>
      </c>
      <c r="H1856" s="149" t="s">
        <v>820</v>
      </c>
    </row>
    <row r="1858" spans="4:8" ht="12.75">
      <c r="D1858" s="128">
        <v>4048.254892103374</v>
      </c>
      <c r="F1858" s="128">
        <v>1678</v>
      </c>
      <c r="G1858" s="128">
        <v>1857</v>
      </c>
      <c r="H1858" s="149" t="s">
        <v>821</v>
      </c>
    </row>
    <row r="1860" spans="1:10" ht="12.75">
      <c r="A1860" s="144" t="s">
        <v>94</v>
      </c>
      <c r="C1860" s="150" t="s">
        <v>95</v>
      </c>
      <c r="D1860" s="128">
        <v>3952.3438577925162</v>
      </c>
      <c r="F1860" s="128">
        <v>1842.6666666666665</v>
      </c>
      <c r="G1860" s="128">
        <v>1898.3333333333335</v>
      </c>
      <c r="H1860" s="128">
        <v>2080.757678930728</v>
      </c>
      <c r="I1860" s="128">
        <v>-0.0001</v>
      </c>
      <c r="J1860" s="128">
        <v>-0.0001</v>
      </c>
    </row>
    <row r="1861" spans="1:8" ht="12.75">
      <c r="A1861" s="127">
        <v>38382.994305555556</v>
      </c>
      <c r="C1861" s="150" t="s">
        <v>96</v>
      </c>
      <c r="D1861" s="128">
        <v>107.49927522623454</v>
      </c>
      <c r="F1861" s="128">
        <v>143.02913456108166</v>
      </c>
      <c r="G1861" s="128">
        <v>43.66157731156003</v>
      </c>
      <c r="H1861" s="128">
        <v>107.49927522623454</v>
      </c>
    </row>
    <row r="1863" spans="3:8" ht="12.75">
      <c r="C1863" s="150" t="s">
        <v>97</v>
      </c>
      <c r="D1863" s="128">
        <v>2.7198867075871176</v>
      </c>
      <c r="F1863" s="128">
        <v>7.762073149118037</v>
      </c>
      <c r="G1863" s="128">
        <v>2.2999952929706775</v>
      </c>
      <c r="H1863" s="128">
        <v>5.16635244530141</v>
      </c>
    </row>
    <row r="1864" spans="1:16" ht="12.75">
      <c r="A1864" s="138" t="s">
        <v>186</v>
      </c>
      <c r="B1864" s="133" t="s">
        <v>822</v>
      </c>
      <c r="D1864" s="138" t="s">
        <v>187</v>
      </c>
      <c r="E1864" s="133" t="s">
        <v>188</v>
      </c>
      <c r="F1864" s="134" t="s">
        <v>120</v>
      </c>
      <c r="G1864" s="139" t="s">
        <v>190</v>
      </c>
      <c r="H1864" s="140">
        <v>2</v>
      </c>
      <c r="I1864" s="141" t="s">
        <v>191</v>
      </c>
      <c r="J1864" s="140">
        <v>2</v>
      </c>
      <c r="K1864" s="139" t="s">
        <v>192</v>
      </c>
      <c r="L1864" s="142">
        <v>1</v>
      </c>
      <c r="M1864" s="139" t="s">
        <v>193</v>
      </c>
      <c r="N1864" s="143">
        <v>1</v>
      </c>
      <c r="O1864" s="139" t="s">
        <v>194</v>
      </c>
      <c r="P1864" s="143">
        <v>1</v>
      </c>
    </row>
    <row r="1866" spans="1:10" ht="12.75">
      <c r="A1866" s="144" t="s">
        <v>86</v>
      </c>
      <c r="C1866" s="145" t="s">
        <v>87</v>
      </c>
      <c r="D1866" s="145" t="s">
        <v>88</v>
      </c>
      <c r="F1866" s="145" t="s">
        <v>89</v>
      </c>
      <c r="G1866" s="145" t="s">
        <v>90</v>
      </c>
      <c r="H1866" s="145" t="s">
        <v>91</v>
      </c>
      <c r="I1866" s="146" t="s">
        <v>92</v>
      </c>
      <c r="J1866" s="145" t="s">
        <v>93</v>
      </c>
    </row>
    <row r="1867" spans="1:8" ht="12.75">
      <c r="A1867" s="147" t="s">
        <v>21</v>
      </c>
      <c r="C1867" s="148">
        <v>178.2290000000503</v>
      </c>
      <c r="D1867" s="128">
        <v>502.1508393678814</v>
      </c>
      <c r="F1867" s="128">
        <v>426.99999999953434</v>
      </c>
      <c r="G1867" s="128">
        <v>433</v>
      </c>
      <c r="H1867" s="149" t="s">
        <v>823</v>
      </c>
    </row>
    <row r="1869" spans="4:8" ht="12.75">
      <c r="D1869" s="128">
        <v>509.2649127729237</v>
      </c>
      <c r="F1869" s="128">
        <v>426</v>
      </c>
      <c r="G1869" s="128">
        <v>415</v>
      </c>
      <c r="H1869" s="149" t="s">
        <v>824</v>
      </c>
    </row>
    <row r="1871" spans="4:8" ht="12.75">
      <c r="D1871" s="128">
        <v>487.62831167085096</v>
      </c>
      <c r="F1871" s="128">
        <v>468</v>
      </c>
      <c r="G1871" s="128">
        <v>416.00000000046566</v>
      </c>
      <c r="H1871" s="149" t="s">
        <v>825</v>
      </c>
    </row>
    <row r="1873" spans="1:8" ht="12.75">
      <c r="A1873" s="144" t="s">
        <v>94</v>
      </c>
      <c r="C1873" s="150" t="s">
        <v>95</v>
      </c>
      <c r="D1873" s="128">
        <v>499.6813546038853</v>
      </c>
      <c r="F1873" s="128">
        <v>440.3333333331781</v>
      </c>
      <c r="G1873" s="128">
        <v>421.33333333348855</v>
      </c>
      <c r="H1873" s="128">
        <v>69.40466189554293</v>
      </c>
    </row>
    <row r="1874" spans="1:8" ht="12.75">
      <c r="A1874" s="127">
        <v>38382.99652777778</v>
      </c>
      <c r="C1874" s="150" t="s">
        <v>96</v>
      </c>
      <c r="D1874" s="128">
        <v>11.02766489617333</v>
      </c>
      <c r="F1874" s="128">
        <v>23.965252624153422</v>
      </c>
      <c r="G1874" s="128">
        <v>10.115993936870472</v>
      </c>
      <c r="H1874" s="128">
        <v>11.02766489617333</v>
      </c>
    </row>
    <row r="1876" spans="3:8" ht="12.75">
      <c r="C1876" s="150" t="s">
        <v>97</v>
      </c>
      <c r="D1876" s="128">
        <v>2.2069394414196903</v>
      </c>
      <c r="F1876" s="128">
        <v>5.442525198522756</v>
      </c>
      <c r="G1876" s="128">
        <v>2.400947928053816</v>
      </c>
      <c r="H1876" s="128">
        <v>15.888939726801711</v>
      </c>
    </row>
    <row r="1877" spans="1:10" ht="12.75">
      <c r="A1877" s="144" t="s">
        <v>86</v>
      </c>
      <c r="C1877" s="145" t="s">
        <v>87</v>
      </c>
      <c r="D1877" s="145" t="s">
        <v>88</v>
      </c>
      <c r="F1877" s="145" t="s">
        <v>89</v>
      </c>
      <c r="G1877" s="145" t="s">
        <v>90</v>
      </c>
      <c r="H1877" s="145" t="s">
        <v>91</v>
      </c>
      <c r="I1877" s="146" t="s">
        <v>92</v>
      </c>
      <c r="J1877" s="145" t="s">
        <v>93</v>
      </c>
    </row>
    <row r="1878" spans="1:8" ht="12.75">
      <c r="A1878" s="147" t="s">
        <v>288</v>
      </c>
      <c r="C1878" s="148">
        <v>251.61100000003353</v>
      </c>
      <c r="D1878" s="128">
        <v>5282103.760467529</v>
      </c>
      <c r="F1878" s="128">
        <v>32400</v>
      </c>
      <c r="G1878" s="128">
        <v>26500</v>
      </c>
      <c r="H1878" s="149" t="s">
        <v>826</v>
      </c>
    </row>
    <row r="1880" spans="4:8" ht="12.75">
      <c r="D1880" s="128">
        <v>4910597.30418396</v>
      </c>
      <c r="F1880" s="128">
        <v>34500</v>
      </c>
      <c r="G1880" s="128">
        <v>26700</v>
      </c>
      <c r="H1880" s="149" t="s">
        <v>827</v>
      </c>
    </row>
    <row r="1882" spans="4:8" ht="12.75">
      <c r="D1882" s="128">
        <v>5183624.106971741</v>
      </c>
      <c r="F1882" s="128">
        <v>34300</v>
      </c>
      <c r="G1882" s="128">
        <v>27100</v>
      </c>
      <c r="H1882" s="149" t="s">
        <v>828</v>
      </c>
    </row>
    <row r="1884" spans="1:10" ht="12.75">
      <c r="A1884" s="144" t="s">
        <v>94</v>
      </c>
      <c r="C1884" s="150" t="s">
        <v>95</v>
      </c>
      <c r="D1884" s="128">
        <v>5125441.72387441</v>
      </c>
      <c r="F1884" s="128">
        <v>33733.333333333336</v>
      </c>
      <c r="G1884" s="128">
        <v>26766.666666666664</v>
      </c>
      <c r="H1884" s="128">
        <v>5095226.061223808</v>
      </c>
      <c r="I1884" s="128">
        <v>-0.0001</v>
      </c>
      <c r="J1884" s="128">
        <v>-0.0001</v>
      </c>
    </row>
    <row r="1885" spans="1:8" ht="12.75">
      <c r="A1885" s="127">
        <v>38382.99700231481</v>
      </c>
      <c r="C1885" s="150" t="s">
        <v>96</v>
      </c>
      <c r="D1885" s="128">
        <v>192465.98151948827</v>
      </c>
      <c r="F1885" s="128">
        <v>1159.0225767142474</v>
      </c>
      <c r="G1885" s="128">
        <v>305.5050463303894</v>
      </c>
      <c r="H1885" s="128">
        <v>192465.98151948827</v>
      </c>
    </row>
    <row r="1887" spans="3:8" ht="12.75">
      <c r="C1887" s="150" t="s">
        <v>97</v>
      </c>
      <c r="D1887" s="128">
        <v>3.7551101327126184</v>
      </c>
      <c r="F1887" s="128">
        <v>3.435837678006662</v>
      </c>
      <c r="G1887" s="128">
        <v>1.14136380945351</v>
      </c>
      <c r="H1887" s="128">
        <v>3.7773786522292276</v>
      </c>
    </row>
    <row r="1888" spans="1:10" ht="12.75">
      <c r="A1888" s="144" t="s">
        <v>86</v>
      </c>
      <c r="C1888" s="145" t="s">
        <v>87</v>
      </c>
      <c r="D1888" s="145" t="s">
        <v>88</v>
      </c>
      <c r="F1888" s="145" t="s">
        <v>89</v>
      </c>
      <c r="G1888" s="145" t="s">
        <v>90</v>
      </c>
      <c r="H1888" s="145" t="s">
        <v>91</v>
      </c>
      <c r="I1888" s="146" t="s">
        <v>92</v>
      </c>
      <c r="J1888" s="145" t="s">
        <v>93</v>
      </c>
    </row>
    <row r="1889" spans="1:8" ht="12.75">
      <c r="A1889" s="147" t="s">
        <v>291</v>
      </c>
      <c r="C1889" s="148">
        <v>257.6099999998696</v>
      </c>
      <c r="D1889" s="128">
        <v>408354.1475138664</v>
      </c>
      <c r="F1889" s="128">
        <v>14105</v>
      </c>
      <c r="G1889" s="128">
        <v>10405</v>
      </c>
      <c r="H1889" s="149" t="s">
        <v>829</v>
      </c>
    </row>
    <row r="1891" spans="4:8" ht="12.75">
      <c r="D1891" s="128">
        <v>418756.60685157776</v>
      </c>
      <c r="F1891" s="128">
        <v>12692.5</v>
      </c>
      <c r="G1891" s="128">
        <v>10100</v>
      </c>
      <c r="H1891" s="149" t="s">
        <v>830</v>
      </c>
    </row>
    <row r="1893" spans="4:8" ht="12.75">
      <c r="D1893" s="128">
        <v>417085.1637644768</v>
      </c>
      <c r="F1893" s="128">
        <v>13239.999999985099</v>
      </c>
      <c r="G1893" s="128">
        <v>10135</v>
      </c>
      <c r="H1893" s="149" t="s">
        <v>831</v>
      </c>
    </row>
    <row r="1895" spans="1:10" ht="12.75">
      <c r="A1895" s="144" t="s">
        <v>94</v>
      </c>
      <c r="C1895" s="150" t="s">
        <v>95</v>
      </c>
      <c r="D1895" s="128">
        <v>414731.9727099737</v>
      </c>
      <c r="F1895" s="128">
        <v>13345.833333328366</v>
      </c>
      <c r="G1895" s="128">
        <v>10213.333333333334</v>
      </c>
      <c r="H1895" s="128">
        <v>402952.38937664276</v>
      </c>
      <c r="I1895" s="128">
        <v>-0.0001</v>
      </c>
      <c r="J1895" s="128">
        <v>-0.0001</v>
      </c>
    </row>
    <row r="1896" spans="1:8" ht="12.75">
      <c r="A1896" s="127">
        <v>38382.99765046296</v>
      </c>
      <c r="C1896" s="150" t="s">
        <v>96</v>
      </c>
      <c r="D1896" s="128">
        <v>5586.22602232025</v>
      </c>
      <c r="F1896" s="128">
        <v>712.1724393255898</v>
      </c>
      <c r="G1896" s="128">
        <v>166.90815837859256</v>
      </c>
      <c r="H1896" s="128">
        <v>5586.22602232025</v>
      </c>
    </row>
    <row r="1898" spans="3:8" ht="12.75">
      <c r="C1898" s="150" t="s">
        <v>97</v>
      </c>
      <c r="D1898" s="128">
        <v>1.3469484847812192</v>
      </c>
      <c r="F1898" s="128">
        <v>5.3362905225789925</v>
      </c>
      <c r="G1898" s="128">
        <v>1.6342182608870033</v>
      </c>
      <c r="H1898" s="128">
        <v>1.386324084332147</v>
      </c>
    </row>
    <row r="1899" spans="1:10" ht="12.75">
      <c r="A1899" s="144" t="s">
        <v>86</v>
      </c>
      <c r="C1899" s="145" t="s">
        <v>87</v>
      </c>
      <c r="D1899" s="145" t="s">
        <v>88</v>
      </c>
      <c r="F1899" s="145" t="s">
        <v>89</v>
      </c>
      <c r="G1899" s="145" t="s">
        <v>90</v>
      </c>
      <c r="H1899" s="145" t="s">
        <v>91</v>
      </c>
      <c r="I1899" s="146" t="s">
        <v>92</v>
      </c>
      <c r="J1899" s="145" t="s">
        <v>93</v>
      </c>
    </row>
    <row r="1900" spans="1:8" ht="12.75">
      <c r="A1900" s="147" t="s">
        <v>290</v>
      </c>
      <c r="C1900" s="148">
        <v>259.9399999999441</v>
      </c>
      <c r="D1900" s="128">
        <v>3425252.3960876465</v>
      </c>
      <c r="F1900" s="128">
        <v>24225</v>
      </c>
      <c r="G1900" s="128">
        <v>20900</v>
      </c>
      <c r="H1900" s="149" t="s">
        <v>832</v>
      </c>
    </row>
    <row r="1902" spans="4:8" ht="12.75">
      <c r="D1902" s="128">
        <v>3033398.453300476</v>
      </c>
      <c r="F1902" s="128">
        <v>24475</v>
      </c>
      <c r="G1902" s="128">
        <v>20650</v>
      </c>
      <c r="H1902" s="149" t="s">
        <v>833</v>
      </c>
    </row>
    <row r="1904" spans="4:8" ht="12.75">
      <c r="D1904" s="128">
        <v>3404315.0235328674</v>
      </c>
      <c r="F1904" s="128">
        <v>24050</v>
      </c>
      <c r="G1904" s="128">
        <v>20475</v>
      </c>
      <c r="H1904" s="149" t="s">
        <v>834</v>
      </c>
    </row>
    <row r="1906" spans="1:10" ht="12.75">
      <c r="A1906" s="144" t="s">
        <v>94</v>
      </c>
      <c r="C1906" s="150" t="s">
        <v>95</v>
      </c>
      <c r="D1906" s="128">
        <v>3287655.2909736633</v>
      </c>
      <c r="F1906" s="128">
        <v>24250</v>
      </c>
      <c r="G1906" s="128">
        <v>20675</v>
      </c>
      <c r="H1906" s="128">
        <v>3265174.7354181074</v>
      </c>
      <c r="I1906" s="128">
        <v>-0.0001</v>
      </c>
      <c r="J1906" s="128">
        <v>-0.0001</v>
      </c>
    </row>
    <row r="1907" spans="1:8" ht="12.75">
      <c r="A1907" s="127">
        <v>38382.99832175926</v>
      </c>
      <c r="C1907" s="150" t="s">
        <v>96</v>
      </c>
      <c r="D1907" s="128">
        <v>220441.5977533505</v>
      </c>
      <c r="F1907" s="128">
        <v>213.6000936329383</v>
      </c>
      <c r="G1907" s="128">
        <v>213.6000936329383</v>
      </c>
      <c r="H1907" s="128">
        <v>220441.5977533505</v>
      </c>
    </row>
    <row r="1909" spans="3:8" ht="12.75">
      <c r="C1909" s="150" t="s">
        <v>97</v>
      </c>
      <c r="D1909" s="128">
        <v>6.705131111481737</v>
      </c>
      <c r="F1909" s="128">
        <v>0.8808251283832509</v>
      </c>
      <c r="G1909" s="128">
        <v>1.033132254572858</v>
      </c>
      <c r="H1909" s="128">
        <v>6.751295584955053</v>
      </c>
    </row>
    <row r="1910" spans="1:10" ht="12.75">
      <c r="A1910" s="144" t="s">
        <v>86</v>
      </c>
      <c r="C1910" s="145" t="s">
        <v>87</v>
      </c>
      <c r="D1910" s="145" t="s">
        <v>88</v>
      </c>
      <c r="F1910" s="145" t="s">
        <v>89</v>
      </c>
      <c r="G1910" s="145" t="s">
        <v>90</v>
      </c>
      <c r="H1910" s="145" t="s">
        <v>91</v>
      </c>
      <c r="I1910" s="146" t="s">
        <v>92</v>
      </c>
      <c r="J1910" s="145" t="s">
        <v>93</v>
      </c>
    </row>
    <row r="1911" spans="1:8" ht="12.75">
      <c r="A1911" s="147" t="s">
        <v>292</v>
      </c>
      <c r="C1911" s="148">
        <v>285.2129999999888</v>
      </c>
      <c r="D1911" s="128">
        <v>990650</v>
      </c>
      <c r="F1911" s="128">
        <v>12850</v>
      </c>
      <c r="G1911" s="128">
        <v>12150</v>
      </c>
      <c r="H1911" s="149" t="s">
        <v>835</v>
      </c>
    </row>
    <row r="1913" spans="4:8" ht="12.75">
      <c r="D1913" s="128">
        <v>998746.2498521805</v>
      </c>
      <c r="F1913" s="128">
        <v>13050</v>
      </c>
      <c r="G1913" s="128">
        <v>12150</v>
      </c>
      <c r="H1913" s="149" t="s">
        <v>836</v>
      </c>
    </row>
    <row r="1915" spans="4:8" ht="12.75">
      <c r="D1915" s="128">
        <v>995077.439163208</v>
      </c>
      <c r="F1915" s="128">
        <v>13350</v>
      </c>
      <c r="G1915" s="128">
        <v>12500</v>
      </c>
      <c r="H1915" s="149" t="s">
        <v>837</v>
      </c>
    </row>
    <row r="1917" spans="1:10" ht="12.75">
      <c r="A1917" s="144" t="s">
        <v>94</v>
      </c>
      <c r="C1917" s="150" t="s">
        <v>95</v>
      </c>
      <c r="D1917" s="128">
        <v>994824.5630051296</v>
      </c>
      <c r="F1917" s="128">
        <v>13083.333333333332</v>
      </c>
      <c r="G1917" s="128">
        <v>12266.666666666668</v>
      </c>
      <c r="H1917" s="128">
        <v>982192.7282542181</v>
      </c>
      <c r="I1917" s="128">
        <v>-0.0001</v>
      </c>
      <c r="J1917" s="128">
        <v>-0.0001</v>
      </c>
    </row>
    <row r="1918" spans="1:8" ht="12.75">
      <c r="A1918" s="127">
        <v>38382.99900462963</v>
      </c>
      <c r="C1918" s="150" t="s">
        <v>96</v>
      </c>
      <c r="D1918" s="128">
        <v>4054.0442993437637</v>
      </c>
      <c r="F1918" s="128">
        <v>251.66114784235833</v>
      </c>
      <c r="G1918" s="128">
        <v>202.07259421636903</v>
      </c>
      <c r="H1918" s="128">
        <v>4054.0442993437637</v>
      </c>
    </row>
    <row r="1920" spans="3:8" ht="12.75">
      <c r="C1920" s="150" t="s">
        <v>97</v>
      </c>
      <c r="D1920" s="128">
        <v>0.4075134903281294</v>
      </c>
      <c r="F1920" s="128">
        <v>1.9235246968842679</v>
      </c>
      <c r="G1920" s="128">
        <v>1.6473309311117044</v>
      </c>
      <c r="H1920" s="128">
        <v>0.4127544607818016</v>
      </c>
    </row>
    <row r="1921" spans="1:10" ht="12.75">
      <c r="A1921" s="144" t="s">
        <v>86</v>
      </c>
      <c r="C1921" s="145" t="s">
        <v>87</v>
      </c>
      <c r="D1921" s="145" t="s">
        <v>88</v>
      </c>
      <c r="F1921" s="145" t="s">
        <v>89</v>
      </c>
      <c r="G1921" s="145" t="s">
        <v>90</v>
      </c>
      <c r="H1921" s="145" t="s">
        <v>91</v>
      </c>
      <c r="I1921" s="146" t="s">
        <v>92</v>
      </c>
      <c r="J1921" s="145" t="s">
        <v>93</v>
      </c>
    </row>
    <row r="1922" spans="1:8" ht="12.75">
      <c r="A1922" s="147" t="s">
        <v>288</v>
      </c>
      <c r="C1922" s="148">
        <v>288.1579999998212</v>
      </c>
      <c r="D1922" s="128">
        <v>530154.4508132935</v>
      </c>
      <c r="F1922" s="128">
        <v>4560</v>
      </c>
      <c r="G1922" s="128">
        <v>3900</v>
      </c>
      <c r="H1922" s="149" t="s">
        <v>838</v>
      </c>
    </row>
    <row r="1924" spans="4:8" ht="12.75">
      <c r="D1924" s="128">
        <v>534320.2129802704</v>
      </c>
      <c r="F1924" s="128">
        <v>4560</v>
      </c>
      <c r="G1924" s="128">
        <v>3900</v>
      </c>
      <c r="H1924" s="149" t="s">
        <v>839</v>
      </c>
    </row>
    <row r="1926" spans="4:8" ht="12.75">
      <c r="D1926" s="128">
        <v>524509.1846122742</v>
      </c>
      <c r="F1926" s="128">
        <v>4560</v>
      </c>
      <c r="G1926" s="128">
        <v>3900</v>
      </c>
      <c r="H1926" s="149" t="s">
        <v>840</v>
      </c>
    </row>
    <row r="1928" spans="1:10" ht="12.75">
      <c r="A1928" s="144" t="s">
        <v>94</v>
      </c>
      <c r="C1928" s="150" t="s">
        <v>95</v>
      </c>
      <c r="D1928" s="128">
        <v>529661.282801946</v>
      </c>
      <c r="F1928" s="128">
        <v>4560</v>
      </c>
      <c r="G1928" s="128">
        <v>3900</v>
      </c>
      <c r="H1928" s="128">
        <v>525436.3934214151</v>
      </c>
      <c r="I1928" s="128">
        <v>-0.0001</v>
      </c>
      <c r="J1928" s="128">
        <v>-0.0001</v>
      </c>
    </row>
    <row r="1929" spans="1:8" ht="12.75">
      <c r="A1929" s="127">
        <v>38382.9994212963</v>
      </c>
      <c r="C1929" s="150" t="s">
        <v>96</v>
      </c>
      <c r="D1929" s="128">
        <v>4924.071529232694</v>
      </c>
      <c r="H1929" s="128">
        <v>4924.071529232694</v>
      </c>
    </row>
    <row r="1931" spans="3:8" ht="12.75">
      <c r="C1931" s="150" t="s">
        <v>97</v>
      </c>
      <c r="D1931" s="128">
        <v>0.9296642380926926</v>
      </c>
      <c r="F1931" s="128">
        <v>0</v>
      </c>
      <c r="G1931" s="128">
        <v>0</v>
      </c>
      <c r="H1931" s="128">
        <v>0.9371394122834286</v>
      </c>
    </row>
    <row r="1932" spans="1:10" ht="12.75">
      <c r="A1932" s="144" t="s">
        <v>86</v>
      </c>
      <c r="C1932" s="145" t="s">
        <v>87</v>
      </c>
      <c r="D1932" s="145" t="s">
        <v>88</v>
      </c>
      <c r="F1932" s="145" t="s">
        <v>89</v>
      </c>
      <c r="G1932" s="145" t="s">
        <v>90</v>
      </c>
      <c r="H1932" s="145" t="s">
        <v>91</v>
      </c>
      <c r="I1932" s="146" t="s">
        <v>92</v>
      </c>
      <c r="J1932" s="145" t="s">
        <v>93</v>
      </c>
    </row>
    <row r="1933" spans="1:8" ht="12.75">
      <c r="A1933" s="147" t="s">
        <v>289</v>
      </c>
      <c r="C1933" s="148">
        <v>334.94100000010803</v>
      </c>
      <c r="D1933" s="128">
        <v>277240.4874238968</v>
      </c>
      <c r="F1933" s="128">
        <v>27800</v>
      </c>
      <c r="H1933" s="149" t="s">
        <v>841</v>
      </c>
    </row>
    <row r="1935" spans="4:8" ht="12.75">
      <c r="D1935" s="128">
        <v>279814.3372426033</v>
      </c>
      <c r="F1935" s="128">
        <v>28100</v>
      </c>
      <c r="H1935" s="149" t="s">
        <v>842</v>
      </c>
    </row>
    <row r="1937" spans="4:8" ht="12.75">
      <c r="D1937" s="128">
        <v>275329.10170173645</v>
      </c>
      <c r="F1937" s="128">
        <v>28000</v>
      </c>
      <c r="H1937" s="149" t="s">
        <v>843</v>
      </c>
    </row>
    <row r="1939" spans="1:10" ht="12.75">
      <c r="A1939" s="144" t="s">
        <v>94</v>
      </c>
      <c r="C1939" s="150" t="s">
        <v>95</v>
      </c>
      <c r="D1939" s="128">
        <v>277461.3087894122</v>
      </c>
      <c r="F1939" s="128">
        <v>27966.666666666664</v>
      </c>
      <c r="H1939" s="128">
        <v>249494.6421227455</v>
      </c>
      <c r="I1939" s="128">
        <v>-0.0001</v>
      </c>
      <c r="J1939" s="128">
        <v>-0.0001</v>
      </c>
    </row>
    <row r="1940" spans="1:8" ht="12.75">
      <c r="A1940" s="127">
        <v>38382.99986111111</v>
      </c>
      <c r="C1940" s="150" t="s">
        <v>96</v>
      </c>
      <c r="D1940" s="128">
        <v>2250.7567662616043</v>
      </c>
      <c r="F1940" s="128">
        <v>152.7525231651947</v>
      </c>
      <c r="H1940" s="128">
        <v>2250.7567662616043</v>
      </c>
    </row>
    <row r="1942" spans="3:8" ht="12.75">
      <c r="C1942" s="150" t="s">
        <v>97</v>
      </c>
      <c r="D1942" s="128">
        <v>0.8111966227225886</v>
      </c>
      <c r="F1942" s="128">
        <v>0.5461949576824604</v>
      </c>
      <c r="H1942" s="128">
        <v>0.902126293018463</v>
      </c>
    </row>
    <row r="1943" spans="1:10" ht="12.75">
      <c r="A1943" s="144" t="s">
        <v>86</v>
      </c>
      <c r="C1943" s="145" t="s">
        <v>87</v>
      </c>
      <c r="D1943" s="145" t="s">
        <v>88</v>
      </c>
      <c r="F1943" s="145" t="s">
        <v>89</v>
      </c>
      <c r="G1943" s="145" t="s">
        <v>90</v>
      </c>
      <c r="H1943" s="145" t="s">
        <v>91</v>
      </c>
      <c r="I1943" s="146" t="s">
        <v>92</v>
      </c>
      <c r="J1943" s="145" t="s">
        <v>93</v>
      </c>
    </row>
    <row r="1944" spans="1:8" ht="12.75">
      <c r="A1944" s="147" t="s">
        <v>293</v>
      </c>
      <c r="C1944" s="148">
        <v>393.36599999992177</v>
      </c>
      <c r="D1944" s="128">
        <v>4518627.862983704</v>
      </c>
      <c r="F1944" s="128">
        <v>18500</v>
      </c>
      <c r="G1944" s="128">
        <v>15000</v>
      </c>
      <c r="H1944" s="149" t="s">
        <v>844</v>
      </c>
    </row>
    <row r="1946" spans="4:8" ht="12.75">
      <c r="D1946" s="128">
        <v>4421451.235557556</v>
      </c>
      <c r="F1946" s="128">
        <v>22100</v>
      </c>
      <c r="G1946" s="128">
        <v>14300</v>
      </c>
      <c r="H1946" s="149" t="s">
        <v>845</v>
      </c>
    </row>
    <row r="1948" spans="4:8" ht="12.75">
      <c r="D1948" s="128">
        <v>4576378.6477127075</v>
      </c>
      <c r="F1948" s="128">
        <v>17100</v>
      </c>
      <c r="G1948" s="128">
        <v>14800</v>
      </c>
      <c r="H1948" s="149" t="s">
        <v>846</v>
      </c>
    </row>
    <row r="1950" spans="1:10" ht="12.75">
      <c r="A1950" s="144" t="s">
        <v>94</v>
      </c>
      <c r="C1950" s="150" t="s">
        <v>95</v>
      </c>
      <c r="D1950" s="128">
        <v>4505485.915417989</v>
      </c>
      <c r="F1950" s="128">
        <v>19233.333333333332</v>
      </c>
      <c r="G1950" s="128">
        <v>14700</v>
      </c>
      <c r="H1950" s="128">
        <v>4488519.248751323</v>
      </c>
      <c r="I1950" s="128">
        <v>-0.0001</v>
      </c>
      <c r="J1950" s="128">
        <v>-0.0001</v>
      </c>
    </row>
    <row r="1951" spans="1:8" ht="12.75">
      <c r="A1951" s="127">
        <v>38383.0003125</v>
      </c>
      <c r="C1951" s="150" t="s">
        <v>96</v>
      </c>
      <c r="D1951" s="128">
        <v>78295.33095044685</v>
      </c>
      <c r="F1951" s="128">
        <v>2579.4056162870806</v>
      </c>
      <c r="G1951" s="128">
        <v>360.5551275463989</v>
      </c>
      <c r="H1951" s="128">
        <v>78295.33095044685</v>
      </c>
    </row>
    <row r="1953" spans="3:8" ht="12.75">
      <c r="C1953" s="150" t="s">
        <v>97</v>
      </c>
      <c r="D1953" s="128">
        <v>1.7377777318649796</v>
      </c>
      <c r="F1953" s="128">
        <v>13.41112105521879</v>
      </c>
      <c r="G1953" s="128">
        <v>2.4527559697033943</v>
      </c>
      <c r="H1953" s="128">
        <v>1.7443465564334628</v>
      </c>
    </row>
    <row r="1954" spans="1:10" ht="12.75">
      <c r="A1954" s="144" t="s">
        <v>86</v>
      </c>
      <c r="C1954" s="145" t="s">
        <v>87</v>
      </c>
      <c r="D1954" s="145" t="s">
        <v>88</v>
      </c>
      <c r="F1954" s="145" t="s">
        <v>89</v>
      </c>
      <c r="G1954" s="145" t="s">
        <v>90</v>
      </c>
      <c r="H1954" s="145" t="s">
        <v>91</v>
      </c>
      <c r="I1954" s="146" t="s">
        <v>92</v>
      </c>
      <c r="J1954" s="145" t="s">
        <v>93</v>
      </c>
    </row>
    <row r="1955" spans="1:8" ht="12.75">
      <c r="A1955" s="147" t="s">
        <v>287</v>
      </c>
      <c r="C1955" s="148">
        <v>396.15199999976903</v>
      </c>
      <c r="D1955" s="128">
        <v>5880518.890159607</v>
      </c>
      <c r="F1955" s="128">
        <v>96700</v>
      </c>
      <c r="G1955" s="128">
        <v>91400</v>
      </c>
      <c r="H1955" s="149" t="s">
        <v>847</v>
      </c>
    </row>
    <row r="1957" spans="4:8" ht="12.75">
      <c r="D1957" s="128">
        <v>5969799.2339401245</v>
      </c>
      <c r="F1957" s="128">
        <v>97900</v>
      </c>
      <c r="G1957" s="128">
        <v>91600</v>
      </c>
      <c r="H1957" s="149" t="s">
        <v>848</v>
      </c>
    </row>
    <row r="1959" spans="4:8" ht="12.75">
      <c r="D1959" s="128">
        <v>6020269.688331604</v>
      </c>
      <c r="F1959" s="128">
        <v>94600</v>
      </c>
      <c r="G1959" s="128">
        <v>89900</v>
      </c>
      <c r="H1959" s="149" t="s">
        <v>849</v>
      </c>
    </row>
    <row r="1961" spans="1:10" ht="12.75">
      <c r="A1961" s="144" t="s">
        <v>94</v>
      </c>
      <c r="C1961" s="150" t="s">
        <v>95</v>
      </c>
      <c r="D1961" s="128">
        <v>5956862.604143778</v>
      </c>
      <c r="F1961" s="128">
        <v>96400</v>
      </c>
      <c r="G1961" s="128">
        <v>90966.66666666666</v>
      </c>
      <c r="H1961" s="128">
        <v>5863150.198277746</v>
      </c>
      <c r="I1961" s="128">
        <v>-0.0001</v>
      </c>
      <c r="J1961" s="128">
        <v>-0.0001</v>
      </c>
    </row>
    <row r="1962" spans="1:8" ht="12.75">
      <c r="A1962" s="127">
        <v>38383.00077546296</v>
      </c>
      <c r="C1962" s="150" t="s">
        <v>96</v>
      </c>
      <c r="D1962" s="128">
        <v>70767.85068296669</v>
      </c>
      <c r="F1962" s="128">
        <v>1670.3293088490068</v>
      </c>
      <c r="G1962" s="128">
        <v>929.1573243177569</v>
      </c>
      <c r="H1962" s="128">
        <v>70767.85068296669</v>
      </c>
    </row>
    <row r="1964" spans="3:8" ht="12.75">
      <c r="C1964" s="150" t="s">
        <v>97</v>
      </c>
      <c r="D1964" s="128">
        <v>1.1880054214065368</v>
      </c>
      <c r="F1964" s="128">
        <v>1.732706751918057</v>
      </c>
      <c r="G1964" s="128">
        <v>1.021426153518971</v>
      </c>
      <c r="H1964" s="128">
        <v>1.2069936517020181</v>
      </c>
    </row>
    <row r="1965" spans="1:10" ht="12.75">
      <c r="A1965" s="144" t="s">
        <v>86</v>
      </c>
      <c r="C1965" s="145" t="s">
        <v>87</v>
      </c>
      <c r="D1965" s="145" t="s">
        <v>88</v>
      </c>
      <c r="F1965" s="145" t="s">
        <v>89</v>
      </c>
      <c r="G1965" s="145" t="s">
        <v>90</v>
      </c>
      <c r="H1965" s="145" t="s">
        <v>91</v>
      </c>
      <c r="I1965" s="146" t="s">
        <v>92</v>
      </c>
      <c r="J1965" s="145" t="s">
        <v>93</v>
      </c>
    </row>
    <row r="1966" spans="1:8" ht="12.75">
      <c r="A1966" s="147" t="s">
        <v>294</v>
      </c>
      <c r="C1966" s="148">
        <v>589.5920000001788</v>
      </c>
      <c r="D1966" s="128">
        <v>523930.1195216179</v>
      </c>
      <c r="F1966" s="128">
        <v>3980</v>
      </c>
      <c r="G1966" s="128">
        <v>3509.9999999962747</v>
      </c>
      <c r="H1966" s="149" t="s">
        <v>850</v>
      </c>
    </row>
    <row r="1968" spans="4:8" ht="12.75">
      <c r="D1968" s="128">
        <v>531953.8864450455</v>
      </c>
      <c r="F1968" s="128">
        <v>4260</v>
      </c>
      <c r="G1968" s="128">
        <v>3500</v>
      </c>
      <c r="H1968" s="149" t="s">
        <v>851</v>
      </c>
    </row>
    <row r="1970" spans="4:8" ht="12.75">
      <c r="D1970" s="128">
        <v>524020.02300548553</v>
      </c>
      <c r="F1970" s="128">
        <v>4160</v>
      </c>
      <c r="G1970" s="128">
        <v>3509.9999999962747</v>
      </c>
      <c r="H1970" s="149" t="s">
        <v>852</v>
      </c>
    </row>
    <row r="1972" spans="1:10" ht="12.75">
      <c r="A1972" s="144" t="s">
        <v>94</v>
      </c>
      <c r="C1972" s="150" t="s">
        <v>95</v>
      </c>
      <c r="D1972" s="128">
        <v>526634.6763240496</v>
      </c>
      <c r="F1972" s="128">
        <v>4133.333333333333</v>
      </c>
      <c r="G1972" s="128">
        <v>3506.666666664183</v>
      </c>
      <c r="H1972" s="128">
        <v>522814.6763240508</v>
      </c>
      <c r="I1972" s="128">
        <v>-0.0001</v>
      </c>
      <c r="J1972" s="128">
        <v>-0.0001</v>
      </c>
    </row>
    <row r="1973" spans="1:8" ht="12.75">
      <c r="A1973" s="127">
        <v>38383.00127314815</v>
      </c>
      <c r="C1973" s="150" t="s">
        <v>96</v>
      </c>
      <c r="D1973" s="128">
        <v>4606.790411186966</v>
      </c>
      <c r="F1973" s="128">
        <v>141.89197769195175</v>
      </c>
      <c r="G1973" s="128">
        <v>5.77350268941854</v>
      </c>
      <c r="H1973" s="128">
        <v>4606.790411186966</v>
      </c>
    </row>
    <row r="1975" spans="3:8" ht="12.75">
      <c r="C1975" s="150" t="s">
        <v>97</v>
      </c>
      <c r="D1975" s="128">
        <v>0.8747601740437443</v>
      </c>
      <c r="F1975" s="128">
        <v>3.4328704280310918</v>
      </c>
      <c r="G1975" s="128">
        <v>0.16464361281623469</v>
      </c>
      <c r="H1975" s="128">
        <v>0.8811517005562383</v>
      </c>
    </row>
    <row r="1976" spans="1:10" ht="12.75">
      <c r="A1976" s="144" t="s">
        <v>86</v>
      </c>
      <c r="C1976" s="145" t="s">
        <v>87</v>
      </c>
      <c r="D1976" s="145" t="s">
        <v>88</v>
      </c>
      <c r="F1976" s="145" t="s">
        <v>89</v>
      </c>
      <c r="G1976" s="145" t="s">
        <v>90</v>
      </c>
      <c r="H1976" s="145" t="s">
        <v>91</v>
      </c>
      <c r="I1976" s="146" t="s">
        <v>92</v>
      </c>
      <c r="J1976" s="145" t="s">
        <v>93</v>
      </c>
    </row>
    <row r="1977" spans="1:8" ht="12.75">
      <c r="A1977" s="147" t="s">
        <v>295</v>
      </c>
      <c r="C1977" s="148">
        <v>766.4900000002235</v>
      </c>
      <c r="D1977" s="128">
        <v>3629.4473432935774</v>
      </c>
      <c r="F1977" s="128">
        <v>1817.0000000018626</v>
      </c>
      <c r="G1977" s="128">
        <v>1857</v>
      </c>
      <c r="H1977" s="149" t="s">
        <v>853</v>
      </c>
    </row>
    <row r="1979" spans="4:8" ht="12.75">
      <c r="D1979" s="128">
        <v>3884.105146061629</v>
      </c>
      <c r="F1979" s="128">
        <v>1960.9999999981374</v>
      </c>
      <c r="G1979" s="128">
        <v>1860</v>
      </c>
      <c r="H1979" s="149" t="s">
        <v>854</v>
      </c>
    </row>
    <row r="1981" spans="4:8" ht="12.75">
      <c r="D1981" s="128">
        <v>3903.905756238848</v>
      </c>
      <c r="F1981" s="128">
        <v>1831</v>
      </c>
      <c r="G1981" s="128">
        <v>1828</v>
      </c>
      <c r="H1981" s="149" t="s">
        <v>855</v>
      </c>
    </row>
    <row r="1983" spans="1:10" ht="12.75">
      <c r="A1983" s="144" t="s">
        <v>94</v>
      </c>
      <c r="C1983" s="150" t="s">
        <v>95</v>
      </c>
      <c r="D1983" s="128">
        <v>3805.819415198018</v>
      </c>
      <c r="F1983" s="128">
        <v>1869.6666666666665</v>
      </c>
      <c r="G1983" s="128">
        <v>1848.3333333333335</v>
      </c>
      <c r="H1983" s="128">
        <v>1947.2356753606198</v>
      </c>
      <c r="I1983" s="128">
        <v>-0.0001</v>
      </c>
      <c r="J1983" s="128">
        <v>-0.0001</v>
      </c>
    </row>
    <row r="1984" spans="1:8" ht="12.75">
      <c r="A1984" s="127">
        <v>38383.00177083333</v>
      </c>
      <c r="C1984" s="150" t="s">
        <v>96</v>
      </c>
      <c r="D1984" s="128">
        <v>153.06321194768864</v>
      </c>
      <c r="F1984" s="128">
        <v>79.40612906485693</v>
      </c>
      <c r="G1984" s="128">
        <v>17.672954855748753</v>
      </c>
      <c r="H1984" s="128">
        <v>153.06321194768864</v>
      </c>
    </row>
    <row r="1986" spans="3:8" ht="12.75">
      <c r="C1986" s="150" t="s">
        <v>97</v>
      </c>
      <c r="D1986" s="128">
        <v>4.021820145655145</v>
      </c>
      <c r="F1986" s="128">
        <v>4.247074116501531</v>
      </c>
      <c r="G1986" s="128">
        <v>0.9561562591027275</v>
      </c>
      <c r="H1986" s="128">
        <v>7.8605386027216255</v>
      </c>
    </row>
    <row r="1987" spans="1:16" ht="12.75">
      <c r="A1987" s="138" t="s">
        <v>186</v>
      </c>
      <c r="B1987" s="133" t="s">
        <v>266</v>
      </c>
      <c r="D1987" s="138" t="s">
        <v>187</v>
      </c>
      <c r="E1987" s="133" t="s">
        <v>188</v>
      </c>
      <c r="F1987" s="134" t="s">
        <v>121</v>
      </c>
      <c r="G1987" s="139" t="s">
        <v>190</v>
      </c>
      <c r="H1987" s="140">
        <v>2</v>
      </c>
      <c r="I1987" s="141" t="s">
        <v>191</v>
      </c>
      <c r="J1987" s="140">
        <v>3</v>
      </c>
      <c r="K1987" s="139" t="s">
        <v>192</v>
      </c>
      <c r="L1987" s="142">
        <v>1</v>
      </c>
      <c r="M1987" s="139" t="s">
        <v>193</v>
      </c>
      <c r="N1987" s="143">
        <v>1</v>
      </c>
      <c r="O1987" s="139" t="s">
        <v>194</v>
      </c>
      <c r="P1987" s="143">
        <v>1</v>
      </c>
    </row>
    <row r="1989" spans="1:10" ht="12.75">
      <c r="A1989" s="144" t="s">
        <v>86</v>
      </c>
      <c r="C1989" s="145" t="s">
        <v>87</v>
      </c>
      <c r="D1989" s="145" t="s">
        <v>88</v>
      </c>
      <c r="F1989" s="145" t="s">
        <v>89</v>
      </c>
      <c r="G1989" s="145" t="s">
        <v>90</v>
      </c>
      <c r="H1989" s="145" t="s">
        <v>91</v>
      </c>
      <c r="I1989" s="146" t="s">
        <v>92</v>
      </c>
      <c r="J1989" s="145" t="s">
        <v>93</v>
      </c>
    </row>
    <row r="1990" spans="1:8" ht="12.75">
      <c r="A1990" s="147" t="s">
        <v>21</v>
      </c>
      <c r="C1990" s="148">
        <v>178.2290000000503</v>
      </c>
      <c r="D1990" s="128">
        <v>700.0474056499079</v>
      </c>
      <c r="F1990" s="128">
        <v>493</v>
      </c>
      <c r="G1990" s="128">
        <v>441.00000000046566</v>
      </c>
      <c r="H1990" s="149" t="s">
        <v>856</v>
      </c>
    </row>
    <row r="1992" spans="4:8" ht="12.75">
      <c r="D1992" s="128">
        <v>586</v>
      </c>
      <c r="F1992" s="128">
        <v>426</v>
      </c>
      <c r="G1992" s="128">
        <v>456</v>
      </c>
      <c r="H1992" s="149" t="s">
        <v>857</v>
      </c>
    </row>
    <row r="1994" spans="4:8" ht="12.75">
      <c r="D1994" s="128">
        <v>625.5</v>
      </c>
      <c r="F1994" s="128">
        <v>471</v>
      </c>
      <c r="G1994" s="128">
        <v>431</v>
      </c>
      <c r="H1994" s="149" t="s">
        <v>858</v>
      </c>
    </row>
    <row r="1996" spans="1:8" ht="12.75">
      <c r="A1996" s="144" t="s">
        <v>94</v>
      </c>
      <c r="C1996" s="150" t="s">
        <v>95</v>
      </c>
      <c r="D1996" s="128">
        <v>637.1824685499693</v>
      </c>
      <c r="F1996" s="128">
        <v>463.33333333333337</v>
      </c>
      <c r="G1996" s="128">
        <v>442.6666666668219</v>
      </c>
      <c r="H1996" s="128">
        <v>184.78793729988712</v>
      </c>
    </row>
    <row r="1997" spans="1:8" ht="12.75">
      <c r="A1997" s="127">
        <v>38383.00399305556</v>
      </c>
      <c r="C1997" s="150" t="s">
        <v>96</v>
      </c>
      <c r="D1997" s="128">
        <v>57.91427058536183</v>
      </c>
      <c r="F1997" s="128">
        <v>34.151622704248375</v>
      </c>
      <c r="G1997" s="128">
        <v>12.58305739208831</v>
      </c>
      <c r="H1997" s="128">
        <v>57.91427058536183</v>
      </c>
    </row>
    <row r="1999" spans="3:8" ht="12.75">
      <c r="C1999" s="150" t="s">
        <v>97</v>
      </c>
      <c r="D1999" s="128">
        <v>9.089118650291313</v>
      </c>
      <c r="F1999" s="128">
        <v>7.3708538210608</v>
      </c>
      <c r="G1999" s="128">
        <v>2.8425581458020854</v>
      </c>
      <c r="H1999" s="128">
        <v>31.340936768710392</v>
      </c>
    </row>
    <row r="2000" spans="1:10" ht="12.75">
      <c r="A2000" s="144" t="s">
        <v>86</v>
      </c>
      <c r="C2000" s="145" t="s">
        <v>87</v>
      </c>
      <c r="D2000" s="145" t="s">
        <v>88</v>
      </c>
      <c r="F2000" s="145" t="s">
        <v>89</v>
      </c>
      <c r="G2000" s="145" t="s">
        <v>90</v>
      </c>
      <c r="H2000" s="145" t="s">
        <v>91</v>
      </c>
      <c r="I2000" s="146" t="s">
        <v>92</v>
      </c>
      <c r="J2000" s="145" t="s">
        <v>93</v>
      </c>
    </row>
    <row r="2001" spans="1:8" ht="12.75">
      <c r="A2001" s="147" t="s">
        <v>288</v>
      </c>
      <c r="C2001" s="148">
        <v>251.61100000003353</v>
      </c>
      <c r="D2001" s="128">
        <v>4717798.351913452</v>
      </c>
      <c r="F2001" s="128">
        <v>28200</v>
      </c>
      <c r="G2001" s="128">
        <v>28000</v>
      </c>
      <c r="H2001" s="149" t="s">
        <v>859</v>
      </c>
    </row>
    <row r="2003" spans="4:8" ht="12.75">
      <c r="D2003" s="128">
        <v>4721328.861717224</v>
      </c>
      <c r="F2003" s="128">
        <v>28600</v>
      </c>
      <c r="G2003" s="128">
        <v>27700</v>
      </c>
      <c r="H2003" s="149" t="s">
        <v>860</v>
      </c>
    </row>
    <row r="2005" spans="4:8" ht="12.75">
      <c r="D2005" s="128">
        <v>4634145.641838074</v>
      </c>
      <c r="F2005" s="128">
        <v>30400</v>
      </c>
      <c r="G2005" s="128">
        <v>27100</v>
      </c>
      <c r="H2005" s="149" t="s">
        <v>861</v>
      </c>
    </row>
    <row r="2007" spans="1:10" ht="12.75">
      <c r="A2007" s="144" t="s">
        <v>94</v>
      </c>
      <c r="C2007" s="150" t="s">
        <v>95</v>
      </c>
      <c r="D2007" s="128">
        <v>4691090.951822917</v>
      </c>
      <c r="F2007" s="128">
        <v>29066.666666666664</v>
      </c>
      <c r="G2007" s="128">
        <v>27600</v>
      </c>
      <c r="H2007" s="128">
        <v>4662764.8474052455</v>
      </c>
      <c r="I2007" s="128">
        <v>-0.0001</v>
      </c>
      <c r="J2007" s="128">
        <v>-0.0001</v>
      </c>
    </row>
    <row r="2008" spans="1:8" ht="12.75">
      <c r="A2008" s="127">
        <v>38383.00446759259</v>
      </c>
      <c r="C2008" s="150" t="s">
        <v>96</v>
      </c>
      <c r="D2008" s="128">
        <v>49347.66835234805</v>
      </c>
      <c r="F2008" s="128">
        <v>1171.893055416463</v>
      </c>
      <c r="G2008" s="128">
        <v>458.25756949558405</v>
      </c>
      <c r="H2008" s="128">
        <v>49347.66835234805</v>
      </c>
    </row>
    <row r="2010" spans="3:8" ht="12.75">
      <c r="C2010" s="150" t="s">
        <v>97</v>
      </c>
      <c r="D2010" s="128">
        <v>1.0519443954326226</v>
      </c>
      <c r="F2010" s="128">
        <v>4.031742163130034</v>
      </c>
      <c r="G2010" s="128">
        <v>1.6603535126651596</v>
      </c>
      <c r="H2010" s="128">
        <v>1.0583349143118217</v>
      </c>
    </row>
    <row r="2011" spans="1:10" ht="12.75">
      <c r="A2011" s="144" t="s">
        <v>86</v>
      </c>
      <c r="C2011" s="145" t="s">
        <v>87</v>
      </c>
      <c r="D2011" s="145" t="s">
        <v>88</v>
      </c>
      <c r="F2011" s="145" t="s">
        <v>89</v>
      </c>
      <c r="G2011" s="145" t="s">
        <v>90</v>
      </c>
      <c r="H2011" s="145" t="s">
        <v>91</v>
      </c>
      <c r="I2011" s="146" t="s">
        <v>92</v>
      </c>
      <c r="J2011" s="145" t="s">
        <v>93</v>
      </c>
    </row>
    <row r="2012" spans="1:8" ht="12.75">
      <c r="A2012" s="147" t="s">
        <v>291</v>
      </c>
      <c r="C2012" s="148">
        <v>257.6099999998696</v>
      </c>
      <c r="D2012" s="128">
        <v>413390</v>
      </c>
      <c r="F2012" s="128">
        <v>12230</v>
      </c>
      <c r="G2012" s="128">
        <v>10412.5</v>
      </c>
      <c r="H2012" s="149" t="s">
        <v>862</v>
      </c>
    </row>
    <row r="2014" spans="4:8" ht="12.75">
      <c r="D2014" s="128">
        <v>438966.9253592491</v>
      </c>
      <c r="F2014" s="128">
        <v>12247.5</v>
      </c>
      <c r="G2014" s="128">
        <v>10397.5</v>
      </c>
      <c r="H2014" s="149" t="s">
        <v>863</v>
      </c>
    </row>
    <row r="2016" spans="4:8" ht="12.75">
      <c r="D2016" s="128">
        <v>437237.2826113701</v>
      </c>
      <c r="F2016" s="128">
        <v>12310</v>
      </c>
      <c r="G2016" s="128">
        <v>10532.5</v>
      </c>
      <c r="H2016" s="149" t="s">
        <v>864</v>
      </c>
    </row>
    <row r="2018" spans="1:10" ht="12.75">
      <c r="A2018" s="144" t="s">
        <v>94</v>
      </c>
      <c r="C2018" s="150" t="s">
        <v>95</v>
      </c>
      <c r="D2018" s="128">
        <v>429864.73599020636</v>
      </c>
      <c r="F2018" s="128">
        <v>12262.5</v>
      </c>
      <c r="G2018" s="128">
        <v>10447.5</v>
      </c>
      <c r="H2018" s="128">
        <v>418509.73599020636</v>
      </c>
      <c r="I2018" s="128">
        <v>-0.0001</v>
      </c>
      <c r="J2018" s="128">
        <v>-0.0001</v>
      </c>
    </row>
    <row r="2019" spans="1:8" ht="12.75">
      <c r="A2019" s="127">
        <v>38383.00511574074</v>
      </c>
      <c r="C2019" s="150" t="s">
        <v>96</v>
      </c>
      <c r="D2019" s="128">
        <v>14293.726262562275</v>
      </c>
      <c r="F2019" s="128">
        <v>42.05650960315181</v>
      </c>
      <c r="G2019" s="128">
        <v>73.9932429347437</v>
      </c>
      <c r="H2019" s="128">
        <v>14293.726262562275</v>
      </c>
    </row>
    <row r="2021" spans="3:8" ht="12.75">
      <c r="C2021" s="150" t="s">
        <v>97</v>
      </c>
      <c r="D2021" s="128">
        <v>3.3251683764280515</v>
      </c>
      <c r="F2021" s="128">
        <v>0.34296847790541746</v>
      </c>
      <c r="G2021" s="128">
        <v>0.7082387454868985</v>
      </c>
      <c r="H2021" s="128">
        <v>3.41538679589924</v>
      </c>
    </row>
    <row r="2022" spans="1:10" ht="12.75">
      <c r="A2022" s="144" t="s">
        <v>86</v>
      </c>
      <c r="C2022" s="145" t="s">
        <v>87</v>
      </c>
      <c r="D2022" s="145" t="s">
        <v>88</v>
      </c>
      <c r="F2022" s="145" t="s">
        <v>89</v>
      </c>
      <c r="G2022" s="145" t="s">
        <v>90</v>
      </c>
      <c r="H2022" s="145" t="s">
        <v>91</v>
      </c>
      <c r="I2022" s="146" t="s">
        <v>92</v>
      </c>
      <c r="J2022" s="145" t="s">
        <v>93</v>
      </c>
    </row>
    <row r="2023" spans="1:8" ht="12.75">
      <c r="A2023" s="147" t="s">
        <v>290</v>
      </c>
      <c r="C2023" s="148">
        <v>259.9399999999441</v>
      </c>
      <c r="D2023" s="128">
        <v>4893848.700614929</v>
      </c>
      <c r="F2023" s="128">
        <v>26275</v>
      </c>
      <c r="G2023" s="128">
        <v>24950</v>
      </c>
      <c r="H2023" s="149" t="s">
        <v>865</v>
      </c>
    </row>
    <row r="2025" spans="4:8" ht="12.75">
      <c r="D2025" s="128">
        <v>5041599.778053284</v>
      </c>
      <c r="F2025" s="128">
        <v>26100</v>
      </c>
      <c r="G2025" s="128">
        <v>25300</v>
      </c>
      <c r="H2025" s="149" t="s">
        <v>866</v>
      </c>
    </row>
    <row r="2027" spans="4:8" ht="12.75">
      <c r="D2027" s="128">
        <v>4906728.61592865</v>
      </c>
      <c r="F2027" s="128">
        <v>26575</v>
      </c>
      <c r="G2027" s="128">
        <v>24975</v>
      </c>
      <c r="H2027" s="149" t="s">
        <v>867</v>
      </c>
    </row>
    <row r="2029" spans="1:10" ht="12.75">
      <c r="A2029" s="144" t="s">
        <v>94</v>
      </c>
      <c r="C2029" s="150" t="s">
        <v>95</v>
      </c>
      <c r="D2029" s="128">
        <v>4947392.364865621</v>
      </c>
      <c r="F2029" s="128">
        <v>26316.666666666664</v>
      </c>
      <c r="G2029" s="128">
        <v>25075</v>
      </c>
      <c r="H2029" s="128">
        <v>4921690.260488517</v>
      </c>
      <c r="I2029" s="128">
        <v>-0.0001</v>
      </c>
      <c r="J2029" s="128">
        <v>-0.0001</v>
      </c>
    </row>
    <row r="2030" spans="1:8" ht="12.75">
      <c r="A2030" s="127">
        <v>38383.00578703704</v>
      </c>
      <c r="C2030" s="150" t="s">
        <v>96</v>
      </c>
      <c r="D2030" s="128">
        <v>81839.78604114261</v>
      </c>
      <c r="F2030" s="128">
        <v>240.22558842332623</v>
      </c>
      <c r="G2030" s="128">
        <v>195.25624189766637</v>
      </c>
      <c r="H2030" s="128">
        <v>81839.78604114261</v>
      </c>
    </row>
    <row r="2032" spans="3:8" ht="12.75">
      <c r="C2032" s="150" t="s">
        <v>97</v>
      </c>
      <c r="D2032" s="128">
        <v>1.6542004354119086</v>
      </c>
      <c r="F2032" s="128">
        <v>0.9128268084483584</v>
      </c>
      <c r="G2032" s="128">
        <v>0.7786889008880012</v>
      </c>
      <c r="H2032" s="128">
        <v>1.6628390189068778</v>
      </c>
    </row>
    <row r="2033" spans="1:10" ht="12.75">
      <c r="A2033" s="144" t="s">
        <v>86</v>
      </c>
      <c r="C2033" s="145" t="s">
        <v>87</v>
      </c>
      <c r="D2033" s="145" t="s">
        <v>88</v>
      </c>
      <c r="F2033" s="145" t="s">
        <v>89</v>
      </c>
      <c r="G2033" s="145" t="s">
        <v>90</v>
      </c>
      <c r="H2033" s="145" t="s">
        <v>91</v>
      </c>
      <c r="I2033" s="146" t="s">
        <v>92</v>
      </c>
      <c r="J2033" s="145" t="s">
        <v>93</v>
      </c>
    </row>
    <row r="2034" spans="1:8" ht="12.75">
      <c r="A2034" s="147" t="s">
        <v>292</v>
      </c>
      <c r="C2034" s="148">
        <v>285.2129999999888</v>
      </c>
      <c r="D2034" s="128">
        <v>853945.9688949585</v>
      </c>
      <c r="F2034" s="128">
        <v>11325</v>
      </c>
      <c r="G2034" s="128">
        <v>12850</v>
      </c>
      <c r="H2034" s="149" t="s">
        <v>646</v>
      </c>
    </row>
    <row r="2036" spans="4:8" ht="12.75">
      <c r="D2036" s="128">
        <v>854111.1620445251</v>
      </c>
      <c r="F2036" s="128">
        <v>11575</v>
      </c>
      <c r="G2036" s="128">
        <v>12400</v>
      </c>
      <c r="H2036" s="149" t="s">
        <v>647</v>
      </c>
    </row>
    <row r="2038" spans="4:8" ht="12.75">
      <c r="D2038" s="128">
        <v>834847.0589494705</v>
      </c>
      <c r="F2038" s="128">
        <v>11400</v>
      </c>
      <c r="G2038" s="128">
        <v>13025</v>
      </c>
      <c r="H2038" s="149" t="s">
        <v>648</v>
      </c>
    </row>
    <row r="2040" spans="1:10" ht="12.75">
      <c r="A2040" s="144" t="s">
        <v>94</v>
      </c>
      <c r="C2040" s="150" t="s">
        <v>95</v>
      </c>
      <c r="D2040" s="128">
        <v>847634.7299629848</v>
      </c>
      <c r="F2040" s="128">
        <v>11433.333333333332</v>
      </c>
      <c r="G2040" s="128">
        <v>12758.333333333332</v>
      </c>
      <c r="H2040" s="128">
        <v>835468.8632153135</v>
      </c>
      <c r="I2040" s="128">
        <v>-0.0001</v>
      </c>
      <c r="J2040" s="128">
        <v>-0.0001</v>
      </c>
    </row>
    <row r="2041" spans="1:8" ht="12.75">
      <c r="A2041" s="127">
        <v>38383.00646990741</v>
      </c>
      <c r="C2041" s="150" t="s">
        <v>96</v>
      </c>
      <c r="D2041" s="128">
        <v>11074.755963742873</v>
      </c>
      <c r="F2041" s="128">
        <v>128.2900359861721</v>
      </c>
      <c r="G2041" s="128">
        <v>322.4257020358851</v>
      </c>
      <c r="H2041" s="128">
        <v>11074.755963742873</v>
      </c>
    </row>
    <row r="2043" spans="3:8" ht="12.75">
      <c r="C2043" s="150" t="s">
        <v>97</v>
      </c>
      <c r="D2043" s="128">
        <v>1.3065481595151835</v>
      </c>
      <c r="F2043" s="128">
        <v>1.1220702855933422</v>
      </c>
      <c r="G2043" s="128">
        <v>2.5271772857156245</v>
      </c>
      <c r="H2043" s="128">
        <v>1.3255737528172529</v>
      </c>
    </row>
    <row r="2044" spans="1:10" ht="12.75">
      <c r="A2044" s="144" t="s">
        <v>86</v>
      </c>
      <c r="C2044" s="145" t="s">
        <v>87</v>
      </c>
      <c r="D2044" s="145" t="s">
        <v>88</v>
      </c>
      <c r="F2044" s="145" t="s">
        <v>89</v>
      </c>
      <c r="G2044" s="145" t="s">
        <v>90</v>
      </c>
      <c r="H2044" s="145" t="s">
        <v>91</v>
      </c>
      <c r="I2044" s="146" t="s">
        <v>92</v>
      </c>
      <c r="J2044" s="145" t="s">
        <v>93</v>
      </c>
    </row>
    <row r="2045" spans="1:8" ht="12.75">
      <c r="A2045" s="147" t="s">
        <v>288</v>
      </c>
      <c r="C2045" s="148">
        <v>288.1579999998212</v>
      </c>
      <c r="D2045" s="128">
        <v>460855.2921786308</v>
      </c>
      <c r="F2045" s="128">
        <v>4370</v>
      </c>
      <c r="G2045" s="128">
        <v>4300</v>
      </c>
      <c r="H2045" s="149" t="s">
        <v>649</v>
      </c>
    </row>
    <row r="2047" spans="4:8" ht="12.75">
      <c r="D2047" s="128">
        <v>457509.4466114044</v>
      </c>
      <c r="F2047" s="128">
        <v>4370</v>
      </c>
      <c r="G2047" s="128">
        <v>4300</v>
      </c>
      <c r="H2047" s="149" t="s">
        <v>650</v>
      </c>
    </row>
    <row r="2049" spans="4:8" ht="12.75">
      <c r="D2049" s="128">
        <v>455942.4512042999</v>
      </c>
      <c r="F2049" s="128">
        <v>4370</v>
      </c>
      <c r="G2049" s="128">
        <v>4300</v>
      </c>
      <c r="H2049" s="149" t="s">
        <v>651</v>
      </c>
    </row>
    <row r="2051" spans="1:10" ht="12.75">
      <c r="A2051" s="144" t="s">
        <v>94</v>
      </c>
      <c r="C2051" s="150" t="s">
        <v>95</v>
      </c>
      <c r="D2051" s="128">
        <v>458102.39666477835</v>
      </c>
      <c r="F2051" s="128">
        <v>4370</v>
      </c>
      <c r="G2051" s="128">
        <v>4300</v>
      </c>
      <c r="H2051" s="128">
        <v>453767.9387001767</v>
      </c>
      <c r="I2051" s="128">
        <v>-0.0001</v>
      </c>
      <c r="J2051" s="128">
        <v>-0.0001</v>
      </c>
    </row>
    <row r="2052" spans="1:8" ht="12.75">
      <c r="A2052" s="127">
        <v>38383.006898148145</v>
      </c>
      <c r="C2052" s="150" t="s">
        <v>96</v>
      </c>
      <c r="D2052" s="128">
        <v>2509.5206582362666</v>
      </c>
      <c r="H2052" s="128">
        <v>2509.5206582362666</v>
      </c>
    </row>
    <row r="2054" spans="3:8" ht="12.75">
      <c r="C2054" s="150" t="s">
        <v>97</v>
      </c>
      <c r="D2054" s="128">
        <v>0.5478077994149062</v>
      </c>
      <c r="F2054" s="128">
        <v>0</v>
      </c>
      <c r="G2054" s="128">
        <v>0</v>
      </c>
      <c r="H2054" s="128">
        <v>0.5530405399343146</v>
      </c>
    </row>
    <row r="2055" spans="1:10" ht="12.75">
      <c r="A2055" s="144" t="s">
        <v>86</v>
      </c>
      <c r="C2055" s="145" t="s">
        <v>87</v>
      </c>
      <c r="D2055" s="145" t="s">
        <v>88</v>
      </c>
      <c r="F2055" s="145" t="s">
        <v>89</v>
      </c>
      <c r="G2055" s="145" t="s">
        <v>90</v>
      </c>
      <c r="H2055" s="145" t="s">
        <v>91</v>
      </c>
      <c r="I2055" s="146" t="s">
        <v>92</v>
      </c>
      <c r="J2055" s="145" t="s">
        <v>93</v>
      </c>
    </row>
    <row r="2056" spans="1:8" ht="12.75">
      <c r="A2056" s="147" t="s">
        <v>289</v>
      </c>
      <c r="C2056" s="148">
        <v>334.94100000010803</v>
      </c>
      <c r="D2056" s="128">
        <v>1842716.7542762756</v>
      </c>
      <c r="F2056" s="128">
        <v>31600</v>
      </c>
      <c r="H2056" s="149" t="s">
        <v>652</v>
      </c>
    </row>
    <row r="2058" spans="4:8" ht="12.75">
      <c r="D2058" s="128">
        <v>1849804.6507987976</v>
      </c>
      <c r="F2058" s="128">
        <v>31700</v>
      </c>
      <c r="H2058" s="149" t="s">
        <v>653</v>
      </c>
    </row>
    <row r="2060" spans="4:8" ht="12.75">
      <c r="D2060" s="128">
        <v>1852959.6923847198</v>
      </c>
      <c r="F2060" s="128">
        <v>31700</v>
      </c>
      <c r="H2060" s="149" t="s">
        <v>654</v>
      </c>
    </row>
    <row r="2062" spans="1:10" ht="12.75">
      <c r="A2062" s="144" t="s">
        <v>94</v>
      </c>
      <c r="C2062" s="150" t="s">
        <v>95</v>
      </c>
      <c r="D2062" s="128">
        <v>1848493.6991532645</v>
      </c>
      <c r="F2062" s="128">
        <v>31666.666666666664</v>
      </c>
      <c r="H2062" s="128">
        <v>1816827.0324865975</v>
      </c>
      <c r="I2062" s="128">
        <v>-0.0001</v>
      </c>
      <c r="J2062" s="128">
        <v>-0.0001</v>
      </c>
    </row>
    <row r="2063" spans="1:8" ht="12.75">
      <c r="A2063" s="127">
        <v>38383.00732638889</v>
      </c>
      <c r="C2063" s="150" t="s">
        <v>96</v>
      </c>
      <c r="D2063" s="128">
        <v>5245.797454709183</v>
      </c>
      <c r="F2063" s="128">
        <v>57.73502691896257</v>
      </c>
      <c r="H2063" s="128">
        <v>5245.797454709183</v>
      </c>
    </row>
    <row r="2065" spans="3:8" ht="12.75">
      <c r="C2065" s="150" t="s">
        <v>97</v>
      </c>
      <c r="D2065" s="128">
        <v>0.2837876838375004</v>
      </c>
      <c r="F2065" s="128">
        <v>0.18232113763882918</v>
      </c>
      <c r="H2065" s="128">
        <v>0.2887340049938343</v>
      </c>
    </row>
    <row r="2066" spans="1:10" ht="12.75">
      <c r="A2066" s="144" t="s">
        <v>86</v>
      </c>
      <c r="C2066" s="145" t="s">
        <v>87</v>
      </c>
      <c r="D2066" s="145" t="s">
        <v>88</v>
      </c>
      <c r="F2066" s="145" t="s">
        <v>89</v>
      </c>
      <c r="G2066" s="145" t="s">
        <v>90</v>
      </c>
      <c r="H2066" s="145" t="s">
        <v>91</v>
      </c>
      <c r="I2066" s="146" t="s">
        <v>92</v>
      </c>
      <c r="J2066" s="145" t="s">
        <v>93</v>
      </c>
    </row>
    <row r="2067" spans="1:8" ht="12.75">
      <c r="A2067" s="147" t="s">
        <v>293</v>
      </c>
      <c r="C2067" s="148">
        <v>393.36599999992177</v>
      </c>
      <c r="D2067" s="128">
        <v>4716624.488670349</v>
      </c>
      <c r="F2067" s="128">
        <v>15000</v>
      </c>
      <c r="G2067" s="128">
        <v>19100</v>
      </c>
      <c r="H2067" s="149" t="s">
        <v>655</v>
      </c>
    </row>
    <row r="2069" spans="4:8" ht="12.75">
      <c r="D2069" s="128">
        <v>4599379.262550354</v>
      </c>
      <c r="F2069" s="128">
        <v>16200</v>
      </c>
      <c r="G2069" s="128">
        <v>17000</v>
      </c>
      <c r="H2069" s="149" t="s">
        <v>656</v>
      </c>
    </row>
    <row r="2071" spans="4:8" ht="12.75">
      <c r="D2071" s="128">
        <v>4739174.535720825</v>
      </c>
      <c r="F2071" s="128">
        <v>16600</v>
      </c>
      <c r="G2071" s="128">
        <v>17000</v>
      </c>
      <c r="H2071" s="149" t="s">
        <v>657</v>
      </c>
    </row>
    <row r="2073" spans="1:10" ht="12.75">
      <c r="A2073" s="144" t="s">
        <v>94</v>
      </c>
      <c r="C2073" s="150" t="s">
        <v>95</v>
      </c>
      <c r="D2073" s="128">
        <v>4685059.42898051</v>
      </c>
      <c r="F2073" s="128">
        <v>15933.333333333332</v>
      </c>
      <c r="G2073" s="128">
        <v>17700</v>
      </c>
      <c r="H2073" s="128">
        <v>4668242.762313843</v>
      </c>
      <c r="I2073" s="128">
        <v>-0.0001</v>
      </c>
      <c r="J2073" s="128">
        <v>-0.0001</v>
      </c>
    </row>
    <row r="2074" spans="1:8" ht="12.75">
      <c r="A2074" s="127">
        <v>38383.007789351854</v>
      </c>
      <c r="C2074" s="150" t="s">
        <v>96</v>
      </c>
      <c r="D2074" s="128">
        <v>75052.94361391386</v>
      </c>
      <c r="F2074" s="128">
        <v>832.6663997864531</v>
      </c>
      <c r="G2074" s="128">
        <v>1212.4355652982142</v>
      </c>
      <c r="H2074" s="128">
        <v>75052.94361391386</v>
      </c>
    </row>
    <row r="2076" spans="3:8" ht="12.75">
      <c r="C2076" s="150" t="s">
        <v>97</v>
      </c>
      <c r="D2076" s="128">
        <v>1.6019635343290775</v>
      </c>
      <c r="F2076" s="128">
        <v>5.225939747613723</v>
      </c>
      <c r="G2076" s="128">
        <v>6.8499184480125095</v>
      </c>
      <c r="H2076" s="128">
        <v>1.607734375337272</v>
      </c>
    </row>
    <row r="2077" spans="1:10" ht="12.75">
      <c r="A2077" s="144" t="s">
        <v>86</v>
      </c>
      <c r="C2077" s="145" t="s">
        <v>87</v>
      </c>
      <c r="D2077" s="145" t="s">
        <v>88</v>
      </c>
      <c r="F2077" s="145" t="s">
        <v>89</v>
      </c>
      <c r="G2077" s="145" t="s">
        <v>90</v>
      </c>
      <c r="H2077" s="145" t="s">
        <v>91</v>
      </c>
      <c r="I2077" s="146" t="s">
        <v>92</v>
      </c>
      <c r="J2077" s="145" t="s">
        <v>93</v>
      </c>
    </row>
    <row r="2078" spans="1:8" ht="12.75">
      <c r="A2078" s="147" t="s">
        <v>287</v>
      </c>
      <c r="C2078" s="148">
        <v>396.15199999976903</v>
      </c>
      <c r="D2078" s="128">
        <v>5021041.6309661865</v>
      </c>
      <c r="F2078" s="128">
        <v>92700</v>
      </c>
      <c r="G2078" s="128">
        <v>96600</v>
      </c>
      <c r="H2078" s="149" t="s">
        <v>658</v>
      </c>
    </row>
    <row r="2080" spans="4:8" ht="12.75">
      <c r="D2080" s="128">
        <v>5061264.642814636</v>
      </c>
      <c r="F2080" s="128">
        <v>88800</v>
      </c>
      <c r="G2080" s="128">
        <v>98000</v>
      </c>
      <c r="H2080" s="149" t="s">
        <v>659</v>
      </c>
    </row>
    <row r="2082" spans="4:8" ht="12.75">
      <c r="D2082" s="128">
        <v>5170050.092903137</v>
      </c>
      <c r="F2082" s="128">
        <v>88800</v>
      </c>
      <c r="G2082" s="128">
        <v>93900</v>
      </c>
      <c r="H2082" s="149" t="s">
        <v>660</v>
      </c>
    </row>
    <row r="2084" spans="1:10" ht="12.75">
      <c r="A2084" s="144" t="s">
        <v>94</v>
      </c>
      <c r="C2084" s="150" t="s">
        <v>95</v>
      </c>
      <c r="D2084" s="128">
        <v>5084118.788894653</v>
      </c>
      <c r="F2084" s="128">
        <v>90100</v>
      </c>
      <c r="G2084" s="128">
        <v>96166.66666666666</v>
      </c>
      <c r="H2084" s="128">
        <v>4991017.916916849</v>
      </c>
      <c r="I2084" s="128">
        <v>-0.0001</v>
      </c>
      <c r="J2084" s="128">
        <v>-0.0001</v>
      </c>
    </row>
    <row r="2085" spans="1:8" ht="12.75">
      <c r="A2085" s="127">
        <v>38383.008252314816</v>
      </c>
      <c r="C2085" s="150" t="s">
        <v>96</v>
      </c>
      <c r="D2085" s="128">
        <v>77088.35467820893</v>
      </c>
      <c r="F2085" s="128">
        <v>2251.6660498395404</v>
      </c>
      <c r="G2085" s="128">
        <v>2084.0665376454112</v>
      </c>
      <c r="H2085" s="128">
        <v>77088.35467820893</v>
      </c>
    </row>
    <row r="2087" spans="3:8" ht="12.75">
      <c r="C2087" s="150" t="s">
        <v>97</v>
      </c>
      <c r="D2087" s="128">
        <v>1.5162579372967175</v>
      </c>
      <c r="F2087" s="128">
        <v>2.499074417136006</v>
      </c>
      <c r="G2087" s="128">
        <v>2.1671402471182795</v>
      </c>
      <c r="H2087" s="128">
        <v>1.5445417340002154</v>
      </c>
    </row>
    <row r="2088" spans="1:10" ht="12.75">
      <c r="A2088" s="144" t="s">
        <v>86</v>
      </c>
      <c r="C2088" s="145" t="s">
        <v>87</v>
      </c>
      <c r="D2088" s="145" t="s">
        <v>88</v>
      </c>
      <c r="F2088" s="145" t="s">
        <v>89</v>
      </c>
      <c r="G2088" s="145" t="s">
        <v>90</v>
      </c>
      <c r="H2088" s="145" t="s">
        <v>91</v>
      </c>
      <c r="I2088" s="146" t="s">
        <v>92</v>
      </c>
      <c r="J2088" s="145" t="s">
        <v>93</v>
      </c>
    </row>
    <row r="2089" spans="1:8" ht="12.75">
      <c r="A2089" s="147" t="s">
        <v>294</v>
      </c>
      <c r="C2089" s="148">
        <v>589.5920000001788</v>
      </c>
      <c r="D2089" s="128">
        <v>413349.4337210655</v>
      </c>
      <c r="F2089" s="128">
        <v>3380</v>
      </c>
      <c r="G2089" s="128">
        <v>3650</v>
      </c>
      <c r="H2089" s="149" t="s">
        <v>661</v>
      </c>
    </row>
    <row r="2091" spans="4:8" ht="12.75">
      <c r="D2091" s="128">
        <v>404575.06695747375</v>
      </c>
      <c r="F2091" s="128">
        <v>3450</v>
      </c>
      <c r="G2091" s="128">
        <v>3490.0000000037253</v>
      </c>
      <c r="H2091" s="149" t="s">
        <v>662</v>
      </c>
    </row>
    <row r="2093" spans="4:8" ht="12.75">
      <c r="D2093" s="128">
        <v>425306.9993739128</v>
      </c>
      <c r="F2093" s="128">
        <v>3370</v>
      </c>
      <c r="G2093" s="128">
        <v>3520</v>
      </c>
      <c r="H2093" s="149" t="s">
        <v>663</v>
      </c>
    </row>
    <row r="2095" spans="1:10" ht="12.75">
      <c r="A2095" s="144" t="s">
        <v>94</v>
      </c>
      <c r="C2095" s="150" t="s">
        <v>95</v>
      </c>
      <c r="D2095" s="128">
        <v>414410.50001748407</v>
      </c>
      <c r="F2095" s="128">
        <v>3400</v>
      </c>
      <c r="G2095" s="128">
        <v>3553.3333333345754</v>
      </c>
      <c r="H2095" s="128">
        <v>410933.83335081674</v>
      </c>
      <c r="I2095" s="128">
        <v>-0.0001</v>
      </c>
      <c r="J2095" s="128">
        <v>-0.0001</v>
      </c>
    </row>
    <row r="2096" spans="1:8" ht="12.75">
      <c r="A2096" s="127">
        <v>38383.00875</v>
      </c>
      <c r="C2096" s="150" t="s">
        <v>96</v>
      </c>
      <c r="D2096" s="128">
        <v>10406.615765656497</v>
      </c>
      <c r="F2096" s="128">
        <v>43.58898943540673</v>
      </c>
      <c r="G2096" s="128">
        <v>85.04900547977086</v>
      </c>
      <c r="H2096" s="128">
        <v>10406.615765656497</v>
      </c>
    </row>
    <row r="2098" spans="3:8" ht="12.75">
      <c r="C2098" s="150" t="s">
        <v>97</v>
      </c>
      <c r="D2098" s="128">
        <v>2.5111853500858308</v>
      </c>
      <c r="F2098" s="128">
        <v>1.2820291010413742</v>
      </c>
      <c r="G2098" s="128">
        <v>2.393499216127799</v>
      </c>
      <c r="H2098" s="128">
        <v>2.532430995228448</v>
      </c>
    </row>
    <row r="2099" spans="1:10" ht="12.75">
      <c r="A2099" s="144" t="s">
        <v>86</v>
      </c>
      <c r="C2099" s="145" t="s">
        <v>87</v>
      </c>
      <c r="D2099" s="145" t="s">
        <v>88</v>
      </c>
      <c r="F2099" s="145" t="s">
        <v>89</v>
      </c>
      <c r="G2099" s="145" t="s">
        <v>90</v>
      </c>
      <c r="H2099" s="145" t="s">
        <v>91</v>
      </c>
      <c r="I2099" s="146" t="s">
        <v>92</v>
      </c>
      <c r="J2099" s="145" t="s">
        <v>93</v>
      </c>
    </row>
    <row r="2100" spans="1:8" ht="12.75">
      <c r="A2100" s="147" t="s">
        <v>295</v>
      </c>
      <c r="C2100" s="148">
        <v>766.4900000002235</v>
      </c>
      <c r="D2100" s="128">
        <v>29457.945946872234</v>
      </c>
      <c r="F2100" s="128">
        <v>2021</v>
      </c>
      <c r="G2100" s="128">
        <v>2141</v>
      </c>
      <c r="H2100" s="149" t="s">
        <v>664</v>
      </c>
    </row>
    <row r="2102" spans="4:8" ht="12.75">
      <c r="D2102" s="128">
        <v>28823.7611207664</v>
      </c>
      <c r="F2102" s="128">
        <v>2019</v>
      </c>
      <c r="G2102" s="128">
        <v>2191</v>
      </c>
      <c r="H2102" s="149" t="s">
        <v>665</v>
      </c>
    </row>
    <row r="2104" spans="4:8" ht="12.75">
      <c r="D2104" s="128">
        <v>28270.668772369623</v>
      </c>
      <c r="F2104" s="128">
        <v>1995.0000000018626</v>
      </c>
      <c r="G2104" s="128">
        <v>2114</v>
      </c>
      <c r="H2104" s="149" t="s">
        <v>666</v>
      </c>
    </row>
    <row r="2106" spans="1:10" ht="12.75">
      <c r="A2106" s="144" t="s">
        <v>94</v>
      </c>
      <c r="C2106" s="150" t="s">
        <v>95</v>
      </c>
      <c r="D2106" s="128">
        <v>28850.791946669422</v>
      </c>
      <c r="F2106" s="128">
        <v>2011.6666666672877</v>
      </c>
      <c r="G2106" s="128">
        <v>2148.6666666666665</v>
      </c>
      <c r="H2106" s="128">
        <v>26767.952109270747</v>
      </c>
      <c r="I2106" s="128">
        <v>-0.0001</v>
      </c>
      <c r="J2106" s="128">
        <v>-0.0001</v>
      </c>
    </row>
    <row r="2107" spans="1:8" ht="12.75">
      <c r="A2107" s="127">
        <v>38383.009247685186</v>
      </c>
      <c r="C2107" s="150" t="s">
        <v>96</v>
      </c>
      <c r="D2107" s="128">
        <v>594.0999675438022</v>
      </c>
      <c r="F2107" s="128">
        <v>14.468356275096824</v>
      </c>
      <c r="G2107" s="128">
        <v>39.06831623366092</v>
      </c>
      <c r="H2107" s="128">
        <v>594.0999675438022</v>
      </c>
    </row>
    <row r="2109" spans="3:8" ht="12.75">
      <c r="C2109" s="150" t="s">
        <v>97</v>
      </c>
      <c r="D2109" s="128">
        <v>2.0592154580782176</v>
      </c>
      <c r="F2109" s="128">
        <v>0.719222350046016</v>
      </c>
      <c r="G2109" s="128">
        <v>1.8182585898383925</v>
      </c>
      <c r="H2109" s="128">
        <v>2.2194449732971657</v>
      </c>
    </row>
    <row r="2110" spans="1:16" ht="12.75">
      <c r="A2110" s="138" t="s">
        <v>186</v>
      </c>
      <c r="B2110" s="133" t="s">
        <v>44</v>
      </c>
      <c r="D2110" s="138" t="s">
        <v>187</v>
      </c>
      <c r="E2110" s="133" t="s">
        <v>188</v>
      </c>
      <c r="F2110" s="134" t="s">
        <v>122</v>
      </c>
      <c r="G2110" s="139" t="s">
        <v>190</v>
      </c>
      <c r="H2110" s="140">
        <v>2</v>
      </c>
      <c r="I2110" s="141" t="s">
        <v>191</v>
      </c>
      <c r="J2110" s="140">
        <v>4</v>
      </c>
      <c r="K2110" s="139" t="s">
        <v>192</v>
      </c>
      <c r="L2110" s="142">
        <v>1</v>
      </c>
      <c r="M2110" s="139" t="s">
        <v>193</v>
      </c>
      <c r="N2110" s="143">
        <v>1</v>
      </c>
      <c r="O2110" s="139" t="s">
        <v>194</v>
      </c>
      <c r="P2110" s="143">
        <v>1</v>
      </c>
    </row>
    <row r="2112" spans="1:10" ht="12.75">
      <c r="A2112" s="144" t="s">
        <v>86</v>
      </c>
      <c r="C2112" s="145" t="s">
        <v>87</v>
      </c>
      <c r="D2112" s="145" t="s">
        <v>88</v>
      </c>
      <c r="F2112" s="145" t="s">
        <v>89</v>
      </c>
      <c r="G2112" s="145" t="s">
        <v>90</v>
      </c>
      <c r="H2112" s="145" t="s">
        <v>91</v>
      </c>
      <c r="I2112" s="146" t="s">
        <v>92</v>
      </c>
      <c r="J2112" s="145" t="s">
        <v>93</v>
      </c>
    </row>
    <row r="2113" spans="1:8" ht="12.75">
      <c r="A2113" s="147" t="s">
        <v>21</v>
      </c>
      <c r="C2113" s="148">
        <v>178.2290000000503</v>
      </c>
      <c r="D2113" s="128">
        <v>467.50000000046566</v>
      </c>
      <c r="F2113" s="128">
        <v>458.99999999953434</v>
      </c>
      <c r="G2113" s="128">
        <v>454</v>
      </c>
      <c r="H2113" s="149" t="s">
        <v>667</v>
      </c>
    </row>
    <row r="2115" spans="4:8" ht="12.75">
      <c r="D2115" s="128">
        <v>516.7489627115428</v>
      </c>
      <c r="F2115" s="128">
        <v>411</v>
      </c>
      <c r="G2115" s="128">
        <v>436</v>
      </c>
      <c r="H2115" s="149" t="s">
        <v>668</v>
      </c>
    </row>
    <row r="2117" spans="4:8" ht="12.75">
      <c r="D2117" s="128">
        <v>502</v>
      </c>
      <c r="F2117" s="128">
        <v>455.00000000046566</v>
      </c>
      <c r="G2117" s="128">
        <v>476</v>
      </c>
      <c r="H2117" s="149" t="s">
        <v>669</v>
      </c>
    </row>
    <row r="2119" spans="1:8" ht="12.75">
      <c r="A2119" s="144" t="s">
        <v>94</v>
      </c>
      <c r="C2119" s="150" t="s">
        <v>95</v>
      </c>
      <c r="D2119" s="128">
        <v>495.4163209040029</v>
      </c>
      <c r="F2119" s="128">
        <v>441.66666666666663</v>
      </c>
      <c r="G2119" s="128">
        <v>455.33333333333337</v>
      </c>
      <c r="H2119" s="128">
        <v>46.51593027900283</v>
      </c>
    </row>
    <row r="2120" spans="1:8" ht="12.75">
      <c r="A2120" s="127">
        <v>38383.011469907404</v>
      </c>
      <c r="C2120" s="150" t="s">
        <v>96</v>
      </c>
      <c r="D2120" s="128">
        <v>25.275951116793244</v>
      </c>
      <c r="F2120" s="128">
        <v>26.63331247388214</v>
      </c>
      <c r="G2120" s="128">
        <v>20.033305601755625</v>
      </c>
      <c r="H2120" s="128">
        <v>25.275951116793244</v>
      </c>
    </row>
    <row r="2122" spans="3:8" ht="12.75">
      <c r="C2122" s="150" t="s">
        <v>97</v>
      </c>
      <c r="D2122" s="128">
        <v>5.101961734056593</v>
      </c>
      <c r="F2122" s="128">
        <v>6.030183956350673</v>
      </c>
      <c r="G2122" s="128">
        <v>4.399701083840913</v>
      </c>
      <c r="H2122" s="128">
        <v>54.33826855700388</v>
      </c>
    </row>
    <row r="2123" spans="1:10" ht="12.75">
      <c r="A2123" s="144" t="s">
        <v>86</v>
      </c>
      <c r="C2123" s="145" t="s">
        <v>87</v>
      </c>
      <c r="D2123" s="145" t="s">
        <v>88</v>
      </c>
      <c r="F2123" s="145" t="s">
        <v>89</v>
      </c>
      <c r="G2123" s="145" t="s">
        <v>90</v>
      </c>
      <c r="H2123" s="145" t="s">
        <v>91</v>
      </c>
      <c r="I2123" s="146" t="s">
        <v>92</v>
      </c>
      <c r="J2123" s="145" t="s">
        <v>93</v>
      </c>
    </row>
    <row r="2124" spans="1:8" ht="12.75">
      <c r="A2124" s="147" t="s">
        <v>288</v>
      </c>
      <c r="C2124" s="148">
        <v>251.61100000003353</v>
      </c>
      <c r="D2124" s="128">
        <v>4634015.72063446</v>
      </c>
      <c r="F2124" s="128">
        <v>29600</v>
      </c>
      <c r="G2124" s="128">
        <v>26400</v>
      </c>
      <c r="H2124" s="149" t="s">
        <v>670</v>
      </c>
    </row>
    <row r="2126" spans="4:8" ht="12.75">
      <c r="D2126" s="128">
        <v>4585944.780647278</v>
      </c>
      <c r="F2126" s="128">
        <v>31400</v>
      </c>
      <c r="G2126" s="128">
        <v>25600</v>
      </c>
      <c r="H2126" s="149" t="s">
        <v>671</v>
      </c>
    </row>
    <row r="2128" spans="4:8" ht="12.75">
      <c r="D2128" s="128">
        <v>4600583.085044861</v>
      </c>
      <c r="F2128" s="128">
        <v>29900</v>
      </c>
      <c r="G2128" s="128">
        <v>26500</v>
      </c>
      <c r="H2128" s="149" t="s">
        <v>672</v>
      </c>
    </row>
    <row r="2130" spans="1:10" ht="12.75">
      <c r="A2130" s="144" t="s">
        <v>94</v>
      </c>
      <c r="C2130" s="150" t="s">
        <v>95</v>
      </c>
      <c r="D2130" s="128">
        <v>4606847.862108867</v>
      </c>
      <c r="F2130" s="128">
        <v>30300</v>
      </c>
      <c r="G2130" s="128">
        <v>26166.666666666664</v>
      </c>
      <c r="H2130" s="128">
        <v>4578634.901174218</v>
      </c>
      <c r="I2130" s="128">
        <v>-0.0001</v>
      </c>
      <c r="J2130" s="128">
        <v>-0.0001</v>
      </c>
    </row>
    <row r="2131" spans="1:8" ht="12.75">
      <c r="A2131" s="127">
        <v>38383.01195601852</v>
      </c>
      <c r="C2131" s="150" t="s">
        <v>96</v>
      </c>
      <c r="D2131" s="128">
        <v>24640.198691433747</v>
      </c>
      <c r="F2131" s="128">
        <v>964.3650760992955</v>
      </c>
      <c r="G2131" s="128">
        <v>493.28828623162474</v>
      </c>
      <c r="H2131" s="128">
        <v>24640.198691433747</v>
      </c>
    </row>
    <row r="2133" spans="3:8" ht="12.75">
      <c r="C2133" s="150" t="s">
        <v>97</v>
      </c>
      <c r="D2133" s="128">
        <v>0.5348602651739024</v>
      </c>
      <c r="F2133" s="128">
        <v>3.1827230234300172</v>
      </c>
      <c r="G2133" s="128">
        <v>1.8851781639425154</v>
      </c>
      <c r="H2133" s="128">
        <v>0.5381560055184704</v>
      </c>
    </row>
    <row r="2134" spans="1:10" ht="12.75">
      <c r="A2134" s="144" t="s">
        <v>86</v>
      </c>
      <c r="C2134" s="145" t="s">
        <v>87</v>
      </c>
      <c r="D2134" s="145" t="s">
        <v>88</v>
      </c>
      <c r="F2134" s="145" t="s">
        <v>89</v>
      </c>
      <c r="G2134" s="145" t="s">
        <v>90</v>
      </c>
      <c r="H2134" s="145" t="s">
        <v>91</v>
      </c>
      <c r="I2134" s="146" t="s">
        <v>92</v>
      </c>
      <c r="J2134" s="145" t="s">
        <v>93</v>
      </c>
    </row>
    <row r="2135" spans="1:8" ht="12.75">
      <c r="A2135" s="147" t="s">
        <v>291</v>
      </c>
      <c r="C2135" s="148">
        <v>257.6099999998696</v>
      </c>
      <c r="D2135" s="128">
        <v>352545</v>
      </c>
      <c r="F2135" s="128">
        <v>12707.5</v>
      </c>
      <c r="G2135" s="128">
        <v>10692.5</v>
      </c>
      <c r="H2135" s="149" t="s">
        <v>673</v>
      </c>
    </row>
    <row r="2137" spans="4:8" ht="12.75">
      <c r="D2137" s="128">
        <v>474311.1761198044</v>
      </c>
      <c r="F2137" s="128">
        <v>12147.5</v>
      </c>
      <c r="G2137" s="128">
        <v>10512.5</v>
      </c>
      <c r="H2137" s="149" t="s">
        <v>674</v>
      </c>
    </row>
    <row r="2139" spans="4:8" ht="12.75">
      <c r="D2139" s="128">
        <v>457287.4199986458</v>
      </c>
      <c r="F2139" s="128">
        <v>12310</v>
      </c>
      <c r="G2139" s="128">
        <v>10407.5</v>
      </c>
      <c r="H2139" s="149" t="s">
        <v>675</v>
      </c>
    </row>
    <row r="2141" spans="1:10" ht="12.75">
      <c r="A2141" s="144" t="s">
        <v>94</v>
      </c>
      <c r="C2141" s="150" t="s">
        <v>95</v>
      </c>
      <c r="D2141" s="128">
        <v>428047.8653728167</v>
      </c>
      <c r="F2141" s="128">
        <v>12388.333333333332</v>
      </c>
      <c r="G2141" s="128">
        <v>10537.5</v>
      </c>
      <c r="H2141" s="128">
        <v>416584.94870615005</v>
      </c>
      <c r="I2141" s="128">
        <v>-0.0001</v>
      </c>
      <c r="J2141" s="128">
        <v>-0.0001</v>
      </c>
    </row>
    <row r="2142" spans="1:8" ht="12.75">
      <c r="A2142" s="127">
        <v>38383.01259259259</v>
      </c>
      <c r="C2142" s="150" t="s">
        <v>96</v>
      </c>
      <c r="D2142" s="128">
        <v>65939.09369825647</v>
      </c>
      <c r="F2142" s="128">
        <v>288.1008214728541</v>
      </c>
      <c r="G2142" s="128">
        <v>144.13535305399574</v>
      </c>
      <c r="H2142" s="128">
        <v>65939.09369825647</v>
      </c>
    </row>
    <row r="2144" spans="3:8" ht="12.75">
      <c r="C2144" s="150" t="s">
        <v>97</v>
      </c>
      <c r="D2144" s="128">
        <v>15.40460752930646</v>
      </c>
      <c r="F2144" s="128">
        <v>2.3255817689185054</v>
      </c>
      <c r="G2144" s="128">
        <v>1.3678325319477644</v>
      </c>
      <c r="H2144" s="128">
        <v>15.82848681956786</v>
      </c>
    </row>
    <row r="2145" spans="1:10" ht="12.75">
      <c r="A2145" s="144" t="s">
        <v>86</v>
      </c>
      <c r="C2145" s="145" t="s">
        <v>87</v>
      </c>
      <c r="D2145" s="145" t="s">
        <v>88</v>
      </c>
      <c r="F2145" s="145" t="s">
        <v>89</v>
      </c>
      <c r="G2145" s="145" t="s">
        <v>90</v>
      </c>
      <c r="H2145" s="145" t="s">
        <v>91</v>
      </c>
      <c r="I2145" s="146" t="s">
        <v>92</v>
      </c>
      <c r="J2145" s="145" t="s">
        <v>93</v>
      </c>
    </row>
    <row r="2146" spans="1:8" ht="12.75">
      <c r="A2146" s="147" t="s">
        <v>290</v>
      </c>
      <c r="C2146" s="148">
        <v>259.9399999999441</v>
      </c>
      <c r="D2146" s="128">
        <v>4398117.750610352</v>
      </c>
      <c r="F2146" s="128">
        <v>25675</v>
      </c>
      <c r="G2146" s="128">
        <v>23525</v>
      </c>
      <c r="H2146" s="149" t="s">
        <v>676</v>
      </c>
    </row>
    <row r="2148" spans="4:8" ht="12.75">
      <c r="D2148" s="128">
        <v>4633948.330947876</v>
      </c>
      <c r="F2148" s="128">
        <v>26350</v>
      </c>
      <c r="G2148" s="128">
        <v>23375</v>
      </c>
      <c r="H2148" s="149" t="s">
        <v>677</v>
      </c>
    </row>
    <row r="2150" spans="4:8" ht="12.75">
      <c r="D2150" s="128">
        <v>4547389.701416016</v>
      </c>
      <c r="F2150" s="128">
        <v>25975</v>
      </c>
      <c r="G2150" s="128">
        <v>23600</v>
      </c>
      <c r="H2150" s="149" t="s">
        <v>678</v>
      </c>
    </row>
    <row r="2152" spans="1:10" ht="12.75">
      <c r="A2152" s="144" t="s">
        <v>94</v>
      </c>
      <c r="C2152" s="150" t="s">
        <v>95</v>
      </c>
      <c r="D2152" s="128">
        <v>4526485.260991414</v>
      </c>
      <c r="F2152" s="128">
        <v>26000</v>
      </c>
      <c r="G2152" s="128">
        <v>23500</v>
      </c>
      <c r="H2152" s="128">
        <v>4501722.6347287875</v>
      </c>
      <c r="I2152" s="128">
        <v>-0.0001</v>
      </c>
      <c r="J2152" s="128">
        <v>-0.0001</v>
      </c>
    </row>
    <row r="2153" spans="1:8" ht="12.75">
      <c r="A2153" s="127">
        <v>38383.01327546296</v>
      </c>
      <c r="C2153" s="150" t="s">
        <v>96</v>
      </c>
      <c r="D2153" s="128">
        <v>119296.95041232192</v>
      </c>
      <c r="F2153" s="128">
        <v>338.19373146171705</v>
      </c>
      <c r="G2153" s="128">
        <v>114.56439237389601</v>
      </c>
      <c r="H2153" s="128">
        <v>119296.95041232192</v>
      </c>
    </row>
    <row r="2155" spans="3:8" ht="12.75">
      <c r="C2155" s="150" t="s">
        <v>97</v>
      </c>
      <c r="D2155" s="128">
        <v>2.6355316218613485</v>
      </c>
      <c r="F2155" s="128">
        <v>1.3007451210066039</v>
      </c>
      <c r="G2155" s="128">
        <v>0.48750805265487673</v>
      </c>
      <c r="H2155" s="128">
        <v>2.6500288909849536</v>
      </c>
    </row>
    <row r="2156" spans="1:10" ht="12.75">
      <c r="A2156" s="144" t="s">
        <v>86</v>
      </c>
      <c r="C2156" s="145" t="s">
        <v>87</v>
      </c>
      <c r="D2156" s="145" t="s">
        <v>88</v>
      </c>
      <c r="F2156" s="145" t="s">
        <v>89</v>
      </c>
      <c r="G2156" s="145" t="s">
        <v>90</v>
      </c>
      <c r="H2156" s="145" t="s">
        <v>91</v>
      </c>
      <c r="I2156" s="146" t="s">
        <v>92</v>
      </c>
      <c r="J2156" s="145" t="s">
        <v>93</v>
      </c>
    </row>
    <row r="2157" spans="1:8" ht="12.75">
      <c r="A2157" s="147" t="s">
        <v>292</v>
      </c>
      <c r="C2157" s="148">
        <v>285.2129999999888</v>
      </c>
      <c r="D2157" s="128">
        <v>1117458.853384018</v>
      </c>
      <c r="F2157" s="128">
        <v>12850</v>
      </c>
      <c r="G2157" s="128">
        <v>13375</v>
      </c>
      <c r="H2157" s="149" t="s">
        <v>679</v>
      </c>
    </row>
    <row r="2159" spans="4:8" ht="12.75">
      <c r="D2159" s="128">
        <v>1127750.1394805908</v>
      </c>
      <c r="F2159" s="128">
        <v>13225</v>
      </c>
      <c r="G2159" s="128">
        <v>13275</v>
      </c>
      <c r="H2159" s="149" t="s">
        <v>680</v>
      </c>
    </row>
    <row r="2161" spans="4:8" ht="12.75">
      <c r="D2161" s="128">
        <v>1101593.7839984894</v>
      </c>
      <c r="F2161" s="128">
        <v>13000</v>
      </c>
      <c r="G2161" s="128">
        <v>13250</v>
      </c>
      <c r="H2161" s="149" t="s">
        <v>681</v>
      </c>
    </row>
    <row r="2163" spans="1:10" ht="12.75">
      <c r="A2163" s="144" t="s">
        <v>94</v>
      </c>
      <c r="C2163" s="150" t="s">
        <v>95</v>
      </c>
      <c r="D2163" s="128">
        <v>1115600.9256210327</v>
      </c>
      <c r="F2163" s="128">
        <v>13025</v>
      </c>
      <c r="G2163" s="128">
        <v>13300</v>
      </c>
      <c r="H2163" s="128">
        <v>1102423.8903840948</v>
      </c>
      <c r="I2163" s="128">
        <v>-0.0001</v>
      </c>
      <c r="J2163" s="128">
        <v>-0.0001</v>
      </c>
    </row>
    <row r="2164" spans="1:8" ht="12.75">
      <c r="A2164" s="127">
        <v>38383.01394675926</v>
      </c>
      <c r="C2164" s="150" t="s">
        <v>96</v>
      </c>
      <c r="D2164" s="128">
        <v>13176.784687693478</v>
      </c>
      <c r="F2164" s="128">
        <v>188.74586088176875</v>
      </c>
      <c r="G2164" s="128">
        <v>66.14378277661476</v>
      </c>
      <c r="H2164" s="128">
        <v>13176.784687693478</v>
      </c>
    </row>
    <row r="2166" spans="3:8" ht="12.75">
      <c r="C2166" s="150" t="s">
        <v>97</v>
      </c>
      <c r="D2166" s="128">
        <v>1.181137841057117</v>
      </c>
      <c r="F2166" s="128">
        <v>1.4491044981325816</v>
      </c>
      <c r="G2166" s="128">
        <v>0.497321675012141</v>
      </c>
      <c r="H2166" s="128">
        <v>1.1952557271869866</v>
      </c>
    </row>
    <row r="2167" spans="1:10" ht="12.75">
      <c r="A2167" s="144" t="s">
        <v>86</v>
      </c>
      <c r="C2167" s="145" t="s">
        <v>87</v>
      </c>
      <c r="D2167" s="145" t="s">
        <v>88</v>
      </c>
      <c r="F2167" s="145" t="s">
        <v>89</v>
      </c>
      <c r="G2167" s="145" t="s">
        <v>90</v>
      </c>
      <c r="H2167" s="145" t="s">
        <v>91</v>
      </c>
      <c r="I2167" s="146" t="s">
        <v>92</v>
      </c>
      <c r="J2167" s="145" t="s">
        <v>93</v>
      </c>
    </row>
    <row r="2168" spans="1:8" ht="12.75">
      <c r="A2168" s="147" t="s">
        <v>288</v>
      </c>
      <c r="C2168" s="148">
        <v>288.1579999998212</v>
      </c>
      <c r="D2168" s="128">
        <v>465404.7586493492</v>
      </c>
      <c r="F2168" s="128">
        <v>4230</v>
      </c>
      <c r="G2168" s="128">
        <v>4080</v>
      </c>
      <c r="H2168" s="149" t="s">
        <v>682</v>
      </c>
    </row>
    <row r="2170" spans="4:8" ht="12.75">
      <c r="D2170" s="128">
        <v>455158.70475387573</v>
      </c>
      <c r="F2170" s="128">
        <v>4230</v>
      </c>
      <c r="G2170" s="128">
        <v>4080</v>
      </c>
      <c r="H2170" s="149" t="s">
        <v>683</v>
      </c>
    </row>
    <row r="2172" spans="4:8" ht="12.75">
      <c r="D2172" s="128">
        <v>440674.4125676155</v>
      </c>
      <c r="F2172" s="128">
        <v>4230</v>
      </c>
      <c r="G2172" s="128">
        <v>4080</v>
      </c>
      <c r="H2172" s="149" t="s">
        <v>906</v>
      </c>
    </row>
    <row r="2174" spans="1:10" ht="12.75">
      <c r="A2174" s="144" t="s">
        <v>94</v>
      </c>
      <c r="C2174" s="150" t="s">
        <v>95</v>
      </c>
      <c r="D2174" s="128">
        <v>453745.9586569468</v>
      </c>
      <c r="F2174" s="128">
        <v>4230</v>
      </c>
      <c r="G2174" s="128">
        <v>4080</v>
      </c>
      <c r="H2174" s="128">
        <v>449592.12016137154</v>
      </c>
      <c r="I2174" s="128">
        <v>-0.0001</v>
      </c>
      <c r="J2174" s="128">
        <v>-0.0001</v>
      </c>
    </row>
    <row r="2175" spans="1:8" ht="12.75">
      <c r="A2175" s="127">
        <v>38383.014375</v>
      </c>
      <c r="C2175" s="150" t="s">
        <v>96</v>
      </c>
      <c r="D2175" s="128">
        <v>12425.554031163123</v>
      </c>
      <c r="H2175" s="128">
        <v>12425.554031163123</v>
      </c>
    </row>
    <row r="2177" spans="3:8" ht="12.75">
      <c r="C2177" s="150" t="s">
        <v>97</v>
      </c>
      <c r="D2177" s="128">
        <v>2.738438501566342</v>
      </c>
      <c r="F2177" s="128">
        <v>0</v>
      </c>
      <c r="G2177" s="128">
        <v>0</v>
      </c>
      <c r="H2177" s="128">
        <v>2.763739281440974</v>
      </c>
    </row>
    <row r="2178" spans="1:10" ht="12.75">
      <c r="A2178" s="144" t="s">
        <v>86</v>
      </c>
      <c r="C2178" s="145" t="s">
        <v>87</v>
      </c>
      <c r="D2178" s="145" t="s">
        <v>88</v>
      </c>
      <c r="F2178" s="145" t="s">
        <v>89</v>
      </c>
      <c r="G2178" s="145" t="s">
        <v>90</v>
      </c>
      <c r="H2178" s="145" t="s">
        <v>91</v>
      </c>
      <c r="I2178" s="146" t="s">
        <v>92</v>
      </c>
      <c r="J2178" s="145" t="s">
        <v>93</v>
      </c>
    </row>
    <row r="2179" spans="1:8" ht="12.75">
      <c r="A2179" s="147" t="s">
        <v>289</v>
      </c>
      <c r="C2179" s="148">
        <v>334.94100000010803</v>
      </c>
      <c r="D2179" s="128">
        <v>653432.716304779</v>
      </c>
      <c r="F2179" s="128">
        <v>28800</v>
      </c>
      <c r="H2179" s="149" t="s">
        <v>907</v>
      </c>
    </row>
    <row r="2181" spans="4:8" ht="12.75">
      <c r="D2181" s="128">
        <v>649714.5086708069</v>
      </c>
      <c r="F2181" s="128">
        <v>28800</v>
      </c>
      <c r="H2181" s="149" t="s">
        <v>908</v>
      </c>
    </row>
    <row r="2183" spans="4:8" ht="12.75">
      <c r="D2183" s="128">
        <v>622212.515086174</v>
      </c>
      <c r="F2183" s="128">
        <v>30000</v>
      </c>
      <c r="H2183" s="149" t="s">
        <v>909</v>
      </c>
    </row>
    <row r="2185" spans="1:10" ht="12.75">
      <c r="A2185" s="144" t="s">
        <v>94</v>
      </c>
      <c r="C2185" s="150" t="s">
        <v>95</v>
      </c>
      <c r="D2185" s="128">
        <v>641786.5800205866</v>
      </c>
      <c r="F2185" s="128">
        <v>29200</v>
      </c>
      <c r="H2185" s="128">
        <v>612586.5800205866</v>
      </c>
      <c r="I2185" s="128">
        <v>-0.0001</v>
      </c>
      <c r="J2185" s="128">
        <v>-0.0001</v>
      </c>
    </row>
    <row r="2186" spans="1:8" ht="12.75">
      <c r="A2186" s="127">
        <v>38383.014814814815</v>
      </c>
      <c r="C2186" s="150" t="s">
        <v>96</v>
      </c>
      <c r="D2186" s="128">
        <v>17053.277706783745</v>
      </c>
      <c r="F2186" s="128">
        <v>692.8203230275509</v>
      </c>
      <c r="H2186" s="128">
        <v>17053.277706783745</v>
      </c>
    </row>
    <row r="2188" spans="3:8" ht="12.75">
      <c r="C2188" s="150" t="s">
        <v>97</v>
      </c>
      <c r="D2188" s="128">
        <v>2.6571571045061013</v>
      </c>
      <c r="F2188" s="128">
        <v>2.3726723391354483</v>
      </c>
      <c r="H2188" s="128">
        <v>2.783815098628288</v>
      </c>
    </row>
    <row r="2189" spans="1:10" ht="12.75">
      <c r="A2189" s="144" t="s">
        <v>86</v>
      </c>
      <c r="C2189" s="145" t="s">
        <v>87</v>
      </c>
      <c r="D2189" s="145" t="s">
        <v>88</v>
      </c>
      <c r="F2189" s="145" t="s">
        <v>89</v>
      </c>
      <c r="G2189" s="145" t="s">
        <v>90</v>
      </c>
      <c r="H2189" s="145" t="s">
        <v>91</v>
      </c>
      <c r="I2189" s="146" t="s">
        <v>92</v>
      </c>
      <c r="J2189" s="145" t="s">
        <v>93</v>
      </c>
    </row>
    <row r="2190" spans="1:8" ht="12.75">
      <c r="A2190" s="147" t="s">
        <v>293</v>
      </c>
      <c r="C2190" s="148">
        <v>393.36599999992177</v>
      </c>
      <c r="D2190" s="128">
        <v>5423976.902366638</v>
      </c>
      <c r="F2190" s="128">
        <v>16400</v>
      </c>
      <c r="G2190" s="128">
        <v>16800</v>
      </c>
      <c r="H2190" s="149" t="s">
        <v>910</v>
      </c>
    </row>
    <row r="2192" spans="4:8" ht="12.75">
      <c r="D2192" s="128">
        <v>5369956.612419128</v>
      </c>
      <c r="F2192" s="128">
        <v>17700</v>
      </c>
      <c r="G2192" s="128">
        <v>16100</v>
      </c>
      <c r="H2192" s="149" t="s">
        <v>911</v>
      </c>
    </row>
    <row r="2194" spans="4:8" ht="12.75">
      <c r="D2194" s="128">
        <v>5283573.5241622925</v>
      </c>
      <c r="F2194" s="128">
        <v>17800</v>
      </c>
      <c r="G2194" s="128">
        <v>17700</v>
      </c>
      <c r="H2194" s="149" t="s">
        <v>912</v>
      </c>
    </row>
    <row r="2196" spans="1:10" ht="12.75">
      <c r="A2196" s="144" t="s">
        <v>94</v>
      </c>
      <c r="C2196" s="150" t="s">
        <v>95</v>
      </c>
      <c r="D2196" s="128">
        <v>5359169.012982686</v>
      </c>
      <c r="F2196" s="128">
        <v>17300</v>
      </c>
      <c r="G2196" s="128">
        <v>16866.666666666668</v>
      </c>
      <c r="H2196" s="128">
        <v>5342085.679649353</v>
      </c>
      <c r="I2196" s="128">
        <v>-0.0001</v>
      </c>
      <c r="J2196" s="128">
        <v>-0.0001</v>
      </c>
    </row>
    <row r="2197" spans="1:8" ht="12.75">
      <c r="A2197" s="127">
        <v>38383.01526620371</v>
      </c>
      <c r="C2197" s="150" t="s">
        <v>96</v>
      </c>
      <c r="D2197" s="128">
        <v>70820.59290206486</v>
      </c>
      <c r="F2197" s="128">
        <v>781.0249675906655</v>
      </c>
      <c r="G2197" s="128">
        <v>802.0806277010644</v>
      </c>
      <c r="H2197" s="128">
        <v>70820.59290206486</v>
      </c>
    </row>
    <row r="2199" spans="3:8" ht="12.75">
      <c r="C2199" s="150" t="s">
        <v>97</v>
      </c>
      <c r="D2199" s="128">
        <v>1.3214845945425622</v>
      </c>
      <c r="F2199" s="128">
        <v>4.514595188385349</v>
      </c>
      <c r="G2199" s="128">
        <v>4.755418741310657</v>
      </c>
      <c r="H2199" s="128">
        <v>1.3257105398338245</v>
      </c>
    </row>
    <row r="2200" spans="1:10" ht="12.75">
      <c r="A2200" s="144" t="s">
        <v>86</v>
      </c>
      <c r="C2200" s="145" t="s">
        <v>87</v>
      </c>
      <c r="D2200" s="145" t="s">
        <v>88</v>
      </c>
      <c r="F2200" s="145" t="s">
        <v>89</v>
      </c>
      <c r="G2200" s="145" t="s">
        <v>90</v>
      </c>
      <c r="H2200" s="145" t="s">
        <v>91</v>
      </c>
      <c r="I2200" s="146" t="s">
        <v>92</v>
      </c>
      <c r="J2200" s="145" t="s">
        <v>93</v>
      </c>
    </row>
    <row r="2201" spans="1:8" ht="12.75">
      <c r="A2201" s="147" t="s">
        <v>287</v>
      </c>
      <c r="C2201" s="148">
        <v>396.15199999976903</v>
      </c>
      <c r="D2201" s="128">
        <v>5784247.205574036</v>
      </c>
      <c r="F2201" s="128">
        <v>95500</v>
      </c>
      <c r="G2201" s="128">
        <v>97300</v>
      </c>
      <c r="H2201" s="149" t="s">
        <v>913</v>
      </c>
    </row>
    <row r="2203" spans="4:8" ht="12.75">
      <c r="D2203" s="128">
        <v>5972535.370880127</v>
      </c>
      <c r="F2203" s="128">
        <v>94900</v>
      </c>
      <c r="G2203" s="128">
        <v>95800</v>
      </c>
      <c r="H2203" s="149" t="s">
        <v>914</v>
      </c>
    </row>
    <row r="2205" spans="4:8" ht="12.75">
      <c r="D2205" s="128">
        <v>5610640.051025391</v>
      </c>
      <c r="F2205" s="128">
        <v>93500</v>
      </c>
      <c r="G2205" s="128">
        <v>97200</v>
      </c>
      <c r="H2205" s="149" t="s">
        <v>915</v>
      </c>
    </row>
    <row r="2207" spans="1:10" ht="12.75">
      <c r="A2207" s="144" t="s">
        <v>94</v>
      </c>
      <c r="C2207" s="150" t="s">
        <v>95</v>
      </c>
      <c r="D2207" s="128">
        <v>5789140.875826517</v>
      </c>
      <c r="F2207" s="128">
        <v>94633.33333333334</v>
      </c>
      <c r="G2207" s="128">
        <v>96766.66666666666</v>
      </c>
      <c r="H2207" s="128">
        <v>5693452.290808682</v>
      </c>
      <c r="I2207" s="128">
        <v>-0.0001</v>
      </c>
      <c r="J2207" s="128">
        <v>-0.0001</v>
      </c>
    </row>
    <row r="2208" spans="1:8" ht="12.75">
      <c r="A2208" s="127">
        <v>38383.01572916667</v>
      </c>
      <c r="C2208" s="150" t="s">
        <v>96</v>
      </c>
      <c r="D2208" s="128">
        <v>180997.283514385</v>
      </c>
      <c r="F2208" s="128">
        <v>1026.3202878893767</v>
      </c>
      <c r="G2208" s="128">
        <v>838.6497083606082</v>
      </c>
      <c r="H2208" s="128">
        <v>180997.283514385</v>
      </c>
    </row>
    <row r="2210" spans="3:8" ht="12.75">
      <c r="C2210" s="150" t="s">
        <v>97</v>
      </c>
      <c r="D2210" s="128">
        <v>3.1264964421606694</v>
      </c>
      <c r="F2210" s="128">
        <v>1.0845230234829621</v>
      </c>
      <c r="G2210" s="128">
        <v>0.8666721064697985</v>
      </c>
      <c r="H2210" s="128">
        <v>3.17904277175697</v>
      </c>
    </row>
    <row r="2211" spans="1:10" ht="12.75">
      <c r="A2211" s="144" t="s">
        <v>86</v>
      </c>
      <c r="C2211" s="145" t="s">
        <v>87</v>
      </c>
      <c r="D2211" s="145" t="s">
        <v>88</v>
      </c>
      <c r="F2211" s="145" t="s">
        <v>89</v>
      </c>
      <c r="G2211" s="145" t="s">
        <v>90</v>
      </c>
      <c r="H2211" s="145" t="s">
        <v>91</v>
      </c>
      <c r="I2211" s="146" t="s">
        <v>92</v>
      </c>
      <c r="J2211" s="145" t="s">
        <v>93</v>
      </c>
    </row>
    <row r="2212" spans="1:8" ht="12.75">
      <c r="A2212" s="147" t="s">
        <v>294</v>
      </c>
      <c r="C2212" s="148">
        <v>589.5920000001788</v>
      </c>
      <c r="D2212" s="128">
        <v>348748.5120663643</v>
      </c>
      <c r="F2212" s="128">
        <v>3420</v>
      </c>
      <c r="G2212" s="128">
        <v>3080</v>
      </c>
      <c r="H2212" s="149" t="s">
        <v>916</v>
      </c>
    </row>
    <row r="2214" spans="4:8" ht="12.75">
      <c r="D2214" s="128">
        <v>352333.7413072586</v>
      </c>
      <c r="F2214" s="128">
        <v>3370</v>
      </c>
      <c r="G2214" s="128">
        <v>3030</v>
      </c>
      <c r="H2214" s="149" t="s">
        <v>917</v>
      </c>
    </row>
    <row r="2216" spans="4:8" ht="12.75">
      <c r="D2216" s="128">
        <v>341912.22484350204</v>
      </c>
      <c r="F2216" s="128">
        <v>3490.0000000037253</v>
      </c>
      <c r="G2216" s="128">
        <v>3120</v>
      </c>
      <c r="H2216" s="149" t="s">
        <v>918</v>
      </c>
    </row>
    <row r="2218" spans="1:10" ht="12.75">
      <c r="A2218" s="144" t="s">
        <v>94</v>
      </c>
      <c r="C2218" s="150" t="s">
        <v>95</v>
      </c>
      <c r="D2218" s="128">
        <v>347664.82607237494</v>
      </c>
      <c r="F2218" s="128">
        <v>3426.6666666679084</v>
      </c>
      <c r="G2218" s="128">
        <v>3076.666666666667</v>
      </c>
      <c r="H2218" s="128">
        <v>344413.15940570773</v>
      </c>
      <c r="I2218" s="128">
        <v>-0.0001</v>
      </c>
      <c r="J2218" s="128">
        <v>-0.0001</v>
      </c>
    </row>
    <row r="2219" spans="1:8" ht="12.75">
      <c r="A2219" s="127">
        <v>38383.016226851854</v>
      </c>
      <c r="C2219" s="150" t="s">
        <v>96</v>
      </c>
      <c r="D2219" s="128">
        <v>5294.599404227859</v>
      </c>
      <c r="F2219" s="128">
        <v>60.27713773539476</v>
      </c>
      <c r="G2219" s="128">
        <v>45.09249752822894</v>
      </c>
      <c r="H2219" s="128">
        <v>5294.599404227859</v>
      </c>
    </row>
    <row r="2221" spans="3:8" ht="12.75">
      <c r="C2221" s="150" t="s">
        <v>97</v>
      </c>
      <c r="D2221" s="128">
        <v>1.5229033848611593</v>
      </c>
      <c r="F2221" s="128">
        <v>1.7590604397482366</v>
      </c>
      <c r="G2221" s="128">
        <v>1.4656283053595542</v>
      </c>
      <c r="H2221" s="128">
        <v>1.5372813899921258</v>
      </c>
    </row>
    <row r="2222" spans="1:10" ht="12.75">
      <c r="A2222" s="144" t="s">
        <v>86</v>
      </c>
      <c r="C2222" s="145" t="s">
        <v>87</v>
      </c>
      <c r="D2222" s="145" t="s">
        <v>88</v>
      </c>
      <c r="F2222" s="145" t="s">
        <v>89</v>
      </c>
      <c r="G2222" s="145" t="s">
        <v>90</v>
      </c>
      <c r="H2222" s="145" t="s">
        <v>91</v>
      </c>
      <c r="I2222" s="146" t="s">
        <v>92</v>
      </c>
      <c r="J2222" s="145" t="s">
        <v>93</v>
      </c>
    </row>
    <row r="2223" spans="1:8" ht="12.75">
      <c r="A2223" s="147" t="s">
        <v>295</v>
      </c>
      <c r="C2223" s="148">
        <v>766.4900000002235</v>
      </c>
      <c r="D2223" s="128">
        <v>3226.6555355004966</v>
      </c>
      <c r="F2223" s="128">
        <v>1816</v>
      </c>
      <c r="G2223" s="128">
        <v>1851.9999999981374</v>
      </c>
      <c r="H2223" s="149" t="s">
        <v>919</v>
      </c>
    </row>
    <row r="2225" spans="4:8" ht="12.75">
      <c r="D2225" s="128">
        <v>3087.640648730099</v>
      </c>
      <c r="F2225" s="128">
        <v>1994</v>
      </c>
      <c r="G2225" s="128">
        <v>2021</v>
      </c>
      <c r="H2225" s="149" t="s">
        <v>920</v>
      </c>
    </row>
    <row r="2227" spans="4:8" ht="12.75">
      <c r="D2227" s="128">
        <v>3189.025744460523</v>
      </c>
      <c r="F2227" s="128">
        <v>1776.0000000018626</v>
      </c>
      <c r="G2227" s="128">
        <v>1763</v>
      </c>
      <c r="H2227" s="149" t="s">
        <v>921</v>
      </c>
    </row>
    <row r="2229" spans="1:10" ht="12.75">
      <c r="A2229" s="144" t="s">
        <v>94</v>
      </c>
      <c r="C2229" s="150" t="s">
        <v>95</v>
      </c>
      <c r="D2229" s="128">
        <v>3167.7739762303727</v>
      </c>
      <c r="F2229" s="128">
        <v>1862.0000000006207</v>
      </c>
      <c r="G2229" s="128">
        <v>1878.6666666660458</v>
      </c>
      <c r="H2229" s="128">
        <v>1297.1154396450315</v>
      </c>
      <c r="I2229" s="128">
        <v>-0.0001</v>
      </c>
      <c r="J2229" s="128">
        <v>-0.0001</v>
      </c>
    </row>
    <row r="2230" spans="1:8" ht="12.75">
      <c r="A2230" s="127">
        <v>38383.01672453704</v>
      </c>
      <c r="C2230" s="150" t="s">
        <v>96</v>
      </c>
      <c r="D2230" s="128">
        <v>71.90280193169127</v>
      </c>
      <c r="F2230" s="128">
        <v>116.05171261054042</v>
      </c>
      <c r="G2230" s="128">
        <v>131.0508807043379</v>
      </c>
      <c r="H2230" s="128">
        <v>71.90280193169127</v>
      </c>
    </row>
    <row r="2232" spans="3:8" ht="12.75">
      <c r="C2232" s="150" t="s">
        <v>97</v>
      </c>
      <c r="D2232" s="128">
        <v>2.269821094283219</v>
      </c>
      <c r="F2232" s="128">
        <v>6.232637626772382</v>
      </c>
      <c r="G2232" s="128">
        <v>6.975738859353154</v>
      </c>
      <c r="H2232" s="128">
        <v>5.543284717308445</v>
      </c>
    </row>
    <row r="2233" spans="1:16" ht="12.75">
      <c r="A2233" s="138" t="s">
        <v>186</v>
      </c>
      <c r="B2233" s="133" t="s">
        <v>922</v>
      </c>
      <c r="D2233" s="138" t="s">
        <v>187</v>
      </c>
      <c r="E2233" s="133" t="s">
        <v>188</v>
      </c>
      <c r="F2233" s="134" t="s">
        <v>123</v>
      </c>
      <c r="G2233" s="139" t="s">
        <v>190</v>
      </c>
      <c r="H2233" s="140">
        <v>2</v>
      </c>
      <c r="I2233" s="141" t="s">
        <v>191</v>
      </c>
      <c r="J2233" s="140">
        <v>5</v>
      </c>
      <c r="K2233" s="139" t="s">
        <v>192</v>
      </c>
      <c r="L2233" s="142">
        <v>1</v>
      </c>
      <c r="M2233" s="139" t="s">
        <v>193</v>
      </c>
      <c r="N2233" s="143">
        <v>1</v>
      </c>
      <c r="O2233" s="139" t="s">
        <v>194</v>
      </c>
      <c r="P2233" s="143">
        <v>1</v>
      </c>
    </row>
    <row r="2235" spans="1:10" ht="12.75">
      <c r="A2235" s="144" t="s">
        <v>86</v>
      </c>
      <c r="C2235" s="145" t="s">
        <v>87</v>
      </c>
      <c r="D2235" s="145" t="s">
        <v>88</v>
      </c>
      <c r="F2235" s="145" t="s">
        <v>89</v>
      </c>
      <c r="G2235" s="145" t="s">
        <v>90</v>
      </c>
      <c r="H2235" s="145" t="s">
        <v>91</v>
      </c>
      <c r="I2235" s="146" t="s">
        <v>92</v>
      </c>
      <c r="J2235" s="145" t="s">
        <v>93</v>
      </c>
    </row>
    <row r="2236" spans="1:8" ht="12.75">
      <c r="A2236" s="147" t="s">
        <v>21</v>
      </c>
      <c r="C2236" s="148">
        <v>178.2290000000503</v>
      </c>
      <c r="D2236" s="128">
        <v>488.24017687374726</v>
      </c>
      <c r="F2236" s="128">
        <v>486</v>
      </c>
      <c r="G2236" s="128">
        <v>407</v>
      </c>
      <c r="H2236" s="149" t="s">
        <v>923</v>
      </c>
    </row>
    <row r="2238" spans="4:8" ht="12.75">
      <c r="D2238" s="128">
        <v>500</v>
      </c>
      <c r="F2238" s="128">
        <v>453</v>
      </c>
      <c r="G2238" s="128">
        <v>440</v>
      </c>
      <c r="H2238" s="149" t="s">
        <v>924</v>
      </c>
    </row>
    <row r="2240" spans="4:8" ht="12.75">
      <c r="D2240" s="128">
        <v>530.3268254203722</v>
      </c>
      <c r="F2240" s="128">
        <v>468</v>
      </c>
      <c r="G2240" s="128">
        <v>423.00000000046566</v>
      </c>
      <c r="H2240" s="149" t="s">
        <v>925</v>
      </c>
    </row>
    <row r="2242" spans="1:8" ht="12.75">
      <c r="A2242" s="144" t="s">
        <v>94</v>
      </c>
      <c r="C2242" s="150" t="s">
        <v>95</v>
      </c>
      <c r="D2242" s="128">
        <v>506.1890007647065</v>
      </c>
      <c r="F2242" s="128">
        <v>469</v>
      </c>
      <c r="G2242" s="128">
        <v>423.33333333348855</v>
      </c>
      <c r="H2242" s="128">
        <v>61.36022472295765</v>
      </c>
    </row>
    <row r="2243" spans="1:8" ht="12.75">
      <c r="A2243" s="127">
        <v>38383.01894675926</v>
      </c>
      <c r="C2243" s="150" t="s">
        <v>96</v>
      </c>
      <c r="D2243" s="128">
        <v>21.715185799824308</v>
      </c>
      <c r="F2243" s="128">
        <v>16.522711641858304</v>
      </c>
      <c r="G2243" s="128">
        <v>16.502525059310905</v>
      </c>
      <c r="H2243" s="128">
        <v>21.715185799824308</v>
      </c>
    </row>
    <row r="2245" spans="3:8" ht="12.75">
      <c r="C2245" s="150" t="s">
        <v>97</v>
      </c>
      <c r="D2245" s="128">
        <v>4.289936321614828</v>
      </c>
      <c r="F2245" s="128">
        <v>3.522966234937805</v>
      </c>
      <c r="G2245" s="128">
        <v>3.8982342659775235</v>
      </c>
      <c r="H2245" s="128">
        <v>35.38967775601979</v>
      </c>
    </row>
    <row r="2246" spans="1:10" ht="12.75">
      <c r="A2246" s="144" t="s">
        <v>86</v>
      </c>
      <c r="C2246" s="145" t="s">
        <v>87</v>
      </c>
      <c r="D2246" s="145" t="s">
        <v>88</v>
      </c>
      <c r="F2246" s="145" t="s">
        <v>89</v>
      </c>
      <c r="G2246" s="145" t="s">
        <v>90</v>
      </c>
      <c r="H2246" s="145" t="s">
        <v>91</v>
      </c>
      <c r="I2246" s="146" t="s">
        <v>92</v>
      </c>
      <c r="J2246" s="145" t="s">
        <v>93</v>
      </c>
    </row>
    <row r="2247" spans="1:8" ht="12.75">
      <c r="A2247" s="147" t="s">
        <v>288</v>
      </c>
      <c r="C2247" s="148">
        <v>251.61100000003353</v>
      </c>
      <c r="D2247" s="128">
        <v>4903050.161437988</v>
      </c>
      <c r="F2247" s="128">
        <v>34500</v>
      </c>
      <c r="G2247" s="128">
        <v>27300</v>
      </c>
      <c r="H2247" s="149" t="s">
        <v>926</v>
      </c>
    </row>
    <row r="2249" spans="4:8" ht="12.75">
      <c r="D2249" s="128">
        <v>5355665.32270813</v>
      </c>
      <c r="F2249" s="128">
        <v>33000</v>
      </c>
      <c r="G2249" s="128">
        <v>27400</v>
      </c>
      <c r="H2249" s="149" t="s">
        <v>927</v>
      </c>
    </row>
    <row r="2251" spans="4:8" ht="12.75">
      <c r="D2251" s="128">
        <v>5275952.010124207</v>
      </c>
      <c r="F2251" s="128">
        <v>31600</v>
      </c>
      <c r="G2251" s="128">
        <v>27800</v>
      </c>
      <c r="H2251" s="149" t="s">
        <v>928</v>
      </c>
    </row>
    <row r="2253" spans="1:10" ht="12.75">
      <c r="A2253" s="144" t="s">
        <v>94</v>
      </c>
      <c r="C2253" s="150" t="s">
        <v>95</v>
      </c>
      <c r="D2253" s="128">
        <v>5178222.498090108</v>
      </c>
      <c r="F2253" s="128">
        <v>33033.333333333336</v>
      </c>
      <c r="G2253" s="128">
        <v>27500</v>
      </c>
      <c r="H2253" s="128">
        <v>5147983.104150714</v>
      </c>
      <c r="I2253" s="128">
        <v>-0.0001</v>
      </c>
      <c r="J2253" s="128">
        <v>-0.0001</v>
      </c>
    </row>
    <row r="2254" spans="1:8" ht="12.75">
      <c r="A2254" s="127">
        <v>38383.019421296296</v>
      </c>
      <c r="C2254" s="150" t="s">
        <v>96</v>
      </c>
      <c r="D2254" s="128">
        <v>241616.25399526968</v>
      </c>
      <c r="F2254" s="128">
        <v>1450.2873278538061</v>
      </c>
      <c r="G2254" s="128">
        <v>264.575131106459</v>
      </c>
      <c r="H2254" s="128">
        <v>241616.25399526968</v>
      </c>
    </row>
    <row r="2256" spans="3:8" ht="12.75">
      <c r="C2256" s="150" t="s">
        <v>97</v>
      </c>
      <c r="D2256" s="128">
        <v>4.666007574691614</v>
      </c>
      <c r="F2256" s="128">
        <v>4.390375361817779</v>
      </c>
      <c r="G2256" s="128">
        <v>0.9620913858416692</v>
      </c>
      <c r="H2256" s="128">
        <v>4.693415831152581</v>
      </c>
    </row>
    <row r="2257" spans="1:10" ht="12.75">
      <c r="A2257" s="144" t="s">
        <v>86</v>
      </c>
      <c r="C2257" s="145" t="s">
        <v>87</v>
      </c>
      <c r="D2257" s="145" t="s">
        <v>88</v>
      </c>
      <c r="F2257" s="145" t="s">
        <v>89</v>
      </c>
      <c r="G2257" s="145" t="s">
        <v>90</v>
      </c>
      <c r="H2257" s="145" t="s">
        <v>91</v>
      </c>
      <c r="I2257" s="146" t="s">
        <v>92</v>
      </c>
      <c r="J2257" s="145" t="s">
        <v>93</v>
      </c>
    </row>
    <row r="2258" spans="1:8" ht="12.75">
      <c r="A2258" s="147" t="s">
        <v>291</v>
      </c>
      <c r="C2258" s="148">
        <v>257.6099999998696</v>
      </c>
      <c r="D2258" s="128">
        <v>409122.7904882431</v>
      </c>
      <c r="F2258" s="128">
        <v>12315</v>
      </c>
      <c r="G2258" s="128">
        <v>10112.5</v>
      </c>
      <c r="H2258" s="149" t="s">
        <v>929</v>
      </c>
    </row>
    <row r="2260" spans="4:8" ht="12.75">
      <c r="D2260" s="128">
        <v>415826.27901411057</v>
      </c>
      <c r="F2260" s="128">
        <v>12220</v>
      </c>
      <c r="G2260" s="128">
        <v>10172.5</v>
      </c>
      <c r="H2260" s="149" t="s">
        <v>930</v>
      </c>
    </row>
    <row r="2262" spans="4:8" ht="12.75">
      <c r="D2262" s="128">
        <v>410169.52664756775</v>
      </c>
      <c r="F2262" s="128">
        <v>12000</v>
      </c>
      <c r="G2262" s="128">
        <v>10127.5</v>
      </c>
      <c r="H2262" s="149" t="s">
        <v>931</v>
      </c>
    </row>
    <row r="2264" spans="1:10" ht="12.75">
      <c r="A2264" s="144" t="s">
        <v>94</v>
      </c>
      <c r="C2264" s="150" t="s">
        <v>95</v>
      </c>
      <c r="D2264" s="128">
        <v>411706.1987166405</v>
      </c>
      <c r="F2264" s="128">
        <v>12178.333333333332</v>
      </c>
      <c r="G2264" s="128">
        <v>10137.5</v>
      </c>
      <c r="H2264" s="128">
        <v>400548.28204997384</v>
      </c>
      <c r="I2264" s="128">
        <v>-0.0001</v>
      </c>
      <c r="J2264" s="128">
        <v>-0.0001</v>
      </c>
    </row>
    <row r="2265" spans="1:8" ht="12.75">
      <c r="A2265" s="127">
        <v>38383.02006944444</v>
      </c>
      <c r="C2265" s="150" t="s">
        <v>96</v>
      </c>
      <c r="D2265" s="128">
        <v>3606.2737541750885</v>
      </c>
      <c r="F2265" s="128">
        <v>161.58073317488487</v>
      </c>
      <c r="G2265" s="128">
        <v>31.224989991991993</v>
      </c>
      <c r="H2265" s="128">
        <v>3606.2737541750885</v>
      </c>
    </row>
    <row r="2267" spans="3:8" ht="12.75">
      <c r="C2267" s="150" t="s">
        <v>97</v>
      </c>
      <c r="D2267" s="128">
        <v>0.8759338007094546</v>
      </c>
      <c r="F2267" s="128">
        <v>1.3267885576150398</v>
      </c>
      <c r="G2267" s="128">
        <v>0.3080146978248285</v>
      </c>
      <c r="H2267" s="128">
        <v>0.900334345642046</v>
      </c>
    </row>
    <row r="2268" spans="1:10" ht="12.75">
      <c r="A2268" s="144" t="s">
        <v>86</v>
      </c>
      <c r="C2268" s="145" t="s">
        <v>87</v>
      </c>
      <c r="D2268" s="145" t="s">
        <v>88</v>
      </c>
      <c r="F2268" s="145" t="s">
        <v>89</v>
      </c>
      <c r="G2268" s="145" t="s">
        <v>90</v>
      </c>
      <c r="H2268" s="145" t="s">
        <v>91</v>
      </c>
      <c r="I2268" s="146" t="s">
        <v>92</v>
      </c>
      <c r="J2268" s="145" t="s">
        <v>93</v>
      </c>
    </row>
    <row r="2269" spans="1:8" ht="12.75">
      <c r="A2269" s="147" t="s">
        <v>290</v>
      </c>
      <c r="C2269" s="148">
        <v>259.9399999999441</v>
      </c>
      <c r="D2269" s="128">
        <v>3004128.798614502</v>
      </c>
      <c r="F2269" s="128">
        <v>22750</v>
      </c>
      <c r="G2269" s="128">
        <v>20825</v>
      </c>
      <c r="H2269" s="149" t="s">
        <v>932</v>
      </c>
    </row>
    <row r="2271" spans="4:8" ht="12.75">
      <c r="D2271" s="128">
        <v>2923086.4879722595</v>
      </c>
      <c r="F2271" s="128">
        <v>22875</v>
      </c>
      <c r="G2271" s="128">
        <v>20825</v>
      </c>
      <c r="H2271" s="149" t="s">
        <v>933</v>
      </c>
    </row>
    <row r="2273" spans="4:8" ht="12.75">
      <c r="D2273" s="128">
        <v>3089771.277748108</v>
      </c>
      <c r="F2273" s="128">
        <v>22800</v>
      </c>
      <c r="G2273" s="128">
        <v>20775</v>
      </c>
      <c r="H2273" s="149" t="s">
        <v>934</v>
      </c>
    </row>
    <row r="2275" spans="1:10" ht="12.75">
      <c r="A2275" s="144" t="s">
        <v>94</v>
      </c>
      <c r="C2275" s="150" t="s">
        <v>95</v>
      </c>
      <c r="D2275" s="128">
        <v>3005662.188111623</v>
      </c>
      <c r="F2275" s="128">
        <v>22808.333333333336</v>
      </c>
      <c r="G2275" s="128">
        <v>20808.333333333332</v>
      </c>
      <c r="H2275" s="128">
        <v>2983843.753768189</v>
      </c>
      <c r="I2275" s="128">
        <v>-0.0001</v>
      </c>
      <c r="J2275" s="128">
        <v>-0.0001</v>
      </c>
    </row>
    <row r="2276" spans="1:8" ht="12.75">
      <c r="A2276" s="127">
        <v>38383.02074074074</v>
      </c>
      <c r="C2276" s="150" t="s">
        <v>96</v>
      </c>
      <c r="D2276" s="128">
        <v>83352.97384117938</v>
      </c>
      <c r="F2276" s="128">
        <v>62.91528696058958</v>
      </c>
      <c r="G2276" s="128">
        <v>28.867513459481284</v>
      </c>
      <c r="H2276" s="128">
        <v>83352.97384117938</v>
      </c>
    </row>
    <row r="2278" spans="3:8" ht="12.75">
      <c r="C2278" s="150" t="s">
        <v>97</v>
      </c>
      <c r="D2278" s="128">
        <v>2.7731983378194554</v>
      </c>
      <c r="F2278" s="128">
        <v>0.2758434210913683</v>
      </c>
      <c r="G2278" s="128">
        <v>0.1387305412550162</v>
      </c>
      <c r="H2278" s="128">
        <v>2.7934764927257305</v>
      </c>
    </row>
    <row r="2279" spans="1:10" ht="12.75">
      <c r="A2279" s="144" t="s">
        <v>86</v>
      </c>
      <c r="C2279" s="145" t="s">
        <v>87</v>
      </c>
      <c r="D2279" s="145" t="s">
        <v>88</v>
      </c>
      <c r="F2279" s="145" t="s">
        <v>89</v>
      </c>
      <c r="G2279" s="145" t="s">
        <v>90</v>
      </c>
      <c r="H2279" s="145" t="s">
        <v>91</v>
      </c>
      <c r="I2279" s="146" t="s">
        <v>92</v>
      </c>
      <c r="J2279" s="145" t="s">
        <v>93</v>
      </c>
    </row>
    <row r="2280" spans="1:8" ht="12.75">
      <c r="A2280" s="147" t="s">
        <v>292</v>
      </c>
      <c r="C2280" s="148">
        <v>285.2129999999888</v>
      </c>
      <c r="D2280" s="128">
        <v>883989.9721078873</v>
      </c>
      <c r="F2280" s="128">
        <v>12225</v>
      </c>
      <c r="G2280" s="128">
        <v>12050</v>
      </c>
      <c r="H2280" s="149" t="s">
        <v>935</v>
      </c>
    </row>
    <row r="2282" spans="4:8" ht="12.75">
      <c r="D2282" s="128">
        <v>879738.99198246</v>
      </c>
      <c r="F2282" s="128">
        <v>11950</v>
      </c>
      <c r="G2282" s="128">
        <v>12425</v>
      </c>
      <c r="H2282" s="149" t="s">
        <v>936</v>
      </c>
    </row>
    <row r="2284" spans="4:8" ht="12.75">
      <c r="D2284" s="128">
        <v>878740.4524440765</v>
      </c>
      <c r="F2284" s="128">
        <v>12150</v>
      </c>
      <c r="G2284" s="128">
        <v>12500</v>
      </c>
      <c r="H2284" s="149" t="s">
        <v>937</v>
      </c>
    </row>
    <row r="2286" spans="1:10" ht="12.75">
      <c r="A2286" s="144" t="s">
        <v>94</v>
      </c>
      <c r="C2286" s="150" t="s">
        <v>95</v>
      </c>
      <c r="D2286" s="128">
        <v>880823.1388448079</v>
      </c>
      <c r="F2286" s="128">
        <v>12108.333333333332</v>
      </c>
      <c r="G2286" s="128">
        <v>12325</v>
      </c>
      <c r="H2286" s="128">
        <v>868595.020173281</v>
      </c>
      <c r="I2286" s="128">
        <v>-0.0001</v>
      </c>
      <c r="J2286" s="128">
        <v>-0.0001</v>
      </c>
    </row>
    <row r="2287" spans="1:8" ht="12.75">
      <c r="A2287" s="127">
        <v>38383.02142361111</v>
      </c>
      <c r="C2287" s="150" t="s">
        <v>96</v>
      </c>
      <c r="D2287" s="128">
        <v>2787.632506155537</v>
      </c>
      <c r="F2287" s="128">
        <v>142.15601757693315</v>
      </c>
      <c r="G2287" s="128">
        <v>241.09126902482387</v>
      </c>
      <c r="H2287" s="128">
        <v>2787.632506155537</v>
      </c>
    </row>
    <row r="2289" spans="3:8" ht="12.75">
      <c r="C2289" s="150" t="s">
        <v>97</v>
      </c>
      <c r="D2289" s="128">
        <v>0.3164803901282037</v>
      </c>
      <c r="F2289" s="128">
        <v>1.1740345567262205</v>
      </c>
      <c r="G2289" s="128">
        <v>1.9561157730208831</v>
      </c>
      <c r="H2289" s="128">
        <v>0.3209358148978815</v>
      </c>
    </row>
    <row r="2290" spans="1:10" ht="12.75">
      <c r="A2290" s="144" t="s">
        <v>86</v>
      </c>
      <c r="C2290" s="145" t="s">
        <v>87</v>
      </c>
      <c r="D2290" s="145" t="s">
        <v>88</v>
      </c>
      <c r="F2290" s="145" t="s">
        <v>89</v>
      </c>
      <c r="G2290" s="145" t="s">
        <v>90</v>
      </c>
      <c r="H2290" s="145" t="s">
        <v>91</v>
      </c>
      <c r="I2290" s="146" t="s">
        <v>92</v>
      </c>
      <c r="J2290" s="145" t="s">
        <v>93</v>
      </c>
    </row>
    <row r="2291" spans="1:8" ht="12.75">
      <c r="A2291" s="147" t="s">
        <v>288</v>
      </c>
      <c r="C2291" s="148">
        <v>288.1579999998212</v>
      </c>
      <c r="D2291" s="128">
        <v>524585.4325628281</v>
      </c>
      <c r="F2291" s="128">
        <v>4480</v>
      </c>
      <c r="G2291" s="128">
        <v>4170</v>
      </c>
      <c r="H2291" s="149" t="s">
        <v>938</v>
      </c>
    </row>
    <row r="2293" spans="4:8" ht="12.75">
      <c r="D2293" s="128">
        <v>544038.028386116</v>
      </c>
      <c r="F2293" s="128">
        <v>4480</v>
      </c>
      <c r="G2293" s="128">
        <v>4170</v>
      </c>
      <c r="H2293" s="149" t="s">
        <v>939</v>
      </c>
    </row>
    <row r="2295" spans="4:8" ht="12.75">
      <c r="D2295" s="128">
        <v>532547.1325397491</v>
      </c>
      <c r="F2295" s="128">
        <v>4480</v>
      </c>
      <c r="G2295" s="128">
        <v>4170</v>
      </c>
      <c r="H2295" s="149" t="s">
        <v>940</v>
      </c>
    </row>
    <row r="2297" spans="1:10" ht="12.75">
      <c r="A2297" s="144" t="s">
        <v>94</v>
      </c>
      <c r="C2297" s="150" t="s">
        <v>95</v>
      </c>
      <c r="D2297" s="128">
        <v>533723.5311628977</v>
      </c>
      <c r="F2297" s="128">
        <v>4480</v>
      </c>
      <c r="G2297" s="128">
        <v>4170</v>
      </c>
      <c r="H2297" s="128">
        <v>529400.9316053756</v>
      </c>
      <c r="I2297" s="128">
        <v>-0.0001</v>
      </c>
      <c r="J2297" s="128">
        <v>-0.0001</v>
      </c>
    </row>
    <row r="2298" spans="1:8" ht="12.75">
      <c r="A2298" s="127">
        <v>38383.021840277775</v>
      </c>
      <c r="C2298" s="150" t="s">
        <v>96</v>
      </c>
      <c r="D2298" s="128">
        <v>9779.50951512694</v>
      </c>
      <c r="H2298" s="128">
        <v>9779.50951512694</v>
      </c>
    </row>
    <row r="2300" spans="3:8" ht="12.75">
      <c r="C2300" s="150" t="s">
        <v>97</v>
      </c>
      <c r="D2300" s="128">
        <v>1.832317472272388</v>
      </c>
      <c r="F2300" s="128">
        <v>0</v>
      </c>
      <c r="G2300" s="128">
        <v>0</v>
      </c>
      <c r="H2300" s="128">
        <v>1.8472784861694862</v>
      </c>
    </row>
    <row r="2301" spans="1:10" ht="12.75">
      <c r="A2301" s="144" t="s">
        <v>86</v>
      </c>
      <c r="C2301" s="145" t="s">
        <v>87</v>
      </c>
      <c r="D2301" s="145" t="s">
        <v>88</v>
      </c>
      <c r="F2301" s="145" t="s">
        <v>89</v>
      </c>
      <c r="G2301" s="145" t="s">
        <v>90</v>
      </c>
      <c r="H2301" s="145" t="s">
        <v>91</v>
      </c>
      <c r="I2301" s="146" t="s">
        <v>92</v>
      </c>
      <c r="J2301" s="145" t="s">
        <v>93</v>
      </c>
    </row>
    <row r="2302" spans="1:8" ht="12.75">
      <c r="A2302" s="147" t="s">
        <v>289</v>
      </c>
      <c r="C2302" s="148">
        <v>334.94100000010803</v>
      </c>
      <c r="D2302" s="128">
        <v>320359.797999382</v>
      </c>
      <c r="F2302" s="128">
        <v>27800</v>
      </c>
      <c r="H2302" s="149" t="s">
        <v>941</v>
      </c>
    </row>
    <row r="2304" spans="4:8" ht="12.75">
      <c r="D2304" s="128">
        <v>319627.43749141693</v>
      </c>
      <c r="F2304" s="128">
        <v>28000</v>
      </c>
      <c r="H2304" s="149" t="s">
        <v>942</v>
      </c>
    </row>
    <row r="2306" spans="4:8" ht="12.75">
      <c r="D2306" s="128">
        <v>312211.56488990784</v>
      </c>
      <c r="F2306" s="128">
        <v>28200</v>
      </c>
      <c r="H2306" s="149" t="s">
        <v>943</v>
      </c>
    </row>
    <row r="2308" spans="1:10" ht="12.75">
      <c r="A2308" s="144" t="s">
        <v>94</v>
      </c>
      <c r="C2308" s="150" t="s">
        <v>95</v>
      </c>
      <c r="D2308" s="128">
        <v>317399.6001269023</v>
      </c>
      <c r="F2308" s="128">
        <v>28000</v>
      </c>
      <c r="H2308" s="128">
        <v>289399.6001269023</v>
      </c>
      <c r="I2308" s="128">
        <v>-0.0001</v>
      </c>
      <c r="J2308" s="128">
        <v>-0.0001</v>
      </c>
    </row>
    <row r="2309" spans="1:8" ht="12.75">
      <c r="A2309" s="127">
        <v>38383.02226851852</v>
      </c>
      <c r="C2309" s="150" t="s">
        <v>96</v>
      </c>
      <c r="D2309" s="128">
        <v>4507.86758830002</v>
      </c>
      <c r="F2309" s="128">
        <v>200</v>
      </c>
      <c r="H2309" s="128">
        <v>4507.86758830002</v>
      </c>
    </row>
    <row r="2311" spans="3:8" ht="12.75">
      <c r="C2311" s="150" t="s">
        <v>97</v>
      </c>
      <c r="D2311" s="128">
        <v>1.4202499267477622</v>
      </c>
      <c r="F2311" s="128">
        <v>0.7142857142857143</v>
      </c>
      <c r="H2311" s="128">
        <v>1.557661996189114</v>
      </c>
    </row>
    <row r="2312" spans="1:10" ht="12.75">
      <c r="A2312" s="144" t="s">
        <v>86</v>
      </c>
      <c r="C2312" s="145" t="s">
        <v>87</v>
      </c>
      <c r="D2312" s="145" t="s">
        <v>88</v>
      </c>
      <c r="F2312" s="145" t="s">
        <v>89</v>
      </c>
      <c r="G2312" s="145" t="s">
        <v>90</v>
      </c>
      <c r="H2312" s="145" t="s">
        <v>91</v>
      </c>
      <c r="I2312" s="146" t="s">
        <v>92</v>
      </c>
      <c r="J2312" s="145" t="s">
        <v>93</v>
      </c>
    </row>
    <row r="2313" spans="1:8" ht="12.75">
      <c r="A2313" s="147" t="s">
        <v>293</v>
      </c>
      <c r="C2313" s="148">
        <v>393.36599999992177</v>
      </c>
      <c r="D2313" s="128">
        <v>5075404.033218384</v>
      </c>
      <c r="F2313" s="128">
        <v>17000</v>
      </c>
      <c r="G2313" s="128">
        <v>18000</v>
      </c>
      <c r="H2313" s="149" t="s">
        <v>944</v>
      </c>
    </row>
    <row r="2315" spans="4:8" ht="12.75">
      <c r="D2315" s="128">
        <v>5078067.051292419</v>
      </c>
      <c r="F2315" s="128">
        <v>17900</v>
      </c>
      <c r="G2315" s="128">
        <v>15900</v>
      </c>
      <c r="H2315" s="149" t="s">
        <v>945</v>
      </c>
    </row>
    <row r="2317" spans="4:8" ht="12.75">
      <c r="D2317" s="128">
        <v>4986999.389694214</v>
      </c>
      <c r="F2317" s="128">
        <v>18700</v>
      </c>
      <c r="G2317" s="128">
        <v>17000</v>
      </c>
      <c r="H2317" s="149" t="s">
        <v>946</v>
      </c>
    </row>
    <row r="2319" spans="1:10" ht="12.75">
      <c r="A2319" s="144" t="s">
        <v>94</v>
      </c>
      <c r="C2319" s="150" t="s">
        <v>95</v>
      </c>
      <c r="D2319" s="128">
        <v>5046823.491401672</v>
      </c>
      <c r="F2319" s="128">
        <v>17866.666666666668</v>
      </c>
      <c r="G2319" s="128">
        <v>16966.666666666668</v>
      </c>
      <c r="H2319" s="128">
        <v>5029406.824735005</v>
      </c>
      <c r="I2319" s="128">
        <v>-0.0001</v>
      </c>
      <c r="J2319" s="128">
        <v>-0.0001</v>
      </c>
    </row>
    <row r="2320" spans="1:8" ht="12.75">
      <c r="A2320" s="127">
        <v>38383.022731481484</v>
      </c>
      <c r="C2320" s="150" t="s">
        <v>96</v>
      </c>
      <c r="D2320" s="128">
        <v>51826.29906858743</v>
      </c>
      <c r="F2320" s="128">
        <v>850.4900548115381</v>
      </c>
      <c r="G2320" s="128">
        <v>1050.3967504392488</v>
      </c>
      <c r="H2320" s="128">
        <v>51826.29906858743</v>
      </c>
    </row>
    <row r="2322" spans="3:8" ht="12.75">
      <c r="C2322" s="150" t="s">
        <v>97</v>
      </c>
      <c r="D2322" s="128">
        <v>1.0269092857494315</v>
      </c>
      <c r="F2322" s="128">
        <v>4.760205530661595</v>
      </c>
      <c r="G2322" s="128">
        <v>6.190943519288303</v>
      </c>
      <c r="H2322" s="128">
        <v>1.0304654380652156</v>
      </c>
    </row>
    <row r="2323" spans="1:10" ht="12.75">
      <c r="A2323" s="144" t="s">
        <v>86</v>
      </c>
      <c r="C2323" s="145" t="s">
        <v>87</v>
      </c>
      <c r="D2323" s="145" t="s">
        <v>88</v>
      </c>
      <c r="F2323" s="145" t="s">
        <v>89</v>
      </c>
      <c r="G2323" s="145" t="s">
        <v>90</v>
      </c>
      <c r="H2323" s="145" t="s">
        <v>91</v>
      </c>
      <c r="I2323" s="146" t="s">
        <v>92</v>
      </c>
      <c r="J2323" s="145" t="s">
        <v>93</v>
      </c>
    </row>
    <row r="2324" spans="1:8" ht="12.75">
      <c r="A2324" s="147" t="s">
        <v>287</v>
      </c>
      <c r="C2324" s="148">
        <v>396.15199999976903</v>
      </c>
      <c r="D2324" s="128">
        <v>6300150</v>
      </c>
      <c r="F2324" s="128">
        <v>92900</v>
      </c>
      <c r="G2324" s="128">
        <v>97100</v>
      </c>
      <c r="H2324" s="149" t="s">
        <v>947</v>
      </c>
    </row>
    <row r="2326" spans="4:8" ht="12.75">
      <c r="D2326" s="128">
        <v>6500984.205078125</v>
      </c>
      <c r="F2326" s="128">
        <v>96300</v>
      </c>
      <c r="G2326" s="128">
        <v>96200</v>
      </c>
      <c r="H2326" s="149" t="s">
        <v>948</v>
      </c>
    </row>
    <row r="2328" spans="4:8" ht="12.75">
      <c r="D2328" s="128">
        <v>6508650.669258118</v>
      </c>
      <c r="F2328" s="128">
        <v>95200</v>
      </c>
      <c r="G2328" s="128">
        <v>97100</v>
      </c>
      <c r="H2328" s="149" t="s">
        <v>949</v>
      </c>
    </row>
    <row r="2330" spans="1:10" ht="12.75">
      <c r="A2330" s="144" t="s">
        <v>94</v>
      </c>
      <c r="C2330" s="150" t="s">
        <v>95</v>
      </c>
      <c r="D2330" s="128">
        <v>6436594.9581120815</v>
      </c>
      <c r="F2330" s="128">
        <v>94800</v>
      </c>
      <c r="G2330" s="128">
        <v>96800</v>
      </c>
      <c r="H2330" s="128">
        <v>6340805.65965786</v>
      </c>
      <c r="I2330" s="128">
        <v>-0.0001</v>
      </c>
      <c r="J2330" s="128">
        <v>-0.0001</v>
      </c>
    </row>
    <row r="2331" spans="1:8" ht="12.75">
      <c r="A2331" s="127">
        <v>38383.023194444446</v>
      </c>
      <c r="C2331" s="150" t="s">
        <v>96</v>
      </c>
      <c r="D2331" s="128">
        <v>118226.95806760826</v>
      </c>
      <c r="F2331" s="128">
        <v>1734.9351572897472</v>
      </c>
      <c r="G2331" s="128">
        <v>519.6152422706632</v>
      </c>
      <c r="H2331" s="128">
        <v>118226.95806760826</v>
      </c>
    </row>
    <row r="2333" spans="3:8" ht="12.75">
      <c r="C2333" s="150" t="s">
        <v>97</v>
      </c>
      <c r="D2333" s="128">
        <v>1.8367935039722527</v>
      </c>
      <c r="F2333" s="128">
        <v>1.830100376887919</v>
      </c>
      <c r="G2333" s="128">
        <v>0.5367926056515115</v>
      </c>
      <c r="H2333" s="128">
        <v>1.8645415805723908</v>
      </c>
    </row>
    <row r="2334" spans="1:10" ht="12.75">
      <c r="A2334" s="144" t="s">
        <v>86</v>
      </c>
      <c r="C2334" s="145" t="s">
        <v>87</v>
      </c>
      <c r="D2334" s="145" t="s">
        <v>88</v>
      </c>
      <c r="F2334" s="145" t="s">
        <v>89</v>
      </c>
      <c r="G2334" s="145" t="s">
        <v>90</v>
      </c>
      <c r="H2334" s="145" t="s">
        <v>91</v>
      </c>
      <c r="I2334" s="146" t="s">
        <v>92</v>
      </c>
      <c r="J2334" s="145" t="s">
        <v>93</v>
      </c>
    </row>
    <row r="2335" spans="1:8" ht="12.75">
      <c r="A2335" s="147" t="s">
        <v>294</v>
      </c>
      <c r="C2335" s="148">
        <v>589.5920000001788</v>
      </c>
      <c r="D2335" s="128">
        <v>597217.0670318604</v>
      </c>
      <c r="F2335" s="128">
        <v>4300</v>
      </c>
      <c r="G2335" s="128">
        <v>3920</v>
      </c>
      <c r="H2335" s="149" t="s">
        <v>950</v>
      </c>
    </row>
    <row r="2337" spans="4:8" ht="12.75">
      <c r="D2337" s="128">
        <v>582949.3510093689</v>
      </c>
      <c r="F2337" s="128">
        <v>4470</v>
      </c>
      <c r="G2337" s="128">
        <v>3809.9999999962747</v>
      </c>
      <c r="H2337" s="149" t="s">
        <v>951</v>
      </c>
    </row>
    <row r="2339" spans="4:8" ht="12.75">
      <c r="D2339" s="128">
        <v>583940.3890199661</v>
      </c>
      <c r="F2339" s="128">
        <v>4430</v>
      </c>
      <c r="G2339" s="128">
        <v>3880</v>
      </c>
      <c r="H2339" s="149" t="s">
        <v>952</v>
      </c>
    </row>
    <row r="2341" spans="1:10" ht="12.75">
      <c r="A2341" s="144" t="s">
        <v>94</v>
      </c>
      <c r="C2341" s="150" t="s">
        <v>95</v>
      </c>
      <c r="D2341" s="128">
        <v>588035.6023537318</v>
      </c>
      <c r="F2341" s="128">
        <v>4400</v>
      </c>
      <c r="G2341" s="128">
        <v>3869.9999999987585</v>
      </c>
      <c r="H2341" s="128">
        <v>583900.6023537323</v>
      </c>
      <c r="I2341" s="128">
        <v>-0.0001</v>
      </c>
      <c r="J2341" s="128">
        <v>-0.0001</v>
      </c>
    </row>
    <row r="2342" spans="1:8" ht="12.75">
      <c r="A2342" s="127">
        <v>38383.02369212963</v>
      </c>
      <c r="C2342" s="150" t="s">
        <v>96</v>
      </c>
      <c r="D2342" s="128">
        <v>7966.806719850703</v>
      </c>
      <c r="F2342" s="128">
        <v>88.88194417315589</v>
      </c>
      <c r="G2342" s="128">
        <v>55.67764363027</v>
      </c>
      <c r="H2342" s="128">
        <v>7966.806719850703</v>
      </c>
    </row>
    <row r="2344" spans="3:8" ht="12.75">
      <c r="C2344" s="150" t="s">
        <v>97</v>
      </c>
      <c r="D2344" s="128">
        <v>1.3548170702525397</v>
      </c>
      <c r="F2344" s="128">
        <v>2.0200441857535423</v>
      </c>
      <c r="G2344" s="128">
        <v>1.4386988018162237</v>
      </c>
      <c r="H2344" s="128">
        <v>1.3644114576583943</v>
      </c>
    </row>
    <row r="2345" spans="1:10" ht="12.75">
      <c r="A2345" s="144" t="s">
        <v>86</v>
      </c>
      <c r="C2345" s="145" t="s">
        <v>87</v>
      </c>
      <c r="D2345" s="145" t="s">
        <v>88</v>
      </c>
      <c r="F2345" s="145" t="s">
        <v>89</v>
      </c>
      <c r="G2345" s="145" t="s">
        <v>90</v>
      </c>
      <c r="H2345" s="145" t="s">
        <v>91</v>
      </c>
      <c r="I2345" s="146" t="s">
        <v>92</v>
      </c>
      <c r="J2345" s="145" t="s">
        <v>93</v>
      </c>
    </row>
    <row r="2346" spans="1:8" ht="12.75">
      <c r="A2346" s="147" t="s">
        <v>295</v>
      </c>
      <c r="C2346" s="148">
        <v>766.4900000002235</v>
      </c>
      <c r="D2346" s="128">
        <v>4238.434918582439</v>
      </c>
      <c r="F2346" s="128">
        <v>1841</v>
      </c>
      <c r="G2346" s="128">
        <v>1859</v>
      </c>
      <c r="H2346" s="149" t="s">
        <v>953</v>
      </c>
    </row>
    <row r="2348" spans="4:8" ht="12.75">
      <c r="D2348" s="128">
        <v>4066.30951012671</v>
      </c>
      <c r="F2348" s="128">
        <v>1899</v>
      </c>
      <c r="G2348" s="128">
        <v>1816</v>
      </c>
      <c r="H2348" s="149" t="s">
        <v>954</v>
      </c>
    </row>
    <row r="2350" spans="4:8" ht="12.75">
      <c r="D2350" s="128">
        <v>4247.070281468332</v>
      </c>
      <c r="F2350" s="128">
        <v>1896</v>
      </c>
      <c r="G2350" s="128">
        <v>1910</v>
      </c>
      <c r="H2350" s="149" t="s">
        <v>955</v>
      </c>
    </row>
    <row r="2352" spans="1:10" ht="12.75">
      <c r="A2352" s="144" t="s">
        <v>94</v>
      </c>
      <c r="C2352" s="150" t="s">
        <v>95</v>
      </c>
      <c r="D2352" s="128">
        <v>4183.938236725827</v>
      </c>
      <c r="F2352" s="128">
        <v>1878.6666666666665</v>
      </c>
      <c r="G2352" s="128">
        <v>1861.6666666666665</v>
      </c>
      <c r="H2352" s="128">
        <v>2314.103277376233</v>
      </c>
      <c r="I2352" s="128">
        <v>-0.0001</v>
      </c>
      <c r="J2352" s="128">
        <v>-0.0001</v>
      </c>
    </row>
    <row r="2353" spans="1:8" ht="12.75">
      <c r="A2353" s="127">
        <v>38383.024189814816</v>
      </c>
      <c r="C2353" s="150" t="s">
        <v>96</v>
      </c>
      <c r="D2353" s="128">
        <v>101.96092567272886</v>
      </c>
      <c r="F2353" s="128">
        <v>32.65475973473597</v>
      </c>
      <c r="G2353" s="128">
        <v>47.056703383612984</v>
      </c>
      <c r="H2353" s="128">
        <v>101.96092567272886</v>
      </c>
    </row>
    <row r="2355" spans="3:8" ht="12.75">
      <c r="C2355" s="150" t="s">
        <v>97</v>
      </c>
      <c r="D2355" s="128">
        <v>2.4369605836370853</v>
      </c>
      <c r="F2355" s="128">
        <v>1.7381880625303037</v>
      </c>
      <c r="G2355" s="128">
        <v>2.5276653563265707</v>
      </c>
      <c r="H2355" s="128">
        <v>4.4060663441233165</v>
      </c>
    </row>
    <row r="2356" spans="1:16" ht="12.75">
      <c r="A2356" s="138" t="s">
        <v>186</v>
      </c>
      <c r="B2356" s="133" t="s">
        <v>956</v>
      </c>
      <c r="D2356" s="138" t="s">
        <v>187</v>
      </c>
      <c r="E2356" s="133" t="s">
        <v>188</v>
      </c>
      <c r="F2356" s="134" t="s">
        <v>124</v>
      </c>
      <c r="G2356" s="139" t="s">
        <v>190</v>
      </c>
      <c r="H2356" s="140">
        <v>2</v>
      </c>
      <c r="I2356" s="141" t="s">
        <v>191</v>
      </c>
      <c r="J2356" s="140">
        <v>6</v>
      </c>
      <c r="K2356" s="139" t="s">
        <v>192</v>
      </c>
      <c r="L2356" s="142">
        <v>1</v>
      </c>
      <c r="M2356" s="139" t="s">
        <v>193</v>
      </c>
      <c r="N2356" s="143">
        <v>1</v>
      </c>
      <c r="O2356" s="139" t="s">
        <v>194</v>
      </c>
      <c r="P2356" s="143">
        <v>1</v>
      </c>
    </row>
    <row r="2358" spans="1:10" ht="12.75">
      <c r="A2358" s="144" t="s">
        <v>86</v>
      </c>
      <c r="C2358" s="145" t="s">
        <v>87</v>
      </c>
      <c r="D2358" s="145" t="s">
        <v>88</v>
      </c>
      <c r="F2358" s="145" t="s">
        <v>89</v>
      </c>
      <c r="G2358" s="145" t="s">
        <v>90</v>
      </c>
      <c r="H2358" s="145" t="s">
        <v>91</v>
      </c>
      <c r="I2358" s="146" t="s">
        <v>92</v>
      </c>
      <c r="J2358" s="145" t="s">
        <v>93</v>
      </c>
    </row>
    <row r="2359" spans="1:8" ht="12.75">
      <c r="A2359" s="147" t="s">
        <v>21</v>
      </c>
      <c r="C2359" s="148">
        <v>178.2290000000503</v>
      </c>
      <c r="D2359" s="128">
        <v>593.8764518005773</v>
      </c>
      <c r="F2359" s="128">
        <v>436</v>
      </c>
      <c r="G2359" s="128">
        <v>460</v>
      </c>
      <c r="H2359" s="149" t="s">
        <v>957</v>
      </c>
    </row>
    <row r="2361" spans="4:8" ht="12.75">
      <c r="D2361" s="128">
        <v>575.0613303864375</v>
      </c>
      <c r="F2361" s="128">
        <v>458</v>
      </c>
      <c r="G2361" s="128">
        <v>483.99999999953434</v>
      </c>
      <c r="H2361" s="149" t="s">
        <v>958</v>
      </c>
    </row>
    <row r="2363" spans="4:8" ht="12.75">
      <c r="D2363" s="128">
        <v>622.3433441082016</v>
      </c>
      <c r="F2363" s="128">
        <v>433</v>
      </c>
      <c r="G2363" s="128">
        <v>458</v>
      </c>
      <c r="H2363" s="149" t="s">
        <v>959</v>
      </c>
    </row>
    <row r="2365" spans="1:8" ht="12.75">
      <c r="A2365" s="144" t="s">
        <v>94</v>
      </c>
      <c r="C2365" s="150" t="s">
        <v>95</v>
      </c>
      <c r="D2365" s="128">
        <v>597.0937087650722</v>
      </c>
      <c r="F2365" s="128">
        <v>442.33333333333337</v>
      </c>
      <c r="G2365" s="128">
        <v>467.3333333331781</v>
      </c>
      <c r="H2365" s="128">
        <v>141.52795355682096</v>
      </c>
    </row>
    <row r="2366" spans="1:8" ht="12.75">
      <c r="A2366" s="127">
        <v>38383.026412037034</v>
      </c>
      <c r="C2366" s="150" t="s">
        <v>96</v>
      </c>
      <c r="D2366" s="128">
        <v>23.80462690692681</v>
      </c>
      <c r="F2366" s="128">
        <v>13.650396819628847</v>
      </c>
      <c r="G2366" s="128">
        <v>14.46835627587269</v>
      </c>
      <c r="H2366" s="128">
        <v>23.80462690692681</v>
      </c>
    </row>
    <row r="2368" spans="3:8" ht="12.75">
      <c r="C2368" s="150" t="s">
        <v>97</v>
      </c>
      <c r="D2368" s="128">
        <v>3.986748906827418</v>
      </c>
      <c r="F2368" s="128">
        <v>3.0859977738422413</v>
      </c>
      <c r="G2368" s="128">
        <v>3.0959392887041726</v>
      </c>
      <c r="H2368" s="128">
        <v>16.819735118525312</v>
      </c>
    </row>
    <row r="2369" spans="1:10" ht="12.75">
      <c r="A2369" s="144" t="s">
        <v>86</v>
      </c>
      <c r="C2369" s="145" t="s">
        <v>87</v>
      </c>
      <c r="D2369" s="145" t="s">
        <v>88</v>
      </c>
      <c r="F2369" s="145" t="s">
        <v>89</v>
      </c>
      <c r="G2369" s="145" t="s">
        <v>90</v>
      </c>
      <c r="H2369" s="145" t="s">
        <v>91</v>
      </c>
      <c r="I2369" s="146" t="s">
        <v>92</v>
      </c>
      <c r="J2369" s="145" t="s">
        <v>93</v>
      </c>
    </row>
    <row r="2370" spans="1:8" ht="12.75">
      <c r="A2370" s="147" t="s">
        <v>288</v>
      </c>
      <c r="C2370" s="148">
        <v>251.61100000003353</v>
      </c>
      <c r="D2370" s="128">
        <v>4792170.501304626</v>
      </c>
      <c r="F2370" s="128">
        <v>30800</v>
      </c>
      <c r="G2370" s="128">
        <v>26300</v>
      </c>
      <c r="H2370" s="149" t="s">
        <v>960</v>
      </c>
    </row>
    <row r="2372" spans="4:8" ht="12.75">
      <c r="D2372" s="128">
        <v>4782989.330101013</v>
      </c>
      <c r="F2372" s="128">
        <v>31700</v>
      </c>
      <c r="G2372" s="128">
        <v>27100</v>
      </c>
      <c r="H2372" s="149" t="s">
        <v>961</v>
      </c>
    </row>
    <row r="2374" spans="4:8" ht="12.75">
      <c r="D2374" s="128">
        <v>4322600</v>
      </c>
      <c r="F2374" s="128">
        <v>34800</v>
      </c>
      <c r="G2374" s="128">
        <v>26000</v>
      </c>
      <c r="H2374" s="149" t="s">
        <v>962</v>
      </c>
    </row>
    <row r="2376" spans="1:10" ht="12.75">
      <c r="A2376" s="144" t="s">
        <v>94</v>
      </c>
      <c r="C2376" s="150" t="s">
        <v>95</v>
      </c>
      <c r="D2376" s="128">
        <v>4632586.610468547</v>
      </c>
      <c r="F2376" s="128">
        <v>32433.333333333336</v>
      </c>
      <c r="G2376" s="128">
        <v>26466.666666666664</v>
      </c>
      <c r="H2376" s="128">
        <v>4603166.01901181</v>
      </c>
      <c r="I2376" s="128">
        <v>-0.0001</v>
      </c>
      <c r="J2376" s="128">
        <v>-0.0001</v>
      </c>
    </row>
    <row r="2377" spans="1:8" ht="12.75">
      <c r="A2377" s="127">
        <v>38383.02688657407</v>
      </c>
      <c r="C2377" s="150" t="s">
        <v>96</v>
      </c>
      <c r="D2377" s="128">
        <v>268495.5259934511</v>
      </c>
      <c r="F2377" s="128">
        <v>2098.412098071619</v>
      </c>
      <c r="G2377" s="128">
        <v>568.6240703077326</v>
      </c>
      <c r="H2377" s="128">
        <v>268495.5259934511</v>
      </c>
    </row>
    <row r="2379" spans="3:8" ht="12.75">
      <c r="C2379" s="150" t="s">
        <v>97</v>
      </c>
      <c r="D2379" s="128">
        <v>5.795801537454581</v>
      </c>
      <c r="F2379" s="128">
        <v>6.469924248936133</v>
      </c>
      <c r="G2379" s="128">
        <v>2.148453666150124</v>
      </c>
      <c r="H2379" s="128">
        <v>5.832844717842497</v>
      </c>
    </row>
    <row r="2380" spans="1:10" ht="12.75">
      <c r="A2380" s="144" t="s">
        <v>86</v>
      </c>
      <c r="C2380" s="145" t="s">
        <v>87</v>
      </c>
      <c r="D2380" s="145" t="s">
        <v>88</v>
      </c>
      <c r="F2380" s="145" t="s">
        <v>89</v>
      </c>
      <c r="G2380" s="145" t="s">
        <v>90</v>
      </c>
      <c r="H2380" s="145" t="s">
        <v>91</v>
      </c>
      <c r="I2380" s="146" t="s">
        <v>92</v>
      </c>
      <c r="J2380" s="145" t="s">
        <v>93</v>
      </c>
    </row>
    <row r="2381" spans="1:8" ht="12.75">
      <c r="A2381" s="147" t="s">
        <v>291</v>
      </c>
      <c r="C2381" s="148">
        <v>257.6099999998696</v>
      </c>
      <c r="D2381" s="128">
        <v>434972.8175191879</v>
      </c>
      <c r="F2381" s="128">
        <v>13552.499999985099</v>
      </c>
      <c r="G2381" s="128">
        <v>10477.5</v>
      </c>
      <c r="H2381" s="149" t="s">
        <v>963</v>
      </c>
    </row>
    <row r="2383" spans="4:8" ht="12.75">
      <c r="D2383" s="128">
        <v>444887.09666633606</v>
      </c>
      <c r="F2383" s="128">
        <v>12702.5</v>
      </c>
      <c r="G2383" s="128">
        <v>10497.5</v>
      </c>
      <c r="H2383" s="149" t="s">
        <v>964</v>
      </c>
    </row>
    <row r="2385" spans="4:8" ht="12.75">
      <c r="D2385" s="128">
        <v>430038.31164741516</v>
      </c>
      <c r="F2385" s="128">
        <v>13322.500000014901</v>
      </c>
      <c r="G2385" s="128">
        <v>10440</v>
      </c>
      <c r="H2385" s="149" t="s">
        <v>965</v>
      </c>
    </row>
    <row r="2387" spans="1:10" ht="12.75">
      <c r="A2387" s="144" t="s">
        <v>94</v>
      </c>
      <c r="C2387" s="150" t="s">
        <v>95</v>
      </c>
      <c r="D2387" s="128">
        <v>436632.74194431305</v>
      </c>
      <c r="F2387" s="128">
        <v>13192.5</v>
      </c>
      <c r="G2387" s="128">
        <v>10471.666666666666</v>
      </c>
      <c r="H2387" s="128">
        <v>424800.6586109797</v>
      </c>
      <c r="I2387" s="128">
        <v>-0.0001</v>
      </c>
      <c r="J2387" s="128">
        <v>-0.0001</v>
      </c>
    </row>
    <row r="2388" spans="1:8" ht="12.75">
      <c r="A2388" s="127">
        <v>38383.02753472222</v>
      </c>
      <c r="C2388" s="150" t="s">
        <v>96</v>
      </c>
      <c r="D2388" s="128">
        <v>7562.28245686763</v>
      </c>
      <c r="F2388" s="128">
        <v>439.65895873567877</v>
      </c>
      <c r="G2388" s="128">
        <v>29.19046648022832</v>
      </c>
      <c r="H2388" s="128">
        <v>7562.28245686763</v>
      </c>
    </row>
    <row r="2390" spans="3:8" ht="12.75">
      <c r="C2390" s="150" t="s">
        <v>97</v>
      </c>
      <c r="D2390" s="128">
        <v>1.7319549659040692</v>
      </c>
      <c r="F2390" s="128">
        <v>3.332643234683939</v>
      </c>
      <c r="G2390" s="128">
        <v>0.27875664313444204</v>
      </c>
      <c r="H2390" s="128">
        <v>1.78019555845203</v>
      </c>
    </row>
    <row r="2391" spans="1:10" ht="12.75">
      <c r="A2391" s="144" t="s">
        <v>86</v>
      </c>
      <c r="C2391" s="145" t="s">
        <v>87</v>
      </c>
      <c r="D2391" s="145" t="s">
        <v>88</v>
      </c>
      <c r="F2391" s="145" t="s">
        <v>89</v>
      </c>
      <c r="G2391" s="145" t="s">
        <v>90</v>
      </c>
      <c r="H2391" s="145" t="s">
        <v>91</v>
      </c>
      <c r="I2391" s="146" t="s">
        <v>92</v>
      </c>
      <c r="J2391" s="145" t="s">
        <v>93</v>
      </c>
    </row>
    <row r="2392" spans="1:8" ht="12.75">
      <c r="A2392" s="147" t="s">
        <v>290</v>
      </c>
      <c r="C2392" s="148">
        <v>259.9399999999441</v>
      </c>
      <c r="D2392" s="128">
        <v>4190328.446910858</v>
      </c>
      <c r="F2392" s="128">
        <v>26000</v>
      </c>
      <c r="G2392" s="128">
        <v>23200</v>
      </c>
      <c r="H2392" s="149" t="s">
        <v>966</v>
      </c>
    </row>
    <row r="2394" spans="4:8" ht="12.75">
      <c r="D2394" s="128">
        <v>4196802.397956848</v>
      </c>
      <c r="F2394" s="128">
        <v>26500</v>
      </c>
      <c r="G2394" s="128">
        <v>22625</v>
      </c>
      <c r="H2394" s="149" t="s">
        <v>967</v>
      </c>
    </row>
    <row r="2396" spans="4:8" ht="12.75">
      <c r="D2396" s="128">
        <v>4296568.567573547</v>
      </c>
      <c r="F2396" s="128">
        <v>25350</v>
      </c>
      <c r="G2396" s="128">
        <v>22900</v>
      </c>
      <c r="H2396" s="149" t="s">
        <v>968</v>
      </c>
    </row>
    <row r="2398" spans="1:10" ht="12.75">
      <c r="A2398" s="144" t="s">
        <v>94</v>
      </c>
      <c r="C2398" s="150" t="s">
        <v>95</v>
      </c>
      <c r="D2398" s="128">
        <v>4227899.804147084</v>
      </c>
      <c r="F2398" s="128">
        <v>25950</v>
      </c>
      <c r="G2398" s="128">
        <v>22908.333333333336</v>
      </c>
      <c r="H2398" s="128">
        <v>4203455.2755275555</v>
      </c>
      <c r="I2398" s="128">
        <v>-0.0001</v>
      </c>
      <c r="J2398" s="128">
        <v>-0.0001</v>
      </c>
    </row>
    <row r="2399" spans="1:8" ht="12.75">
      <c r="A2399" s="127">
        <v>38383.02819444444</v>
      </c>
      <c r="C2399" s="150" t="s">
        <v>96</v>
      </c>
      <c r="D2399" s="128">
        <v>59556.92498296622</v>
      </c>
      <c r="F2399" s="128">
        <v>576.6281297335397</v>
      </c>
      <c r="G2399" s="128">
        <v>287.59056544562327</v>
      </c>
      <c r="H2399" s="128">
        <v>59556.92498296622</v>
      </c>
    </row>
    <row r="2401" spans="3:8" ht="12.75">
      <c r="C2401" s="150" t="s">
        <v>97</v>
      </c>
      <c r="D2401" s="128">
        <v>1.4086645318450481</v>
      </c>
      <c r="F2401" s="128">
        <v>2.2220737176629664</v>
      </c>
      <c r="G2401" s="128">
        <v>1.255397157274456</v>
      </c>
      <c r="H2401" s="128">
        <v>1.416856397395391</v>
      </c>
    </row>
    <row r="2402" spans="1:10" ht="12.75">
      <c r="A2402" s="144" t="s">
        <v>86</v>
      </c>
      <c r="C2402" s="145" t="s">
        <v>87</v>
      </c>
      <c r="D2402" s="145" t="s">
        <v>88</v>
      </c>
      <c r="F2402" s="145" t="s">
        <v>89</v>
      </c>
      <c r="G2402" s="145" t="s">
        <v>90</v>
      </c>
      <c r="H2402" s="145" t="s">
        <v>91</v>
      </c>
      <c r="I2402" s="146" t="s">
        <v>92</v>
      </c>
      <c r="J2402" s="145" t="s">
        <v>93</v>
      </c>
    </row>
    <row r="2403" spans="1:8" ht="12.75">
      <c r="A2403" s="147" t="s">
        <v>292</v>
      </c>
      <c r="C2403" s="148">
        <v>285.2129999999888</v>
      </c>
      <c r="D2403" s="128">
        <v>1040742.1867361069</v>
      </c>
      <c r="F2403" s="128">
        <v>13050</v>
      </c>
      <c r="G2403" s="128">
        <v>12300</v>
      </c>
      <c r="H2403" s="149" t="s">
        <v>969</v>
      </c>
    </row>
    <row r="2405" spans="4:8" ht="12.75">
      <c r="D2405" s="128">
        <v>1018373.948340416</v>
      </c>
      <c r="F2405" s="128">
        <v>12525</v>
      </c>
      <c r="G2405" s="128">
        <v>12675</v>
      </c>
      <c r="H2405" s="149" t="s">
        <v>970</v>
      </c>
    </row>
    <row r="2407" spans="4:8" ht="12.75">
      <c r="D2407" s="128">
        <v>998111.7461023331</v>
      </c>
      <c r="F2407" s="128">
        <v>12775</v>
      </c>
      <c r="G2407" s="128">
        <v>12650</v>
      </c>
      <c r="H2407" s="149" t="s">
        <v>971</v>
      </c>
    </row>
    <row r="2409" spans="1:10" ht="12.75">
      <c r="A2409" s="144" t="s">
        <v>94</v>
      </c>
      <c r="C2409" s="150" t="s">
        <v>95</v>
      </c>
      <c r="D2409" s="128">
        <v>1019075.960392952</v>
      </c>
      <c r="F2409" s="128">
        <v>12783.333333333332</v>
      </c>
      <c r="G2409" s="128">
        <v>12541.666666666668</v>
      </c>
      <c r="H2409" s="128">
        <v>1006426.2337829884</v>
      </c>
      <c r="I2409" s="128">
        <v>-0.0001</v>
      </c>
      <c r="J2409" s="128">
        <v>-0.0001</v>
      </c>
    </row>
    <row r="2410" spans="1:8" ht="12.75">
      <c r="A2410" s="127">
        <v>38383.02887731481</v>
      </c>
      <c r="C2410" s="150" t="s">
        <v>96</v>
      </c>
      <c r="D2410" s="128">
        <v>21323.888783440547</v>
      </c>
      <c r="F2410" s="128">
        <v>262.5991876098122</v>
      </c>
      <c r="G2410" s="128">
        <v>209.66242709015205</v>
      </c>
      <c r="H2410" s="128">
        <v>21323.888783440547</v>
      </c>
    </row>
    <row r="2412" spans="3:8" ht="12.75">
      <c r="C2412" s="150" t="s">
        <v>97</v>
      </c>
      <c r="D2412" s="128">
        <v>2.0924729472784476</v>
      </c>
      <c r="F2412" s="128">
        <v>2.0542309330624167</v>
      </c>
      <c r="G2412" s="128">
        <v>1.6717269934098502</v>
      </c>
      <c r="H2412" s="128">
        <v>2.1187731467697946</v>
      </c>
    </row>
    <row r="2413" spans="1:10" ht="12.75">
      <c r="A2413" s="144" t="s">
        <v>86</v>
      </c>
      <c r="C2413" s="145" t="s">
        <v>87</v>
      </c>
      <c r="D2413" s="145" t="s">
        <v>88</v>
      </c>
      <c r="F2413" s="145" t="s">
        <v>89</v>
      </c>
      <c r="G2413" s="145" t="s">
        <v>90</v>
      </c>
      <c r="H2413" s="145" t="s">
        <v>91</v>
      </c>
      <c r="I2413" s="146" t="s">
        <v>92</v>
      </c>
      <c r="J2413" s="145" t="s">
        <v>93</v>
      </c>
    </row>
    <row r="2414" spans="1:8" ht="12.75">
      <c r="A2414" s="147" t="s">
        <v>288</v>
      </c>
      <c r="C2414" s="148">
        <v>288.1579999998212</v>
      </c>
      <c r="D2414" s="128">
        <v>490172.2107181549</v>
      </c>
      <c r="F2414" s="128">
        <v>4460</v>
      </c>
      <c r="G2414" s="128">
        <v>4050</v>
      </c>
      <c r="H2414" s="149" t="s">
        <v>972</v>
      </c>
    </row>
    <row r="2416" spans="4:8" ht="12.75">
      <c r="D2416" s="128">
        <v>473126.2004671097</v>
      </c>
      <c r="F2416" s="128">
        <v>4460</v>
      </c>
      <c r="G2416" s="128">
        <v>4050</v>
      </c>
      <c r="H2416" s="149" t="s">
        <v>973</v>
      </c>
    </row>
    <row r="2418" spans="4:8" ht="12.75">
      <c r="D2418" s="128">
        <v>464343.4797282219</v>
      </c>
      <c r="F2418" s="128">
        <v>4460</v>
      </c>
      <c r="G2418" s="128">
        <v>4050</v>
      </c>
      <c r="H2418" s="149" t="s">
        <v>974</v>
      </c>
    </row>
    <row r="2420" spans="1:10" ht="12.75">
      <c r="A2420" s="144" t="s">
        <v>94</v>
      </c>
      <c r="C2420" s="150" t="s">
        <v>95</v>
      </c>
      <c r="D2420" s="128">
        <v>475880.63030449545</v>
      </c>
      <c r="F2420" s="128">
        <v>4460</v>
      </c>
      <c r="G2420" s="128">
        <v>4050</v>
      </c>
      <c r="H2420" s="128">
        <v>471628.80508325656</v>
      </c>
      <c r="I2420" s="128">
        <v>-0.0001</v>
      </c>
      <c r="J2420" s="128">
        <v>-0.0001</v>
      </c>
    </row>
    <row r="2421" spans="1:8" ht="12.75">
      <c r="A2421" s="127">
        <v>38383.02930555555</v>
      </c>
      <c r="C2421" s="150" t="s">
        <v>96</v>
      </c>
      <c r="D2421" s="128">
        <v>13132.821438454226</v>
      </c>
      <c r="H2421" s="128">
        <v>13132.821438454226</v>
      </c>
    </row>
    <row r="2423" spans="3:8" ht="12.75">
      <c r="C2423" s="150" t="s">
        <v>97</v>
      </c>
      <c r="D2423" s="128">
        <v>2.7596881659274732</v>
      </c>
      <c r="F2423" s="128">
        <v>0</v>
      </c>
      <c r="G2423" s="128">
        <v>0</v>
      </c>
      <c r="H2423" s="128">
        <v>2.7845672904003167</v>
      </c>
    </row>
    <row r="2424" spans="1:10" ht="12.75">
      <c r="A2424" s="144" t="s">
        <v>86</v>
      </c>
      <c r="C2424" s="145" t="s">
        <v>87</v>
      </c>
      <c r="D2424" s="145" t="s">
        <v>88</v>
      </c>
      <c r="F2424" s="145" t="s">
        <v>89</v>
      </c>
      <c r="G2424" s="145" t="s">
        <v>90</v>
      </c>
      <c r="H2424" s="145" t="s">
        <v>91</v>
      </c>
      <c r="I2424" s="146" t="s">
        <v>92</v>
      </c>
      <c r="J2424" s="145" t="s">
        <v>93</v>
      </c>
    </row>
    <row r="2425" spans="1:8" ht="12.75">
      <c r="A2425" s="147" t="s">
        <v>289</v>
      </c>
      <c r="C2425" s="148">
        <v>334.94100000010803</v>
      </c>
      <c r="D2425" s="128">
        <v>822648.848397255</v>
      </c>
      <c r="F2425" s="128">
        <v>30600</v>
      </c>
      <c r="H2425" s="149" t="s">
        <v>975</v>
      </c>
    </row>
    <row r="2427" spans="4:8" ht="12.75">
      <c r="D2427" s="128">
        <v>857360.7480611801</v>
      </c>
      <c r="F2427" s="128">
        <v>30300</v>
      </c>
      <c r="H2427" s="149" t="s">
        <v>976</v>
      </c>
    </row>
    <row r="2429" spans="4:8" ht="12.75">
      <c r="D2429" s="128">
        <v>826558.4031963348</v>
      </c>
      <c r="F2429" s="128">
        <v>30300</v>
      </c>
      <c r="H2429" s="149" t="s">
        <v>977</v>
      </c>
    </row>
    <row r="2431" spans="1:10" ht="12.75">
      <c r="A2431" s="144" t="s">
        <v>94</v>
      </c>
      <c r="C2431" s="150" t="s">
        <v>95</v>
      </c>
      <c r="D2431" s="128">
        <v>835522.66655159</v>
      </c>
      <c r="F2431" s="128">
        <v>30400</v>
      </c>
      <c r="H2431" s="128">
        <v>805122.66655159</v>
      </c>
      <c r="I2431" s="128">
        <v>-0.0001</v>
      </c>
      <c r="J2431" s="128">
        <v>-0.0001</v>
      </c>
    </row>
    <row r="2432" spans="1:8" ht="12.75">
      <c r="A2432" s="127">
        <v>38383.0297337963</v>
      </c>
      <c r="C2432" s="150" t="s">
        <v>96</v>
      </c>
      <c r="D2432" s="128">
        <v>19013.08780015098</v>
      </c>
      <c r="F2432" s="128">
        <v>173.20508075688772</v>
      </c>
      <c r="H2432" s="128">
        <v>19013.08780015098</v>
      </c>
    </row>
    <row r="2434" spans="3:8" ht="12.75">
      <c r="C2434" s="150" t="s">
        <v>97</v>
      </c>
      <c r="D2434" s="128">
        <v>2.2755921007652287</v>
      </c>
      <c r="F2434" s="128">
        <v>0.5697535551213412</v>
      </c>
      <c r="H2434" s="128">
        <v>2.361514411410832</v>
      </c>
    </row>
    <row r="2435" spans="1:10" ht="12.75">
      <c r="A2435" s="144" t="s">
        <v>86</v>
      </c>
      <c r="C2435" s="145" t="s">
        <v>87</v>
      </c>
      <c r="D2435" s="145" t="s">
        <v>88</v>
      </c>
      <c r="F2435" s="145" t="s">
        <v>89</v>
      </c>
      <c r="G2435" s="145" t="s">
        <v>90</v>
      </c>
      <c r="H2435" s="145" t="s">
        <v>91</v>
      </c>
      <c r="I2435" s="146" t="s">
        <v>92</v>
      </c>
      <c r="J2435" s="145" t="s">
        <v>93</v>
      </c>
    </row>
    <row r="2436" spans="1:8" ht="12.75">
      <c r="A2436" s="147" t="s">
        <v>293</v>
      </c>
      <c r="C2436" s="148">
        <v>393.36599999992177</v>
      </c>
      <c r="D2436" s="128">
        <v>4920364.909896851</v>
      </c>
      <c r="F2436" s="128">
        <v>17300</v>
      </c>
      <c r="G2436" s="128">
        <v>15800</v>
      </c>
      <c r="H2436" s="149" t="s">
        <v>978</v>
      </c>
    </row>
    <row r="2438" spans="4:8" ht="12.75">
      <c r="D2438" s="128">
        <v>4937630.6257247925</v>
      </c>
      <c r="F2438" s="128">
        <v>17600</v>
      </c>
      <c r="G2438" s="128">
        <v>15700</v>
      </c>
      <c r="H2438" s="149" t="s">
        <v>757</v>
      </c>
    </row>
    <row r="2440" spans="4:8" ht="12.75">
      <c r="D2440" s="128">
        <v>4984634.6416015625</v>
      </c>
      <c r="F2440" s="128">
        <v>18300</v>
      </c>
      <c r="G2440" s="128">
        <v>14900</v>
      </c>
      <c r="H2440" s="149" t="s">
        <v>758</v>
      </c>
    </row>
    <row r="2442" spans="1:10" ht="12.75">
      <c r="A2442" s="144" t="s">
        <v>94</v>
      </c>
      <c r="C2442" s="150" t="s">
        <v>95</v>
      </c>
      <c r="D2442" s="128">
        <v>4947543.392407735</v>
      </c>
      <c r="F2442" s="128">
        <v>17733.333333333332</v>
      </c>
      <c r="G2442" s="128">
        <v>15466.666666666668</v>
      </c>
      <c r="H2442" s="128">
        <v>4930943.392407735</v>
      </c>
      <c r="I2442" s="128">
        <v>-0.0001</v>
      </c>
      <c r="J2442" s="128">
        <v>-0.0001</v>
      </c>
    </row>
    <row r="2443" spans="1:8" ht="12.75">
      <c r="A2443" s="127">
        <v>38383.030185185184</v>
      </c>
      <c r="C2443" s="150" t="s">
        <v>96</v>
      </c>
      <c r="D2443" s="128">
        <v>33261.79205675284</v>
      </c>
      <c r="F2443" s="128">
        <v>513.1601439446883</v>
      </c>
      <c r="G2443" s="128">
        <v>493.28828623162474</v>
      </c>
      <c r="H2443" s="128">
        <v>33261.79205675284</v>
      </c>
    </row>
    <row r="2445" spans="3:8" ht="12.75">
      <c r="C2445" s="150" t="s">
        <v>97</v>
      </c>
      <c r="D2445" s="128">
        <v>0.6722890416240678</v>
      </c>
      <c r="F2445" s="128">
        <v>2.893760210214408</v>
      </c>
      <c r="G2445" s="128">
        <v>3.1893639196010213</v>
      </c>
      <c r="H2445" s="128">
        <v>0.6745522998290073</v>
      </c>
    </row>
    <row r="2446" spans="1:10" ht="12.75">
      <c r="A2446" s="144" t="s">
        <v>86</v>
      </c>
      <c r="C2446" s="145" t="s">
        <v>87</v>
      </c>
      <c r="D2446" s="145" t="s">
        <v>88</v>
      </c>
      <c r="F2446" s="145" t="s">
        <v>89</v>
      </c>
      <c r="G2446" s="145" t="s">
        <v>90</v>
      </c>
      <c r="H2446" s="145" t="s">
        <v>91</v>
      </c>
      <c r="I2446" s="146" t="s">
        <v>92</v>
      </c>
      <c r="J2446" s="145" t="s">
        <v>93</v>
      </c>
    </row>
    <row r="2447" spans="1:8" ht="12.75">
      <c r="A2447" s="147" t="s">
        <v>287</v>
      </c>
      <c r="C2447" s="148">
        <v>396.15199999976903</v>
      </c>
      <c r="D2447" s="128">
        <v>5875030.156913757</v>
      </c>
      <c r="F2447" s="128">
        <v>96200</v>
      </c>
      <c r="G2447" s="128">
        <v>93200</v>
      </c>
      <c r="H2447" s="149" t="s">
        <v>759</v>
      </c>
    </row>
    <row r="2449" spans="4:8" ht="12.75">
      <c r="D2449" s="128">
        <v>5587659.039916992</v>
      </c>
      <c r="F2449" s="128">
        <v>93600</v>
      </c>
      <c r="G2449" s="128">
        <v>93900</v>
      </c>
      <c r="H2449" s="149" t="s">
        <v>760</v>
      </c>
    </row>
    <row r="2451" spans="4:8" ht="12.75">
      <c r="D2451" s="128">
        <v>5590100.2579193115</v>
      </c>
      <c r="F2451" s="128">
        <v>91200</v>
      </c>
      <c r="G2451" s="128">
        <v>95400</v>
      </c>
      <c r="H2451" s="149" t="s">
        <v>761</v>
      </c>
    </row>
    <row r="2453" spans="1:10" ht="12.75">
      <c r="A2453" s="144" t="s">
        <v>94</v>
      </c>
      <c r="C2453" s="150" t="s">
        <v>95</v>
      </c>
      <c r="D2453" s="128">
        <v>5684263.151583353</v>
      </c>
      <c r="F2453" s="128">
        <v>93666.66666666666</v>
      </c>
      <c r="G2453" s="128">
        <v>94166.66666666666</v>
      </c>
      <c r="H2453" s="128">
        <v>5590349.160303132</v>
      </c>
      <c r="I2453" s="128">
        <v>-0.0001</v>
      </c>
      <c r="J2453" s="128">
        <v>-0.0001</v>
      </c>
    </row>
    <row r="2454" spans="1:8" ht="12.75">
      <c r="A2454" s="127">
        <v>38383.03065972222</v>
      </c>
      <c r="C2454" s="150" t="s">
        <v>96</v>
      </c>
      <c r="D2454" s="128">
        <v>165213.5818520378</v>
      </c>
      <c r="F2454" s="128">
        <v>2500.6665778014735</v>
      </c>
      <c r="G2454" s="128">
        <v>1123.9810200058243</v>
      </c>
      <c r="H2454" s="128">
        <v>165213.5818520378</v>
      </c>
    </row>
    <row r="2456" spans="3:8" ht="12.75">
      <c r="C2456" s="150" t="s">
        <v>97</v>
      </c>
      <c r="D2456" s="128">
        <v>2.906508327398909</v>
      </c>
      <c r="F2456" s="128">
        <v>2.6697507948058443</v>
      </c>
      <c r="G2456" s="128">
        <v>1.193608162838044</v>
      </c>
      <c r="H2456" s="128">
        <v>2.9553356528285133</v>
      </c>
    </row>
    <row r="2457" spans="1:10" ht="12.75">
      <c r="A2457" s="144" t="s">
        <v>86</v>
      </c>
      <c r="C2457" s="145" t="s">
        <v>87</v>
      </c>
      <c r="D2457" s="145" t="s">
        <v>88</v>
      </c>
      <c r="F2457" s="145" t="s">
        <v>89</v>
      </c>
      <c r="G2457" s="145" t="s">
        <v>90</v>
      </c>
      <c r="H2457" s="145" t="s">
        <v>91</v>
      </c>
      <c r="I2457" s="146" t="s">
        <v>92</v>
      </c>
      <c r="J2457" s="145" t="s">
        <v>93</v>
      </c>
    </row>
    <row r="2458" spans="1:8" ht="12.75">
      <c r="A2458" s="147" t="s">
        <v>294</v>
      </c>
      <c r="C2458" s="148">
        <v>589.5920000001788</v>
      </c>
      <c r="D2458" s="128">
        <v>435447.7483820915</v>
      </c>
      <c r="F2458" s="128">
        <v>3880</v>
      </c>
      <c r="G2458" s="128">
        <v>3209.9999999962747</v>
      </c>
      <c r="H2458" s="149" t="s">
        <v>762</v>
      </c>
    </row>
    <row r="2460" spans="4:8" ht="12.75">
      <c r="D2460" s="128">
        <v>422556.1832499504</v>
      </c>
      <c r="F2460" s="128">
        <v>3540.0000000037253</v>
      </c>
      <c r="G2460" s="128">
        <v>3270</v>
      </c>
      <c r="H2460" s="149" t="s">
        <v>763</v>
      </c>
    </row>
    <row r="2462" spans="4:8" ht="12.75">
      <c r="D2462" s="128">
        <v>434467.68590927124</v>
      </c>
      <c r="F2462" s="128">
        <v>3630</v>
      </c>
      <c r="G2462" s="128">
        <v>3209.9999999962747</v>
      </c>
      <c r="H2462" s="149" t="s">
        <v>764</v>
      </c>
    </row>
    <row r="2464" spans="1:10" ht="12.75">
      <c r="A2464" s="144" t="s">
        <v>94</v>
      </c>
      <c r="C2464" s="150" t="s">
        <v>95</v>
      </c>
      <c r="D2464" s="128">
        <v>430823.87251377106</v>
      </c>
      <c r="F2464" s="128">
        <v>3683.3333333345754</v>
      </c>
      <c r="G2464" s="128">
        <v>3229.999999997516</v>
      </c>
      <c r="H2464" s="128">
        <v>427367.205847105</v>
      </c>
      <c r="I2464" s="128">
        <v>-0.0001</v>
      </c>
      <c r="J2464" s="128">
        <v>-0.0001</v>
      </c>
    </row>
    <row r="2465" spans="1:8" ht="12.75">
      <c r="A2465" s="127">
        <v>38383.03115740741</v>
      </c>
      <c r="C2465" s="150" t="s">
        <v>96</v>
      </c>
      <c r="D2465" s="128">
        <v>7176.778172338053</v>
      </c>
      <c r="F2465" s="128">
        <v>176.16280348813504</v>
      </c>
      <c r="G2465" s="128">
        <v>34.641016153579955</v>
      </c>
      <c r="H2465" s="128">
        <v>7176.778172338053</v>
      </c>
    </row>
    <row r="2467" spans="3:8" ht="12.75">
      <c r="C2467" s="150" t="s">
        <v>97</v>
      </c>
      <c r="D2467" s="128">
        <v>1.6658264850698705</v>
      </c>
      <c r="F2467" s="128">
        <v>4.7827005471875745</v>
      </c>
      <c r="G2467" s="128">
        <v>1.072477280297418</v>
      </c>
      <c r="H2467" s="128">
        <v>1.679300160177854</v>
      </c>
    </row>
    <row r="2468" spans="1:10" ht="12.75">
      <c r="A2468" s="144" t="s">
        <v>86</v>
      </c>
      <c r="C2468" s="145" t="s">
        <v>87</v>
      </c>
      <c r="D2468" s="145" t="s">
        <v>88</v>
      </c>
      <c r="F2468" s="145" t="s">
        <v>89</v>
      </c>
      <c r="G2468" s="145" t="s">
        <v>90</v>
      </c>
      <c r="H2468" s="145" t="s">
        <v>91</v>
      </c>
      <c r="I2468" s="146" t="s">
        <v>92</v>
      </c>
      <c r="J2468" s="145" t="s">
        <v>93</v>
      </c>
    </row>
    <row r="2469" spans="1:8" ht="12.75">
      <c r="A2469" s="147" t="s">
        <v>295</v>
      </c>
      <c r="C2469" s="148">
        <v>766.4900000002235</v>
      </c>
      <c r="D2469" s="128">
        <v>3817.114214900881</v>
      </c>
      <c r="F2469" s="128">
        <v>1826.9999999981374</v>
      </c>
      <c r="G2469" s="128">
        <v>1919</v>
      </c>
      <c r="H2469" s="149" t="s">
        <v>765</v>
      </c>
    </row>
    <row r="2471" spans="4:8" ht="12.75">
      <c r="D2471" s="128">
        <v>3643.8753064982593</v>
      </c>
      <c r="F2471" s="128">
        <v>1917.0000000018626</v>
      </c>
      <c r="G2471" s="128">
        <v>1951.9999999981374</v>
      </c>
      <c r="H2471" s="149" t="s">
        <v>766</v>
      </c>
    </row>
    <row r="2473" spans="4:8" ht="12.75">
      <c r="D2473" s="128">
        <v>3937.315961278975</v>
      </c>
      <c r="F2473" s="128">
        <v>1851.9999999981374</v>
      </c>
      <c r="G2473" s="128">
        <v>1835.9999999981374</v>
      </c>
      <c r="H2473" s="149" t="s">
        <v>767</v>
      </c>
    </row>
    <row r="2475" spans="1:10" ht="12.75">
      <c r="A2475" s="144" t="s">
        <v>94</v>
      </c>
      <c r="C2475" s="150" t="s">
        <v>95</v>
      </c>
      <c r="D2475" s="128">
        <v>3799.4351608927054</v>
      </c>
      <c r="F2475" s="128">
        <v>1865.3333333327123</v>
      </c>
      <c r="G2475" s="128">
        <v>1902.3333333320916</v>
      </c>
      <c r="H2475" s="128">
        <v>1914.879876340803</v>
      </c>
      <c r="I2475" s="128">
        <v>-0.0001</v>
      </c>
      <c r="J2475" s="128">
        <v>-0.0001</v>
      </c>
    </row>
    <row r="2476" spans="1:8" ht="12.75">
      <c r="A2476" s="127">
        <v>38383.03165509259</v>
      </c>
      <c r="C2476" s="150" t="s">
        <v>96</v>
      </c>
      <c r="D2476" s="128">
        <v>147.5170030284824</v>
      </c>
      <c r="F2476" s="128">
        <v>46.45786621795773</v>
      </c>
      <c r="G2476" s="128">
        <v>59.76899976881931</v>
      </c>
      <c r="H2476" s="128">
        <v>147.5170030284824</v>
      </c>
    </row>
    <row r="2478" spans="3:8" ht="12.75">
      <c r="C2478" s="150" t="s">
        <v>97</v>
      </c>
      <c r="D2478" s="128">
        <v>3.8826035129343337</v>
      </c>
      <c r="F2478" s="128">
        <v>2.490593256860608</v>
      </c>
      <c r="G2478" s="128">
        <v>3.1418783828031356</v>
      </c>
      <c r="H2478" s="128">
        <v>7.703720993213252</v>
      </c>
    </row>
    <row r="2479" spans="1:16" ht="12.75">
      <c r="A2479" s="138" t="s">
        <v>186</v>
      </c>
      <c r="B2479" s="133" t="s">
        <v>39</v>
      </c>
      <c r="D2479" s="138" t="s">
        <v>187</v>
      </c>
      <c r="E2479" s="133" t="s">
        <v>188</v>
      </c>
      <c r="F2479" s="134" t="s">
        <v>125</v>
      </c>
      <c r="G2479" s="139" t="s">
        <v>190</v>
      </c>
      <c r="H2479" s="140">
        <v>2</v>
      </c>
      <c r="I2479" s="141" t="s">
        <v>191</v>
      </c>
      <c r="J2479" s="140">
        <v>7</v>
      </c>
      <c r="K2479" s="139" t="s">
        <v>192</v>
      </c>
      <c r="L2479" s="142">
        <v>1</v>
      </c>
      <c r="M2479" s="139" t="s">
        <v>193</v>
      </c>
      <c r="N2479" s="143">
        <v>1</v>
      </c>
      <c r="O2479" s="139" t="s">
        <v>194</v>
      </c>
      <c r="P2479" s="143">
        <v>1</v>
      </c>
    </row>
    <row r="2481" spans="1:10" ht="12.75">
      <c r="A2481" s="144" t="s">
        <v>86</v>
      </c>
      <c r="C2481" s="145" t="s">
        <v>87</v>
      </c>
      <c r="D2481" s="145" t="s">
        <v>88</v>
      </c>
      <c r="F2481" s="145" t="s">
        <v>89</v>
      </c>
      <c r="G2481" s="145" t="s">
        <v>90</v>
      </c>
      <c r="H2481" s="145" t="s">
        <v>91</v>
      </c>
      <c r="I2481" s="146" t="s">
        <v>92</v>
      </c>
      <c r="J2481" s="145" t="s">
        <v>93</v>
      </c>
    </row>
    <row r="2482" spans="1:8" ht="12.75">
      <c r="A2482" s="147" t="s">
        <v>21</v>
      </c>
      <c r="C2482" s="148">
        <v>178.2290000000503</v>
      </c>
      <c r="D2482" s="128">
        <v>577.2392389923334</v>
      </c>
      <c r="F2482" s="128">
        <v>476</v>
      </c>
      <c r="G2482" s="128">
        <v>423.00000000046566</v>
      </c>
      <c r="H2482" s="149" t="s">
        <v>768</v>
      </c>
    </row>
    <row r="2484" spans="4:8" ht="12.75">
      <c r="D2484" s="128">
        <v>568.9142254320905</v>
      </c>
      <c r="F2484" s="128">
        <v>515</v>
      </c>
      <c r="G2484" s="128">
        <v>481</v>
      </c>
      <c r="H2484" s="149" t="s">
        <v>769</v>
      </c>
    </row>
    <row r="2486" spans="4:8" ht="12.75">
      <c r="D2486" s="128">
        <v>540.2175533398986</v>
      </c>
      <c r="F2486" s="128">
        <v>444.00000000046566</v>
      </c>
      <c r="G2486" s="128">
        <v>500</v>
      </c>
      <c r="H2486" s="149" t="s">
        <v>770</v>
      </c>
    </row>
    <row r="2488" spans="1:8" ht="12.75">
      <c r="A2488" s="144" t="s">
        <v>94</v>
      </c>
      <c r="C2488" s="150" t="s">
        <v>95</v>
      </c>
      <c r="D2488" s="128">
        <v>562.1236725881075</v>
      </c>
      <c r="F2488" s="128">
        <v>478.33333333348855</v>
      </c>
      <c r="G2488" s="128">
        <v>468.0000000001552</v>
      </c>
      <c r="H2488" s="128">
        <v>89.2597402962856</v>
      </c>
    </row>
    <row r="2489" spans="1:8" ht="12.75">
      <c r="A2489" s="127">
        <v>38383.03387731482</v>
      </c>
      <c r="C2489" s="150" t="s">
        <v>96</v>
      </c>
      <c r="D2489" s="128">
        <v>19.42253866213149</v>
      </c>
      <c r="F2489" s="128">
        <v>35.557465226269144</v>
      </c>
      <c r="G2489" s="128">
        <v>40.11234224000188</v>
      </c>
      <c r="H2489" s="128">
        <v>19.42253866213149</v>
      </c>
    </row>
    <row r="2491" spans="3:8" ht="12.75">
      <c r="C2491" s="150" t="s">
        <v>97</v>
      </c>
      <c r="D2491" s="128">
        <v>3.4552073874965994</v>
      </c>
      <c r="F2491" s="128">
        <v>7.4336164236078615</v>
      </c>
      <c r="G2491" s="128">
        <v>8.57101329914286</v>
      </c>
      <c r="H2491" s="128">
        <v>21.759573350382833</v>
      </c>
    </row>
    <row r="2492" spans="1:10" ht="12.75">
      <c r="A2492" s="144" t="s">
        <v>86</v>
      </c>
      <c r="C2492" s="145" t="s">
        <v>87</v>
      </c>
      <c r="D2492" s="145" t="s">
        <v>88</v>
      </c>
      <c r="F2492" s="145" t="s">
        <v>89</v>
      </c>
      <c r="G2492" s="145" t="s">
        <v>90</v>
      </c>
      <c r="H2492" s="145" t="s">
        <v>91</v>
      </c>
      <c r="I2492" s="146" t="s">
        <v>92</v>
      </c>
      <c r="J2492" s="145" t="s">
        <v>93</v>
      </c>
    </row>
    <row r="2493" spans="1:8" ht="12.75">
      <c r="A2493" s="147" t="s">
        <v>288</v>
      </c>
      <c r="C2493" s="148">
        <v>251.61100000003353</v>
      </c>
      <c r="D2493" s="128">
        <v>4316455.583267212</v>
      </c>
      <c r="F2493" s="128">
        <v>29400</v>
      </c>
      <c r="G2493" s="128">
        <v>26300</v>
      </c>
      <c r="H2493" s="149" t="s">
        <v>771</v>
      </c>
    </row>
    <row r="2495" spans="4:8" ht="12.75">
      <c r="D2495" s="128">
        <v>4258054.804229736</v>
      </c>
      <c r="F2495" s="128">
        <v>30200</v>
      </c>
      <c r="G2495" s="128">
        <v>26200</v>
      </c>
      <c r="H2495" s="149" t="s">
        <v>772</v>
      </c>
    </row>
    <row r="2497" spans="4:8" ht="12.75">
      <c r="D2497" s="128">
        <v>4135820.2870368958</v>
      </c>
      <c r="F2497" s="128">
        <v>33300</v>
      </c>
      <c r="G2497" s="128">
        <v>26300</v>
      </c>
      <c r="H2497" s="149" t="s">
        <v>773</v>
      </c>
    </row>
    <row r="2499" spans="1:10" ht="12.75">
      <c r="A2499" s="144" t="s">
        <v>94</v>
      </c>
      <c r="C2499" s="150" t="s">
        <v>95</v>
      </c>
      <c r="D2499" s="128">
        <v>4236776.891511281</v>
      </c>
      <c r="F2499" s="128">
        <v>30966.666666666664</v>
      </c>
      <c r="G2499" s="128">
        <v>26266.666666666664</v>
      </c>
      <c r="H2499" s="128">
        <v>4208183.390233443</v>
      </c>
      <c r="I2499" s="128">
        <v>-0.0001</v>
      </c>
      <c r="J2499" s="128">
        <v>-0.0001</v>
      </c>
    </row>
    <row r="2500" spans="1:8" ht="12.75">
      <c r="A2500" s="127">
        <v>38383.03435185185</v>
      </c>
      <c r="C2500" s="150" t="s">
        <v>96</v>
      </c>
      <c r="D2500" s="128">
        <v>92178.30405413557</v>
      </c>
      <c r="F2500" s="128">
        <v>2059.93527406405</v>
      </c>
      <c r="G2500" s="128">
        <v>57.73502691896257</v>
      </c>
      <c r="H2500" s="128">
        <v>92178.30405413557</v>
      </c>
    </row>
    <row r="2502" spans="3:8" ht="12.75">
      <c r="C2502" s="150" t="s">
        <v>97</v>
      </c>
      <c r="D2502" s="128">
        <v>2.1756704781604657</v>
      </c>
      <c r="F2502" s="128">
        <v>6.652105298376914</v>
      </c>
      <c r="G2502" s="128">
        <v>0.21980340197574588</v>
      </c>
      <c r="H2502" s="128">
        <v>2.190453587837153</v>
      </c>
    </row>
    <row r="2503" spans="1:10" ht="12.75">
      <c r="A2503" s="144" t="s">
        <v>86</v>
      </c>
      <c r="C2503" s="145" t="s">
        <v>87</v>
      </c>
      <c r="D2503" s="145" t="s">
        <v>88</v>
      </c>
      <c r="F2503" s="145" t="s">
        <v>89</v>
      </c>
      <c r="G2503" s="145" t="s">
        <v>90</v>
      </c>
      <c r="H2503" s="145" t="s">
        <v>91</v>
      </c>
      <c r="I2503" s="146" t="s">
        <v>92</v>
      </c>
      <c r="J2503" s="145" t="s">
        <v>93</v>
      </c>
    </row>
    <row r="2504" spans="1:8" ht="12.75">
      <c r="A2504" s="147" t="s">
        <v>291</v>
      </c>
      <c r="C2504" s="148">
        <v>257.6099999998696</v>
      </c>
      <c r="D2504" s="128">
        <v>530068.7009954453</v>
      </c>
      <c r="F2504" s="128">
        <v>15505</v>
      </c>
      <c r="G2504" s="128">
        <v>11037.5</v>
      </c>
      <c r="H2504" s="149" t="s">
        <v>774</v>
      </c>
    </row>
    <row r="2506" spans="4:8" ht="12.75">
      <c r="D2506" s="128">
        <v>535179.4247026443</v>
      </c>
      <c r="F2506" s="128">
        <v>13897.500000014901</v>
      </c>
      <c r="G2506" s="128">
        <v>11105</v>
      </c>
      <c r="H2506" s="149" t="s">
        <v>775</v>
      </c>
    </row>
    <row r="2508" spans="4:8" ht="12.75">
      <c r="D2508" s="128">
        <v>520603.5196657181</v>
      </c>
      <c r="F2508" s="128">
        <v>14777.499999985099</v>
      </c>
      <c r="G2508" s="128">
        <v>11280</v>
      </c>
      <c r="H2508" s="149" t="s">
        <v>776</v>
      </c>
    </row>
    <row r="2510" spans="1:10" ht="12.75">
      <c r="A2510" s="144" t="s">
        <v>94</v>
      </c>
      <c r="C2510" s="150" t="s">
        <v>95</v>
      </c>
      <c r="D2510" s="128">
        <v>528617.2151212692</v>
      </c>
      <c r="F2510" s="128">
        <v>14726.666666666668</v>
      </c>
      <c r="G2510" s="128">
        <v>11140.833333333332</v>
      </c>
      <c r="H2510" s="128">
        <v>515683.4651212692</v>
      </c>
      <c r="I2510" s="128">
        <v>-0.0001</v>
      </c>
      <c r="J2510" s="128">
        <v>-0.0001</v>
      </c>
    </row>
    <row r="2511" spans="1:8" ht="12.75">
      <c r="A2511" s="127">
        <v>38383.03498842593</v>
      </c>
      <c r="C2511" s="150" t="s">
        <v>96</v>
      </c>
      <c r="D2511" s="128">
        <v>7395.563558214733</v>
      </c>
      <c r="F2511" s="128">
        <v>804.9547088626855</v>
      </c>
      <c r="G2511" s="128">
        <v>125.1582331823733</v>
      </c>
      <c r="H2511" s="128">
        <v>7395.563558214733</v>
      </c>
    </row>
    <row r="2513" spans="3:8" ht="12.75">
      <c r="C2513" s="150" t="s">
        <v>97</v>
      </c>
      <c r="D2513" s="128">
        <v>1.3990394838953797</v>
      </c>
      <c r="F2513" s="128">
        <v>5.465966787207008</v>
      </c>
      <c r="G2513" s="128">
        <v>1.1234189529422394</v>
      </c>
      <c r="H2513" s="128">
        <v>1.434128502932623</v>
      </c>
    </row>
    <row r="2514" spans="1:10" ht="12.75">
      <c r="A2514" s="144" t="s">
        <v>86</v>
      </c>
      <c r="C2514" s="145" t="s">
        <v>87</v>
      </c>
      <c r="D2514" s="145" t="s">
        <v>88</v>
      </c>
      <c r="F2514" s="145" t="s">
        <v>89</v>
      </c>
      <c r="G2514" s="145" t="s">
        <v>90</v>
      </c>
      <c r="H2514" s="145" t="s">
        <v>91</v>
      </c>
      <c r="I2514" s="146" t="s">
        <v>92</v>
      </c>
      <c r="J2514" s="145" t="s">
        <v>93</v>
      </c>
    </row>
    <row r="2515" spans="1:8" ht="12.75">
      <c r="A2515" s="147" t="s">
        <v>290</v>
      </c>
      <c r="C2515" s="148">
        <v>259.9399999999441</v>
      </c>
      <c r="D2515" s="128">
        <v>6371208.218421936</v>
      </c>
      <c r="F2515" s="128">
        <v>30950</v>
      </c>
      <c r="G2515" s="128">
        <v>26250</v>
      </c>
      <c r="H2515" s="149" t="s">
        <v>777</v>
      </c>
    </row>
    <row r="2517" spans="4:8" ht="12.75">
      <c r="D2517" s="128">
        <v>6376250.24671936</v>
      </c>
      <c r="F2517" s="128">
        <v>31775</v>
      </c>
      <c r="G2517" s="128">
        <v>26525</v>
      </c>
      <c r="H2517" s="149" t="s">
        <v>778</v>
      </c>
    </row>
    <row r="2519" spans="4:8" ht="12.75">
      <c r="D2519" s="128">
        <v>6228437.3318481445</v>
      </c>
      <c r="F2519" s="128">
        <v>33725</v>
      </c>
      <c r="G2519" s="128">
        <v>26000</v>
      </c>
      <c r="H2519" s="149" t="s">
        <v>779</v>
      </c>
    </row>
    <row r="2521" spans="1:10" ht="12.75">
      <c r="A2521" s="144" t="s">
        <v>94</v>
      </c>
      <c r="C2521" s="150" t="s">
        <v>95</v>
      </c>
      <c r="D2521" s="128">
        <v>6325298.598996481</v>
      </c>
      <c r="F2521" s="128">
        <v>32150</v>
      </c>
      <c r="G2521" s="128">
        <v>26258.333333333336</v>
      </c>
      <c r="H2521" s="128">
        <v>6296064.676437558</v>
      </c>
      <c r="I2521" s="128">
        <v>-0.0001</v>
      </c>
      <c r="J2521" s="128">
        <v>-0.0001</v>
      </c>
    </row>
    <row r="2522" spans="1:8" ht="12.75">
      <c r="A2522" s="127">
        <v>38383.0356712963</v>
      </c>
      <c r="C2522" s="150" t="s">
        <v>96</v>
      </c>
      <c r="D2522" s="128">
        <v>83922.19204429779</v>
      </c>
      <c r="F2522" s="128">
        <v>1425</v>
      </c>
      <c r="G2522" s="128">
        <v>262.5991876098122</v>
      </c>
      <c r="H2522" s="128">
        <v>83922.19204429779</v>
      </c>
    </row>
    <row r="2524" spans="3:8" ht="12.75">
      <c r="C2524" s="150" t="s">
        <v>97</v>
      </c>
      <c r="D2524" s="128">
        <v>1.3267704398589533</v>
      </c>
      <c r="F2524" s="128">
        <v>4.432348367029549</v>
      </c>
      <c r="G2524" s="128">
        <v>1.0000603780760857</v>
      </c>
      <c r="H2524" s="128">
        <v>1.3329309077520894</v>
      </c>
    </row>
    <row r="2525" spans="1:10" ht="12.75">
      <c r="A2525" s="144" t="s">
        <v>86</v>
      </c>
      <c r="C2525" s="145" t="s">
        <v>87</v>
      </c>
      <c r="D2525" s="145" t="s">
        <v>88</v>
      </c>
      <c r="F2525" s="145" t="s">
        <v>89</v>
      </c>
      <c r="G2525" s="145" t="s">
        <v>90</v>
      </c>
      <c r="H2525" s="145" t="s">
        <v>91</v>
      </c>
      <c r="I2525" s="146" t="s">
        <v>92</v>
      </c>
      <c r="J2525" s="145" t="s">
        <v>93</v>
      </c>
    </row>
    <row r="2526" spans="1:8" ht="12.75">
      <c r="A2526" s="147" t="s">
        <v>292</v>
      </c>
      <c r="C2526" s="148">
        <v>285.2129999999888</v>
      </c>
      <c r="D2526" s="128">
        <v>935243.790473938</v>
      </c>
      <c r="F2526" s="128">
        <v>12200</v>
      </c>
      <c r="G2526" s="128">
        <v>12175</v>
      </c>
      <c r="H2526" s="149" t="s">
        <v>780</v>
      </c>
    </row>
    <row r="2528" spans="4:8" ht="12.75">
      <c r="D2528" s="128">
        <v>932243.7437343597</v>
      </c>
      <c r="F2528" s="128">
        <v>12550</v>
      </c>
      <c r="G2528" s="128">
        <v>12250</v>
      </c>
      <c r="H2528" s="149" t="s">
        <v>781</v>
      </c>
    </row>
    <row r="2530" spans="4:8" ht="12.75">
      <c r="D2530" s="128">
        <v>928261.6694421768</v>
      </c>
      <c r="F2530" s="128">
        <v>12525</v>
      </c>
      <c r="G2530" s="128">
        <v>12125</v>
      </c>
      <c r="H2530" s="149" t="s">
        <v>782</v>
      </c>
    </row>
    <row r="2532" spans="1:10" ht="12.75">
      <c r="A2532" s="144" t="s">
        <v>94</v>
      </c>
      <c r="C2532" s="150" t="s">
        <v>95</v>
      </c>
      <c r="D2532" s="128">
        <v>931916.4012168248</v>
      </c>
      <c r="F2532" s="128">
        <v>12425</v>
      </c>
      <c r="G2532" s="128">
        <v>12183.333333333332</v>
      </c>
      <c r="H2532" s="128">
        <v>919625.0079401946</v>
      </c>
      <c r="I2532" s="128">
        <v>-0.0001</v>
      </c>
      <c r="J2532" s="128">
        <v>-0.0001</v>
      </c>
    </row>
    <row r="2533" spans="1:8" ht="12.75">
      <c r="A2533" s="127">
        <v>38383.03634259259</v>
      </c>
      <c r="C2533" s="150" t="s">
        <v>96</v>
      </c>
      <c r="D2533" s="128">
        <v>3502.551693884522</v>
      </c>
      <c r="F2533" s="128">
        <v>195.25624189766637</v>
      </c>
      <c r="G2533" s="128">
        <v>62.91528696058958</v>
      </c>
      <c r="H2533" s="128">
        <v>3502.551693884522</v>
      </c>
    </row>
    <row r="2535" spans="3:8" ht="12.75">
      <c r="C2535" s="150" t="s">
        <v>97</v>
      </c>
      <c r="D2535" s="128">
        <v>0.375843980137184</v>
      </c>
      <c r="F2535" s="128">
        <v>1.5714788080295077</v>
      </c>
      <c r="G2535" s="128">
        <v>0.5164045441361664</v>
      </c>
      <c r="H2535" s="128">
        <v>0.38086738220936917</v>
      </c>
    </row>
    <row r="2536" spans="1:10" ht="12.75">
      <c r="A2536" s="144" t="s">
        <v>86</v>
      </c>
      <c r="C2536" s="145" t="s">
        <v>87</v>
      </c>
      <c r="D2536" s="145" t="s">
        <v>88</v>
      </c>
      <c r="F2536" s="145" t="s">
        <v>89</v>
      </c>
      <c r="G2536" s="145" t="s">
        <v>90</v>
      </c>
      <c r="H2536" s="145" t="s">
        <v>91</v>
      </c>
      <c r="I2536" s="146" t="s">
        <v>92</v>
      </c>
      <c r="J2536" s="145" t="s">
        <v>93</v>
      </c>
    </row>
    <row r="2537" spans="1:8" ht="12.75">
      <c r="A2537" s="147" t="s">
        <v>288</v>
      </c>
      <c r="C2537" s="148">
        <v>288.1579999998212</v>
      </c>
      <c r="D2537" s="128">
        <v>434034.3966059685</v>
      </c>
      <c r="F2537" s="128">
        <v>4340</v>
      </c>
      <c r="G2537" s="128">
        <v>3959.9999999962747</v>
      </c>
      <c r="H2537" s="149" t="s">
        <v>783</v>
      </c>
    </row>
    <row r="2539" spans="4:8" ht="12.75">
      <c r="D2539" s="128">
        <v>443805.5271906853</v>
      </c>
      <c r="F2539" s="128">
        <v>4340</v>
      </c>
      <c r="G2539" s="128">
        <v>3959.9999999962747</v>
      </c>
      <c r="H2539" s="149" t="s">
        <v>784</v>
      </c>
    </row>
    <row r="2541" spans="4:8" ht="12.75">
      <c r="D2541" s="128">
        <v>439097.57039022446</v>
      </c>
      <c r="F2541" s="128">
        <v>4340</v>
      </c>
      <c r="G2541" s="128">
        <v>3959.9999999962747</v>
      </c>
      <c r="H2541" s="149" t="s">
        <v>785</v>
      </c>
    </row>
    <row r="2543" spans="1:10" ht="12.75">
      <c r="A2543" s="144" t="s">
        <v>94</v>
      </c>
      <c r="C2543" s="150" t="s">
        <v>95</v>
      </c>
      <c r="D2543" s="128">
        <v>438979.16472895944</v>
      </c>
      <c r="F2543" s="128">
        <v>4340</v>
      </c>
      <c r="G2543" s="128">
        <v>3959.9999999962747</v>
      </c>
      <c r="H2543" s="128">
        <v>434832.10720683745</v>
      </c>
      <c r="I2543" s="128">
        <v>-0.0001</v>
      </c>
      <c r="J2543" s="128">
        <v>-0.0001</v>
      </c>
    </row>
    <row r="2544" spans="1:8" ht="12.75">
      <c r="A2544" s="127">
        <v>38383.036770833336</v>
      </c>
      <c r="C2544" s="150" t="s">
        <v>96</v>
      </c>
      <c r="D2544" s="128">
        <v>4886.641295547911</v>
      </c>
      <c r="G2544" s="128">
        <v>5.638186222554939E-05</v>
      </c>
      <c r="H2544" s="128">
        <v>4886.641295547911</v>
      </c>
    </row>
    <row r="2546" spans="3:8" ht="12.75">
      <c r="C2546" s="150" t="s">
        <v>97</v>
      </c>
      <c r="D2546" s="128">
        <v>1.113182968163213</v>
      </c>
      <c r="F2546" s="128">
        <v>0</v>
      </c>
      <c r="G2546" s="128">
        <v>1.4237843996364246E-06</v>
      </c>
      <c r="H2546" s="128">
        <v>1.1237995572446247</v>
      </c>
    </row>
    <row r="2547" spans="1:10" ht="12.75">
      <c r="A2547" s="144" t="s">
        <v>86</v>
      </c>
      <c r="C2547" s="145" t="s">
        <v>87</v>
      </c>
      <c r="D2547" s="145" t="s">
        <v>88</v>
      </c>
      <c r="F2547" s="145" t="s">
        <v>89</v>
      </c>
      <c r="G2547" s="145" t="s">
        <v>90</v>
      </c>
      <c r="H2547" s="145" t="s">
        <v>91</v>
      </c>
      <c r="I2547" s="146" t="s">
        <v>92</v>
      </c>
      <c r="J2547" s="145" t="s">
        <v>93</v>
      </c>
    </row>
    <row r="2548" spans="1:8" ht="12.75">
      <c r="A2548" s="147" t="s">
        <v>289</v>
      </c>
      <c r="C2548" s="148">
        <v>334.94100000010803</v>
      </c>
      <c r="D2548" s="128">
        <v>1064356.5447235107</v>
      </c>
      <c r="F2548" s="128">
        <v>32100</v>
      </c>
      <c r="H2548" s="149" t="s">
        <v>786</v>
      </c>
    </row>
    <row r="2550" spans="4:8" ht="12.75">
      <c r="D2550" s="128">
        <v>1098472.8207244873</v>
      </c>
      <c r="F2550" s="128">
        <v>31300</v>
      </c>
      <c r="H2550" s="149" t="s">
        <v>787</v>
      </c>
    </row>
    <row r="2552" spans="4:8" ht="12.75">
      <c r="D2552" s="128">
        <v>1069673.1876888275</v>
      </c>
      <c r="F2552" s="128">
        <v>33400</v>
      </c>
      <c r="H2552" s="149" t="s">
        <v>788</v>
      </c>
    </row>
    <row r="2554" spans="1:10" ht="12.75">
      <c r="A2554" s="144" t="s">
        <v>94</v>
      </c>
      <c r="C2554" s="150" t="s">
        <v>95</v>
      </c>
      <c r="D2554" s="128">
        <v>1077500.8510456085</v>
      </c>
      <c r="F2554" s="128">
        <v>32266.666666666664</v>
      </c>
      <c r="H2554" s="128">
        <v>1045234.1843789418</v>
      </c>
      <c r="I2554" s="128">
        <v>-0.0001</v>
      </c>
      <c r="J2554" s="128">
        <v>-0.0001</v>
      </c>
    </row>
    <row r="2555" spans="1:8" ht="12.75">
      <c r="A2555" s="127">
        <v>38383.037199074075</v>
      </c>
      <c r="C2555" s="150" t="s">
        <v>96</v>
      </c>
      <c r="D2555" s="128">
        <v>18355.77040780251</v>
      </c>
      <c r="F2555" s="128">
        <v>1059.8742063723098</v>
      </c>
      <c r="H2555" s="128">
        <v>18355.77040780251</v>
      </c>
    </row>
    <row r="2557" spans="3:8" ht="12.75">
      <c r="C2557" s="150" t="s">
        <v>97</v>
      </c>
      <c r="D2557" s="128">
        <v>1.7035504324650919</v>
      </c>
      <c r="F2557" s="128">
        <v>3.284734110657985</v>
      </c>
      <c r="H2557" s="128">
        <v>1.7561395027191116</v>
      </c>
    </row>
    <row r="2558" spans="1:10" ht="12.75">
      <c r="A2558" s="144" t="s">
        <v>86</v>
      </c>
      <c r="C2558" s="145" t="s">
        <v>87</v>
      </c>
      <c r="D2558" s="145" t="s">
        <v>88</v>
      </c>
      <c r="F2558" s="145" t="s">
        <v>89</v>
      </c>
      <c r="G2558" s="145" t="s">
        <v>90</v>
      </c>
      <c r="H2558" s="145" t="s">
        <v>91</v>
      </c>
      <c r="I2558" s="146" t="s">
        <v>92</v>
      </c>
      <c r="J2558" s="145" t="s">
        <v>93</v>
      </c>
    </row>
    <row r="2559" spans="1:8" ht="12.75">
      <c r="A2559" s="147" t="s">
        <v>293</v>
      </c>
      <c r="C2559" s="148">
        <v>393.36599999992177</v>
      </c>
      <c r="D2559" s="128">
        <v>4908878.174446106</v>
      </c>
      <c r="F2559" s="128">
        <v>17000</v>
      </c>
      <c r="G2559" s="128">
        <v>15600</v>
      </c>
      <c r="H2559" s="149" t="s">
        <v>789</v>
      </c>
    </row>
    <row r="2561" spans="4:8" ht="12.75">
      <c r="D2561" s="128">
        <v>4807075.325691223</v>
      </c>
      <c r="F2561" s="128">
        <v>16600</v>
      </c>
      <c r="G2561" s="128">
        <v>15400</v>
      </c>
      <c r="H2561" s="149" t="s">
        <v>790</v>
      </c>
    </row>
    <row r="2563" spans="4:8" ht="12.75">
      <c r="D2563" s="128">
        <v>4985893.009315491</v>
      </c>
      <c r="F2563" s="128">
        <v>18100</v>
      </c>
      <c r="G2563" s="128">
        <v>15700</v>
      </c>
      <c r="H2563" s="149" t="s">
        <v>791</v>
      </c>
    </row>
    <row r="2565" spans="1:10" ht="12.75">
      <c r="A2565" s="144" t="s">
        <v>94</v>
      </c>
      <c r="C2565" s="150" t="s">
        <v>95</v>
      </c>
      <c r="D2565" s="128">
        <v>4900615.50315094</v>
      </c>
      <c r="F2565" s="128">
        <v>17233.333333333332</v>
      </c>
      <c r="G2565" s="128">
        <v>15566.666666666668</v>
      </c>
      <c r="H2565" s="128">
        <v>4884215.50315094</v>
      </c>
      <c r="I2565" s="128">
        <v>-0.0001</v>
      </c>
      <c r="J2565" s="128">
        <v>-0.0001</v>
      </c>
    </row>
    <row r="2566" spans="1:8" ht="12.75">
      <c r="A2566" s="127">
        <v>38383.03766203704</v>
      </c>
      <c r="C2566" s="150" t="s">
        <v>96</v>
      </c>
      <c r="D2566" s="128">
        <v>89694.73115454812</v>
      </c>
      <c r="F2566" s="128">
        <v>776.745346515403</v>
      </c>
      <c r="G2566" s="128">
        <v>152.7525231651947</v>
      </c>
      <c r="H2566" s="128">
        <v>89694.73115454812</v>
      </c>
    </row>
    <row r="2568" spans="3:8" ht="12.75">
      <c r="C2568" s="150" t="s">
        <v>97</v>
      </c>
      <c r="D2568" s="128">
        <v>1.8302748113349696</v>
      </c>
      <c r="F2568" s="128">
        <v>4.507226382100984</v>
      </c>
      <c r="G2568" s="128">
        <v>0.9812795920676319</v>
      </c>
      <c r="H2568" s="128">
        <v>1.8364204260988002</v>
      </c>
    </row>
    <row r="2569" spans="1:10" ht="12.75">
      <c r="A2569" s="144" t="s">
        <v>86</v>
      </c>
      <c r="C2569" s="145" t="s">
        <v>87</v>
      </c>
      <c r="D2569" s="145" t="s">
        <v>88</v>
      </c>
      <c r="F2569" s="145" t="s">
        <v>89</v>
      </c>
      <c r="G2569" s="145" t="s">
        <v>90</v>
      </c>
      <c r="H2569" s="145" t="s">
        <v>91</v>
      </c>
      <c r="I2569" s="146" t="s">
        <v>92</v>
      </c>
      <c r="J2569" s="145" t="s">
        <v>93</v>
      </c>
    </row>
    <row r="2570" spans="1:8" ht="12.75">
      <c r="A2570" s="147" t="s">
        <v>287</v>
      </c>
      <c r="C2570" s="148">
        <v>396.15199999976903</v>
      </c>
      <c r="D2570" s="128">
        <v>6817023.575386047</v>
      </c>
      <c r="F2570" s="128">
        <v>97300</v>
      </c>
      <c r="G2570" s="128">
        <v>96900</v>
      </c>
      <c r="H2570" s="149" t="s">
        <v>792</v>
      </c>
    </row>
    <row r="2572" spans="4:8" ht="12.75">
      <c r="D2572" s="128">
        <v>6630197.503890991</v>
      </c>
      <c r="F2572" s="128">
        <v>97400</v>
      </c>
      <c r="G2572" s="128">
        <v>97600</v>
      </c>
      <c r="H2572" s="149" t="s">
        <v>793</v>
      </c>
    </row>
    <row r="2574" spans="4:8" ht="12.75">
      <c r="D2574" s="128">
        <v>6798722.023796082</v>
      </c>
      <c r="F2574" s="128">
        <v>100300</v>
      </c>
      <c r="G2574" s="128">
        <v>97900</v>
      </c>
      <c r="H2574" s="149" t="s">
        <v>794</v>
      </c>
    </row>
    <row r="2576" spans="1:10" ht="12.75">
      <c r="A2576" s="144" t="s">
        <v>94</v>
      </c>
      <c r="C2576" s="150" t="s">
        <v>95</v>
      </c>
      <c r="D2576" s="128">
        <v>6748647.701024374</v>
      </c>
      <c r="F2576" s="128">
        <v>98333.33333333334</v>
      </c>
      <c r="G2576" s="128">
        <v>97466.66666666666</v>
      </c>
      <c r="H2576" s="128">
        <v>6650743.063687869</v>
      </c>
      <c r="I2576" s="128">
        <v>-0.0001</v>
      </c>
      <c r="J2576" s="128">
        <v>-0.0001</v>
      </c>
    </row>
    <row r="2577" spans="1:8" ht="12.75">
      <c r="A2577" s="127">
        <v>38383.038125</v>
      </c>
      <c r="C2577" s="150" t="s">
        <v>96</v>
      </c>
      <c r="D2577" s="128">
        <v>102988.22067770663</v>
      </c>
      <c r="F2577" s="128">
        <v>1703.9170558842743</v>
      </c>
      <c r="G2577" s="128">
        <v>513.1601439446883</v>
      </c>
      <c r="H2577" s="128">
        <v>102988.22067770663</v>
      </c>
    </row>
    <row r="2579" spans="3:8" ht="12.75">
      <c r="C2579" s="150" t="s">
        <v>97</v>
      </c>
      <c r="D2579" s="128">
        <v>1.5260571486354835</v>
      </c>
      <c r="F2579" s="128">
        <v>1.7327970059840079</v>
      </c>
      <c r="G2579" s="128">
        <v>0.5264980957024847</v>
      </c>
      <c r="H2579" s="128">
        <v>1.5485220176375178</v>
      </c>
    </row>
    <row r="2580" spans="1:10" ht="12.75">
      <c r="A2580" s="144" t="s">
        <v>86</v>
      </c>
      <c r="C2580" s="145" t="s">
        <v>87</v>
      </c>
      <c r="D2580" s="145" t="s">
        <v>88</v>
      </c>
      <c r="F2580" s="145" t="s">
        <v>89</v>
      </c>
      <c r="G2580" s="145" t="s">
        <v>90</v>
      </c>
      <c r="H2580" s="145" t="s">
        <v>91</v>
      </c>
      <c r="I2580" s="146" t="s">
        <v>92</v>
      </c>
      <c r="J2580" s="145" t="s">
        <v>93</v>
      </c>
    </row>
    <row r="2581" spans="1:8" ht="12.75">
      <c r="A2581" s="147" t="s">
        <v>294</v>
      </c>
      <c r="C2581" s="148">
        <v>589.5920000001788</v>
      </c>
      <c r="D2581" s="128">
        <v>246380.8971991539</v>
      </c>
      <c r="F2581" s="128">
        <v>3030</v>
      </c>
      <c r="G2581" s="128">
        <v>2720</v>
      </c>
      <c r="H2581" s="149" t="s">
        <v>1017</v>
      </c>
    </row>
    <row r="2583" spans="4:8" ht="12.75">
      <c r="D2583" s="128">
        <v>239787.67092561722</v>
      </c>
      <c r="F2583" s="128">
        <v>3070</v>
      </c>
      <c r="G2583" s="128">
        <v>2680</v>
      </c>
      <c r="H2583" s="149" t="s">
        <v>1018</v>
      </c>
    </row>
    <row r="2585" spans="4:8" ht="12.75">
      <c r="D2585" s="128">
        <v>241952.48423361778</v>
      </c>
      <c r="F2585" s="128">
        <v>2990</v>
      </c>
      <c r="G2585" s="128">
        <v>2720</v>
      </c>
      <c r="H2585" s="149" t="s">
        <v>1019</v>
      </c>
    </row>
    <row r="2587" spans="1:10" ht="12.75">
      <c r="A2587" s="144" t="s">
        <v>94</v>
      </c>
      <c r="C2587" s="150" t="s">
        <v>95</v>
      </c>
      <c r="D2587" s="128">
        <v>242707.01745279628</v>
      </c>
      <c r="F2587" s="128">
        <v>3030</v>
      </c>
      <c r="G2587" s="128">
        <v>2706.666666666667</v>
      </c>
      <c r="H2587" s="128">
        <v>239838.68411946297</v>
      </c>
      <c r="I2587" s="128">
        <v>-0.0001</v>
      </c>
      <c r="J2587" s="128">
        <v>-0.0001</v>
      </c>
    </row>
    <row r="2588" spans="1:8" ht="12.75">
      <c r="A2588" s="127">
        <v>38383.038622685184</v>
      </c>
      <c r="C2588" s="150" t="s">
        <v>96</v>
      </c>
      <c r="D2588" s="128">
        <v>3360.7511746101095</v>
      </c>
      <c r="F2588" s="128">
        <v>40</v>
      </c>
      <c r="G2588" s="128">
        <v>23.094010767585033</v>
      </c>
      <c r="H2588" s="128">
        <v>3360.7511746101095</v>
      </c>
    </row>
    <row r="2590" spans="3:8" ht="12.75">
      <c r="C2590" s="150" t="s">
        <v>97</v>
      </c>
      <c r="D2590" s="128">
        <v>1.3846946865735916</v>
      </c>
      <c r="F2590" s="128">
        <v>1.32013201320132</v>
      </c>
      <c r="G2590" s="128">
        <v>0.8532269988024026</v>
      </c>
      <c r="H2590" s="128">
        <v>1.4012548421655486</v>
      </c>
    </row>
    <row r="2591" spans="1:10" ht="12.75">
      <c r="A2591" s="144" t="s">
        <v>86</v>
      </c>
      <c r="C2591" s="145" t="s">
        <v>87</v>
      </c>
      <c r="D2591" s="145" t="s">
        <v>88</v>
      </c>
      <c r="F2591" s="145" t="s">
        <v>89</v>
      </c>
      <c r="G2591" s="145" t="s">
        <v>90</v>
      </c>
      <c r="H2591" s="145" t="s">
        <v>91</v>
      </c>
      <c r="I2591" s="146" t="s">
        <v>92</v>
      </c>
      <c r="J2591" s="145" t="s">
        <v>93</v>
      </c>
    </row>
    <row r="2592" spans="1:8" ht="12.75">
      <c r="A2592" s="147" t="s">
        <v>295</v>
      </c>
      <c r="C2592" s="148">
        <v>766.4900000002235</v>
      </c>
      <c r="D2592" s="128">
        <v>13991.769049838185</v>
      </c>
      <c r="F2592" s="128">
        <v>2070</v>
      </c>
      <c r="G2592" s="128">
        <v>2113</v>
      </c>
      <c r="H2592" s="149" t="s">
        <v>1020</v>
      </c>
    </row>
    <row r="2594" spans="4:8" ht="12.75">
      <c r="D2594" s="128">
        <v>14235.553244113922</v>
      </c>
      <c r="F2594" s="128">
        <v>1996</v>
      </c>
      <c r="G2594" s="128">
        <v>1981</v>
      </c>
      <c r="H2594" s="149" t="s">
        <v>1021</v>
      </c>
    </row>
    <row r="2596" spans="4:8" ht="12.75">
      <c r="D2596" s="128">
        <v>14499.477132350206</v>
      </c>
      <c r="F2596" s="128">
        <v>1863</v>
      </c>
      <c r="G2596" s="128">
        <v>2010.9999999981374</v>
      </c>
      <c r="H2596" s="149" t="s">
        <v>1022</v>
      </c>
    </row>
    <row r="2598" spans="1:10" ht="12.75">
      <c r="A2598" s="144" t="s">
        <v>94</v>
      </c>
      <c r="C2598" s="150" t="s">
        <v>95</v>
      </c>
      <c r="D2598" s="128">
        <v>14242.266475434106</v>
      </c>
      <c r="F2598" s="128">
        <v>1976.3333333333335</v>
      </c>
      <c r="G2598" s="128">
        <v>2034.9999999993793</v>
      </c>
      <c r="H2598" s="128">
        <v>12235.455093320608</v>
      </c>
      <c r="I2598" s="128">
        <v>-0.0001</v>
      </c>
      <c r="J2598" s="128">
        <v>-0.0001</v>
      </c>
    </row>
    <row r="2599" spans="1:8" ht="12.75">
      <c r="A2599" s="127">
        <v>38383.03912037037</v>
      </c>
      <c r="C2599" s="150" t="s">
        <v>96</v>
      </c>
      <c r="D2599" s="128">
        <v>253.92060741127966</v>
      </c>
      <c r="F2599" s="128">
        <v>104.8920079573908</v>
      </c>
      <c r="G2599" s="128">
        <v>69.19537556834638</v>
      </c>
      <c r="H2599" s="128">
        <v>253.92060741127966</v>
      </c>
    </row>
    <row r="2601" spans="3:8" ht="12.75">
      <c r="C2601" s="150" t="s">
        <v>97</v>
      </c>
      <c r="D2601" s="128">
        <v>1.7828665672648152</v>
      </c>
      <c r="F2601" s="128">
        <v>5.307404686661703</v>
      </c>
      <c r="G2601" s="128">
        <v>3.400264155693734</v>
      </c>
      <c r="H2601" s="128">
        <v>2.0752853528913366</v>
      </c>
    </row>
    <row r="2602" spans="1:16" ht="12.75">
      <c r="A2602" s="138" t="s">
        <v>186</v>
      </c>
      <c r="B2602" s="133" t="s">
        <v>43</v>
      </c>
      <c r="D2602" s="138" t="s">
        <v>187</v>
      </c>
      <c r="E2602" s="133" t="s">
        <v>188</v>
      </c>
      <c r="F2602" s="134" t="s">
        <v>126</v>
      </c>
      <c r="G2602" s="139" t="s">
        <v>190</v>
      </c>
      <c r="H2602" s="140">
        <v>2</v>
      </c>
      <c r="I2602" s="141" t="s">
        <v>191</v>
      </c>
      <c r="J2602" s="140">
        <v>8</v>
      </c>
      <c r="K2602" s="139" t="s">
        <v>192</v>
      </c>
      <c r="L2602" s="142">
        <v>1</v>
      </c>
      <c r="M2602" s="139" t="s">
        <v>193</v>
      </c>
      <c r="N2602" s="143">
        <v>1</v>
      </c>
      <c r="O2602" s="139" t="s">
        <v>194</v>
      </c>
      <c r="P2602" s="143">
        <v>1</v>
      </c>
    </row>
    <row r="2604" spans="1:10" ht="12.75">
      <c r="A2604" s="144" t="s">
        <v>86</v>
      </c>
      <c r="C2604" s="145" t="s">
        <v>87</v>
      </c>
      <c r="D2604" s="145" t="s">
        <v>88</v>
      </c>
      <c r="F2604" s="145" t="s">
        <v>89</v>
      </c>
      <c r="G2604" s="145" t="s">
        <v>90</v>
      </c>
      <c r="H2604" s="145" t="s">
        <v>91</v>
      </c>
      <c r="I2604" s="146" t="s">
        <v>92</v>
      </c>
      <c r="J2604" s="145" t="s">
        <v>93</v>
      </c>
    </row>
    <row r="2605" spans="1:8" ht="12.75">
      <c r="A2605" s="147" t="s">
        <v>21</v>
      </c>
      <c r="C2605" s="148">
        <v>178.2290000000503</v>
      </c>
      <c r="D2605" s="128">
        <v>788.3766576843336</v>
      </c>
      <c r="F2605" s="128">
        <v>506</v>
      </c>
      <c r="G2605" s="128">
        <v>440</v>
      </c>
      <c r="H2605" s="149" t="s">
        <v>1023</v>
      </c>
    </row>
    <row r="2607" spans="4:8" ht="12.75">
      <c r="D2607" s="128">
        <v>797.4390746057034</v>
      </c>
      <c r="F2607" s="128">
        <v>462.99999999953434</v>
      </c>
      <c r="G2607" s="128">
        <v>426.99999999953434</v>
      </c>
      <c r="H2607" s="149" t="s">
        <v>1024</v>
      </c>
    </row>
    <row r="2609" spans="4:8" ht="12.75">
      <c r="D2609" s="128">
        <v>747.6254655718803</v>
      </c>
      <c r="F2609" s="128">
        <v>456</v>
      </c>
      <c r="G2609" s="128">
        <v>479</v>
      </c>
      <c r="H2609" s="149" t="s">
        <v>1025</v>
      </c>
    </row>
    <row r="2611" spans="1:8" ht="12.75">
      <c r="A2611" s="144" t="s">
        <v>94</v>
      </c>
      <c r="C2611" s="150" t="s">
        <v>95</v>
      </c>
      <c r="D2611" s="128">
        <v>777.813732620639</v>
      </c>
      <c r="F2611" s="128">
        <v>474.9999999998448</v>
      </c>
      <c r="G2611" s="128">
        <v>448.66666666651145</v>
      </c>
      <c r="H2611" s="128">
        <v>316.751883662461</v>
      </c>
    </row>
    <row r="2612" spans="1:8" ht="12.75">
      <c r="A2612" s="127">
        <v>38383.041354166664</v>
      </c>
      <c r="C2612" s="150" t="s">
        <v>96</v>
      </c>
      <c r="D2612" s="128">
        <v>26.533572143032817</v>
      </c>
      <c r="F2612" s="128">
        <v>27.07397274146451</v>
      </c>
      <c r="G2612" s="128">
        <v>27.061657993245106</v>
      </c>
      <c r="H2612" s="128">
        <v>26.533572143032817</v>
      </c>
    </row>
    <row r="2614" spans="3:8" ht="12.75">
      <c r="C2614" s="150" t="s">
        <v>97</v>
      </c>
      <c r="D2614" s="128">
        <v>3.411301579059927</v>
      </c>
      <c r="F2614" s="128">
        <v>5.6997837350470215</v>
      </c>
      <c r="G2614" s="128">
        <v>6.03157310399431</v>
      </c>
      <c r="H2614" s="128">
        <v>8.376768540801379</v>
      </c>
    </row>
    <row r="2615" spans="1:10" ht="12.75">
      <c r="A2615" s="144" t="s">
        <v>86</v>
      </c>
      <c r="C2615" s="145" t="s">
        <v>87</v>
      </c>
      <c r="D2615" s="145" t="s">
        <v>88</v>
      </c>
      <c r="F2615" s="145" t="s">
        <v>89</v>
      </c>
      <c r="G2615" s="145" t="s">
        <v>90</v>
      </c>
      <c r="H2615" s="145" t="s">
        <v>91</v>
      </c>
      <c r="I2615" s="146" t="s">
        <v>92</v>
      </c>
      <c r="J2615" s="145" t="s">
        <v>93</v>
      </c>
    </row>
    <row r="2616" spans="1:8" ht="12.75">
      <c r="A2616" s="147" t="s">
        <v>288</v>
      </c>
      <c r="C2616" s="148">
        <v>251.61100000003353</v>
      </c>
      <c r="D2616" s="128">
        <v>4538715.341964722</v>
      </c>
      <c r="F2616" s="128">
        <v>30000</v>
      </c>
      <c r="G2616" s="128">
        <v>27000</v>
      </c>
      <c r="H2616" s="149" t="s">
        <v>1026</v>
      </c>
    </row>
    <row r="2618" spans="4:8" ht="12.75">
      <c r="D2618" s="128">
        <v>4668530.928260803</v>
      </c>
      <c r="F2618" s="128">
        <v>32900</v>
      </c>
      <c r="G2618" s="128">
        <v>26500</v>
      </c>
      <c r="H2618" s="149" t="s">
        <v>1027</v>
      </c>
    </row>
    <row r="2620" spans="4:8" ht="12.75">
      <c r="D2620" s="128">
        <v>4641106.269958496</v>
      </c>
      <c r="F2620" s="128">
        <v>32300</v>
      </c>
      <c r="G2620" s="128">
        <v>26500</v>
      </c>
      <c r="H2620" s="149" t="s">
        <v>1028</v>
      </c>
    </row>
    <row r="2622" spans="1:10" ht="12.75">
      <c r="A2622" s="144" t="s">
        <v>94</v>
      </c>
      <c r="C2622" s="150" t="s">
        <v>95</v>
      </c>
      <c r="D2622" s="128">
        <v>4616117.513394673</v>
      </c>
      <c r="F2622" s="128">
        <v>31733.333333333336</v>
      </c>
      <c r="G2622" s="128">
        <v>26666.666666666664</v>
      </c>
      <c r="H2622" s="128">
        <v>4586942.486012418</v>
      </c>
      <c r="I2622" s="128">
        <v>-0.0001</v>
      </c>
      <c r="J2622" s="128">
        <v>-0.0001</v>
      </c>
    </row>
    <row r="2623" spans="1:8" ht="12.75">
      <c r="A2623" s="127">
        <v>38383.0418287037</v>
      </c>
      <c r="C2623" s="150" t="s">
        <v>96</v>
      </c>
      <c r="D2623" s="128">
        <v>68420.39226210267</v>
      </c>
      <c r="F2623" s="128">
        <v>1530.795000427338</v>
      </c>
      <c r="G2623" s="128">
        <v>288.6751345948129</v>
      </c>
      <c r="H2623" s="128">
        <v>68420.39226210267</v>
      </c>
    </row>
    <row r="2625" spans="3:8" ht="12.75">
      <c r="C2625" s="150" t="s">
        <v>97</v>
      </c>
      <c r="D2625" s="128">
        <v>1.4822064660088474</v>
      </c>
      <c r="F2625" s="128">
        <v>4.8239338248760655</v>
      </c>
      <c r="G2625" s="128">
        <v>1.0825317547305484</v>
      </c>
      <c r="H2625" s="128">
        <v>1.4916339690490168</v>
      </c>
    </row>
    <row r="2626" spans="1:10" ht="12.75">
      <c r="A2626" s="144" t="s">
        <v>86</v>
      </c>
      <c r="C2626" s="145" t="s">
        <v>87</v>
      </c>
      <c r="D2626" s="145" t="s">
        <v>88</v>
      </c>
      <c r="F2626" s="145" t="s">
        <v>89</v>
      </c>
      <c r="G2626" s="145" t="s">
        <v>90</v>
      </c>
      <c r="H2626" s="145" t="s">
        <v>91</v>
      </c>
      <c r="I2626" s="146" t="s">
        <v>92</v>
      </c>
      <c r="J2626" s="145" t="s">
        <v>93</v>
      </c>
    </row>
    <row r="2627" spans="1:8" ht="12.75">
      <c r="A2627" s="147" t="s">
        <v>291</v>
      </c>
      <c r="C2627" s="148">
        <v>257.6099999998696</v>
      </c>
      <c r="D2627" s="128">
        <v>466375.48742103577</v>
      </c>
      <c r="F2627" s="128">
        <v>14532.5</v>
      </c>
      <c r="G2627" s="128">
        <v>11075</v>
      </c>
      <c r="H2627" s="149" t="s">
        <v>1029</v>
      </c>
    </row>
    <row r="2629" spans="4:8" ht="12.75">
      <c r="D2629" s="128">
        <v>465542.18188381195</v>
      </c>
      <c r="F2629" s="128">
        <v>14872.500000014901</v>
      </c>
      <c r="G2629" s="128">
        <v>11222.5</v>
      </c>
      <c r="H2629" s="149" t="s">
        <v>1030</v>
      </c>
    </row>
    <row r="2631" spans="4:8" ht="12.75">
      <c r="D2631" s="128">
        <v>461535.34536123276</v>
      </c>
      <c r="F2631" s="128">
        <v>14077.499999985099</v>
      </c>
      <c r="G2631" s="128">
        <v>11105</v>
      </c>
      <c r="H2631" s="149" t="s">
        <v>1031</v>
      </c>
    </row>
    <row r="2633" spans="1:10" ht="12.75">
      <c r="A2633" s="144" t="s">
        <v>94</v>
      </c>
      <c r="C2633" s="150" t="s">
        <v>95</v>
      </c>
      <c r="D2633" s="128">
        <v>464484.3382220268</v>
      </c>
      <c r="F2633" s="128">
        <v>14494.166666666668</v>
      </c>
      <c r="G2633" s="128">
        <v>11134.166666666668</v>
      </c>
      <c r="H2633" s="128">
        <v>451670.1715553602</v>
      </c>
      <c r="I2633" s="128">
        <v>-0.0001</v>
      </c>
      <c r="J2633" s="128">
        <v>-0.0001</v>
      </c>
    </row>
    <row r="2634" spans="1:8" ht="12.75">
      <c r="A2634" s="127">
        <v>38383.04246527778</v>
      </c>
      <c r="C2634" s="150" t="s">
        <v>96</v>
      </c>
      <c r="D2634" s="128">
        <v>2587.6666515173474</v>
      </c>
      <c r="F2634" s="128">
        <v>398.8838594693115</v>
      </c>
      <c r="G2634" s="128">
        <v>77.95564978456233</v>
      </c>
      <c r="H2634" s="128">
        <v>2587.6666515173474</v>
      </c>
    </row>
    <row r="2636" spans="3:8" ht="12.75">
      <c r="C2636" s="150" t="s">
        <v>97</v>
      </c>
      <c r="D2636" s="128">
        <v>0.5571052538439787</v>
      </c>
      <c r="F2636" s="128">
        <v>2.752030307383279</v>
      </c>
      <c r="G2636" s="128">
        <v>0.7001480408762427</v>
      </c>
      <c r="H2636" s="128">
        <v>0.5729106800669441</v>
      </c>
    </row>
    <row r="2637" spans="1:10" ht="12.75">
      <c r="A2637" s="144" t="s">
        <v>86</v>
      </c>
      <c r="C2637" s="145" t="s">
        <v>87</v>
      </c>
      <c r="D2637" s="145" t="s">
        <v>88</v>
      </c>
      <c r="F2637" s="145" t="s">
        <v>89</v>
      </c>
      <c r="G2637" s="145" t="s">
        <v>90</v>
      </c>
      <c r="H2637" s="145" t="s">
        <v>91</v>
      </c>
      <c r="I2637" s="146" t="s">
        <v>92</v>
      </c>
      <c r="J2637" s="145" t="s">
        <v>93</v>
      </c>
    </row>
    <row r="2638" spans="1:8" ht="12.75">
      <c r="A2638" s="147" t="s">
        <v>290</v>
      </c>
      <c r="C2638" s="148">
        <v>259.9399999999441</v>
      </c>
      <c r="D2638" s="128">
        <v>4702609.70098114</v>
      </c>
      <c r="F2638" s="128">
        <v>29025</v>
      </c>
      <c r="G2638" s="128">
        <v>25100</v>
      </c>
      <c r="H2638" s="149" t="s">
        <v>1032</v>
      </c>
    </row>
    <row r="2640" spans="4:8" ht="12.75">
      <c r="D2640" s="128">
        <v>5112007.614082336</v>
      </c>
      <c r="F2640" s="128">
        <v>28425</v>
      </c>
      <c r="G2640" s="128">
        <v>25050</v>
      </c>
      <c r="H2640" s="149" t="s">
        <v>1033</v>
      </c>
    </row>
    <row r="2642" spans="4:8" ht="12.75">
      <c r="D2642" s="128">
        <v>4981974.470787048</v>
      </c>
      <c r="F2642" s="128">
        <v>28675</v>
      </c>
      <c r="G2642" s="128">
        <v>25100</v>
      </c>
      <c r="H2642" s="149" t="s">
        <v>1034</v>
      </c>
    </row>
    <row r="2644" spans="1:10" ht="12.75">
      <c r="A2644" s="144" t="s">
        <v>94</v>
      </c>
      <c r="C2644" s="150" t="s">
        <v>95</v>
      </c>
      <c r="D2644" s="128">
        <v>4932197.261950175</v>
      </c>
      <c r="F2644" s="128">
        <v>28708.333333333336</v>
      </c>
      <c r="G2644" s="128">
        <v>25083.333333333336</v>
      </c>
      <c r="H2644" s="128">
        <v>4905283.120536033</v>
      </c>
      <c r="I2644" s="128">
        <v>-0.0001</v>
      </c>
      <c r="J2644" s="128">
        <v>-0.0001</v>
      </c>
    </row>
    <row r="2645" spans="1:8" ht="12.75">
      <c r="A2645" s="127">
        <v>38383.04314814815</v>
      </c>
      <c r="C2645" s="150" t="s">
        <v>96</v>
      </c>
      <c r="D2645" s="128">
        <v>209188.88761737163</v>
      </c>
      <c r="F2645" s="128">
        <v>301.3856886670854</v>
      </c>
      <c r="G2645" s="128">
        <v>28.867513459481284</v>
      </c>
      <c r="H2645" s="128">
        <v>209188.88761737163</v>
      </c>
    </row>
    <row r="2647" spans="3:8" ht="12.75">
      <c r="C2647" s="150" t="s">
        <v>97</v>
      </c>
      <c r="D2647" s="128">
        <v>4.241291994364779</v>
      </c>
      <c r="F2647" s="128">
        <v>1.0498195251103122</v>
      </c>
      <c r="G2647" s="128">
        <v>0.11508643239660313</v>
      </c>
      <c r="H2647" s="128">
        <v>4.264562971739583</v>
      </c>
    </row>
    <row r="2648" spans="1:10" ht="12.75">
      <c r="A2648" s="144" t="s">
        <v>86</v>
      </c>
      <c r="C2648" s="145" t="s">
        <v>87</v>
      </c>
      <c r="D2648" s="145" t="s">
        <v>88</v>
      </c>
      <c r="F2648" s="145" t="s">
        <v>89</v>
      </c>
      <c r="G2648" s="145" t="s">
        <v>90</v>
      </c>
      <c r="H2648" s="145" t="s">
        <v>91</v>
      </c>
      <c r="I2648" s="146" t="s">
        <v>92</v>
      </c>
      <c r="J2648" s="145" t="s">
        <v>93</v>
      </c>
    </row>
    <row r="2649" spans="1:8" ht="12.75">
      <c r="A2649" s="147" t="s">
        <v>292</v>
      </c>
      <c r="C2649" s="148">
        <v>285.2129999999888</v>
      </c>
      <c r="D2649" s="128">
        <v>821708.8123884201</v>
      </c>
      <c r="F2649" s="128">
        <v>12375</v>
      </c>
      <c r="G2649" s="128">
        <v>12175</v>
      </c>
      <c r="H2649" s="149" t="s">
        <v>1035</v>
      </c>
    </row>
    <row r="2651" spans="4:8" ht="12.75">
      <c r="D2651" s="128">
        <v>857032.9567489624</v>
      </c>
      <c r="F2651" s="128">
        <v>13250</v>
      </c>
      <c r="G2651" s="128">
        <v>11900</v>
      </c>
      <c r="H2651" s="149" t="s">
        <v>1036</v>
      </c>
    </row>
    <row r="2653" spans="4:8" ht="12.75">
      <c r="D2653" s="128">
        <v>821042.4305438995</v>
      </c>
      <c r="F2653" s="128">
        <v>12625</v>
      </c>
      <c r="G2653" s="128">
        <v>12000</v>
      </c>
      <c r="H2653" s="149" t="s">
        <v>1037</v>
      </c>
    </row>
    <row r="2655" spans="1:10" ht="12.75">
      <c r="A2655" s="144" t="s">
        <v>94</v>
      </c>
      <c r="C2655" s="150" t="s">
        <v>95</v>
      </c>
      <c r="D2655" s="128">
        <v>833261.3998937607</v>
      </c>
      <c r="F2655" s="128">
        <v>12750</v>
      </c>
      <c r="G2655" s="128">
        <v>12025</v>
      </c>
      <c r="H2655" s="128">
        <v>820912.22006387</v>
      </c>
      <c r="I2655" s="128">
        <v>-0.0001</v>
      </c>
      <c r="J2655" s="128">
        <v>-0.0001</v>
      </c>
    </row>
    <row r="2656" spans="1:8" ht="12.75">
      <c r="A2656" s="127">
        <v>38383.04381944444</v>
      </c>
      <c r="C2656" s="150" t="s">
        <v>96</v>
      </c>
      <c r="D2656" s="128">
        <v>20589.468246674885</v>
      </c>
      <c r="F2656" s="128">
        <v>450.6939094329987</v>
      </c>
      <c r="G2656" s="128">
        <v>139.19410907075056</v>
      </c>
      <c r="H2656" s="128">
        <v>20589.468246674885</v>
      </c>
    </row>
    <row r="2658" spans="3:8" ht="12.75">
      <c r="C2658" s="150" t="s">
        <v>97</v>
      </c>
      <c r="D2658" s="128">
        <v>2.4709494822753104</v>
      </c>
      <c r="F2658" s="128">
        <v>3.5348541916313616</v>
      </c>
      <c r="G2658" s="128">
        <v>1.1575393685717301</v>
      </c>
      <c r="H2658" s="128">
        <v>2.5081205692215116</v>
      </c>
    </row>
    <row r="2659" spans="1:10" ht="12.75">
      <c r="A2659" s="144" t="s">
        <v>86</v>
      </c>
      <c r="C2659" s="145" t="s">
        <v>87</v>
      </c>
      <c r="D2659" s="145" t="s">
        <v>88</v>
      </c>
      <c r="F2659" s="145" t="s">
        <v>89</v>
      </c>
      <c r="G2659" s="145" t="s">
        <v>90</v>
      </c>
      <c r="H2659" s="145" t="s">
        <v>91</v>
      </c>
      <c r="I2659" s="146" t="s">
        <v>92</v>
      </c>
      <c r="J2659" s="145" t="s">
        <v>93</v>
      </c>
    </row>
    <row r="2660" spans="1:8" ht="12.75">
      <c r="A2660" s="147" t="s">
        <v>288</v>
      </c>
      <c r="C2660" s="148">
        <v>288.1579999998212</v>
      </c>
      <c r="D2660" s="128">
        <v>465996.68457841873</v>
      </c>
      <c r="F2660" s="128">
        <v>4780</v>
      </c>
      <c r="G2660" s="128">
        <v>4110</v>
      </c>
      <c r="H2660" s="149" t="s">
        <v>1038</v>
      </c>
    </row>
    <row r="2662" spans="4:8" ht="12.75">
      <c r="D2662" s="128">
        <v>466908.02161026</v>
      </c>
      <c r="F2662" s="128">
        <v>4780</v>
      </c>
      <c r="G2662" s="128">
        <v>4110</v>
      </c>
      <c r="H2662" s="149" t="s">
        <v>1039</v>
      </c>
    </row>
    <row r="2664" spans="4:8" ht="12.75">
      <c r="D2664" s="128">
        <v>477332.3745036125</v>
      </c>
      <c r="F2664" s="128">
        <v>4780</v>
      </c>
      <c r="G2664" s="128">
        <v>4110</v>
      </c>
      <c r="H2664" s="149" t="s">
        <v>1040</v>
      </c>
    </row>
    <row r="2666" spans="1:10" ht="12.75">
      <c r="A2666" s="144" t="s">
        <v>94</v>
      </c>
      <c r="C2666" s="150" t="s">
        <v>95</v>
      </c>
      <c r="D2666" s="128">
        <v>470079.0268974304</v>
      </c>
      <c r="F2666" s="128">
        <v>4780</v>
      </c>
      <c r="G2666" s="128">
        <v>4110</v>
      </c>
      <c r="H2666" s="128">
        <v>465639.21495052776</v>
      </c>
      <c r="I2666" s="128">
        <v>-0.0001</v>
      </c>
      <c r="J2666" s="128">
        <v>-0.0001</v>
      </c>
    </row>
    <row r="2667" spans="1:8" ht="12.75">
      <c r="A2667" s="127">
        <v>38383.04424768518</v>
      </c>
      <c r="C2667" s="150" t="s">
        <v>96</v>
      </c>
      <c r="D2667" s="128">
        <v>6298.088790934087</v>
      </c>
      <c r="H2667" s="128">
        <v>6298.088790934087</v>
      </c>
    </row>
    <row r="2669" spans="3:8" ht="12.75">
      <c r="C2669" s="150" t="s">
        <v>97</v>
      </c>
      <c r="D2669" s="128">
        <v>1.3397936156612038</v>
      </c>
      <c r="F2669" s="128">
        <v>0</v>
      </c>
      <c r="G2669" s="128">
        <v>0</v>
      </c>
      <c r="H2669" s="128">
        <v>1.3525683809949798</v>
      </c>
    </row>
    <row r="2670" spans="1:10" ht="12.75">
      <c r="A2670" s="144" t="s">
        <v>86</v>
      </c>
      <c r="C2670" s="145" t="s">
        <v>87</v>
      </c>
      <c r="D2670" s="145" t="s">
        <v>88</v>
      </c>
      <c r="F2670" s="145" t="s">
        <v>89</v>
      </c>
      <c r="G2670" s="145" t="s">
        <v>90</v>
      </c>
      <c r="H2670" s="145" t="s">
        <v>91</v>
      </c>
      <c r="I2670" s="146" t="s">
        <v>92</v>
      </c>
      <c r="J2670" s="145" t="s">
        <v>93</v>
      </c>
    </row>
    <row r="2671" spans="1:8" ht="12.75">
      <c r="A2671" s="147" t="s">
        <v>289</v>
      </c>
      <c r="C2671" s="148">
        <v>334.94100000010803</v>
      </c>
      <c r="D2671" s="128">
        <v>1779751.6097335815</v>
      </c>
      <c r="F2671" s="128">
        <v>39300</v>
      </c>
      <c r="H2671" s="149" t="s">
        <v>1041</v>
      </c>
    </row>
    <row r="2673" spans="4:8" ht="12.75">
      <c r="D2673" s="128">
        <v>1796308.547449112</v>
      </c>
      <c r="F2673" s="128">
        <v>34100</v>
      </c>
      <c r="H2673" s="149" t="s">
        <v>1042</v>
      </c>
    </row>
    <row r="2675" spans="4:8" ht="12.75">
      <c r="D2675" s="128">
        <v>1828768.0233802795</v>
      </c>
      <c r="F2675" s="128">
        <v>34100</v>
      </c>
      <c r="H2675" s="149" t="s">
        <v>1043</v>
      </c>
    </row>
    <row r="2677" spans="1:10" ht="12.75">
      <c r="A2677" s="144" t="s">
        <v>94</v>
      </c>
      <c r="C2677" s="150" t="s">
        <v>95</v>
      </c>
      <c r="D2677" s="128">
        <v>1801609.3935209909</v>
      </c>
      <c r="F2677" s="128">
        <v>35833.333333333336</v>
      </c>
      <c r="H2677" s="128">
        <v>1765776.0601876578</v>
      </c>
      <c r="I2677" s="128">
        <v>-0.0001</v>
      </c>
      <c r="J2677" s="128">
        <v>-0.0001</v>
      </c>
    </row>
    <row r="2678" spans="1:8" ht="12.75">
      <c r="A2678" s="127">
        <v>38383.04467592593</v>
      </c>
      <c r="C2678" s="150" t="s">
        <v>96</v>
      </c>
      <c r="D2678" s="128">
        <v>24934.4426146679</v>
      </c>
      <c r="F2678" s="128">
        <v>3002.2213997860545</v>
      </c>
      <c r="H2678" s="128">
        <v>24934.4426146679</v>
      </c>
    </row>
    <row r="2680" spans="3:8" ht="12.75">
      <c r="C2680" s="150" t="s">
        <v>97</v>
      </c>
      <c r="D2680" s="128">
        <v>1.3840093587621152</v>
      </c>
      <c r="F2680" s="128">
        <v>8.378292278472712</v>
      </c>
      <c r="H2680" s="128">
        <v>1.4120954053493053</v>
      </c>
    </row>
    <row r="2681" spans="1:10" ht="12.75">
      <c r="A2681" s="144" t="s">
        <v>86</v>
      </c>
      <c r="C2681" s="145" t="s">
        <v>87</v>
      </c>
      <c r="D2681" s="145" t="s">
        <v>88</v>
      </c>
      <c r="F2681" s="145" t="s">
        <v>89</v>
      </c>
      <c r="G2681" s="145" t="s">
        <v>90</v>
      </c>
      <c r="H2681" s="145" t="s">
        <v>91</v>
      </c>
      <c r="I2681" s="146" t="s">
        <v>92</v>
      </c>
      <c r="J2681" s="145" t="s">
        <v>93</v>
      </c>
    </row>
    <row r="2682" spans="1:8" ht="12.75">
      <c r="A2682" s="147" t="s">
        <v>293</v>
      </c>
      <c r="C2682" s="148">
        <v>393.36599999992177</v>
      </c>
      <c r="D2682" s="128">
        <v>4644641.38684845</v>
      </c>
      <c r="F2682" s="128">
        <v>16700</v>
      </c>
      <c r="G2682" s="128">
        <v>15400</v>
      </c>
      <c r="H2682" s="149" t="s">
        <v>1044</v>
      </c>
    </row>
    <row r="2684" spans="4:8" ht="12.75">
      <c r="D2684" s="128">
        <v>4615302.384361267</v>
      </c>
      <c r="F2684" s="128">
        <v>16700</v>
      </c>
      <c r="G2684" s="128">
        <v>15700</v>
      </c>
      <c r="H2684" s="149" t="s">
        <v>1045</v>
      </c>
    </row>
    <row r="2686" spans="4:8" ht="12.75">
      <c r="D2686" s="128">
        <v>4644533.815368652</v>
      </c>
      <c r="F2686" s="128">
        <v>18000</v>
      </c>
      <c r="G2686" s="128">
        <v>14900</v>
      </c>
      <c r="H2686" s="149" t="s">
        <v>1046</v>
      </c>
    </row>
    <row r="2688" spans="1:10" ht="12.75">
      <c r="A2688" s="144" t="s">
        <v>94</v>
      </c>
      <c r="C2688" s="150" t="s">
        <v>95</v>
      </c>
      <c r="D2688" s="128">
        <v>4634825.86219279</v>
      </c>
      <c r="F2688" s="128">
        <v>17133.333333333332</v>
      </c>
      <c r="G2688" s="128">
        <v>15333.333333333332</v>
      </c>
      <c r="H2688" s="128">
        <v>4618592.528859456</v>
      </c>
      <c r="I2688" s="128">
        <v>-0.0001</v>
      </c>
      <c r="J2688" s="128">
        <v>-0.0001</v>
      </c>
    </row>
    <row r="2689" spans="1:8" ht="12.75">
      <c r="A2689" s="127">
        <v>38383.04513888889</v>
      </c>
      <c r="C2689" s="150" t="s">
        <v>96</v>
      </c>
      <c r="D2689" s="128">
        <v>16907.913321282434</v>
      </c>
      <c r="F2689" s="128">
        <v>750.5553499465136</v>
      </c>
      <c r="G2689" s="128">
        <v>404.14518843273805</v>
      </c>
      <c r="H2689" s="128">
        <v>16907.913321282434</v>
      </c>
    </row>
    <row r="2691" spans="3:8" ht="12.75">
      <c r="C2691" s="150" t="s">
        <v>97</v>
      </c>
      <c r="D2691" s="128">
        <v>0.3648014795810064</v>
      </c>
      <c r="F2691" s="128">
        <v>4.380673248715061</v>
      </c>
      <c r="G2691" s="128">
        <v>2.6357294897787273</v>
      </c>
      <c r="H2691" s="128">
        <v>0.3660836762635517</v>
      </c>
    </row>
    <row r="2692" spans="1:10" ht="12.75">
      <c r="A2692" s="144" t="s">
        <v>86</v>
      </c>
      <c r="C2692" s="145" t="s">
        <v>87</v>
      </c>
      <c r="D2692" s="145" t="s">
        <v>88</v>
      </c>
      <c r="F2692" s="145" t="s">
        <v>89</v>
      </c>
      <c r="G2692" s="145" t="s">
        <v>90</v>
      </c>
      <c r="H2692" s="145" t="s">
        <v>91</v>
      </c>
      <c r="I2692" s="146" t="s">
        <v>92</v>
      </c>
      <c r="J2692" s="145" t="s">
        <v>93</v>
      </c>
    </row>
    <row r="2693" spans="1:8" ht="12.75">
      <c r="A2693" s="147" t="s">
        <v>287</v>
      </c>
      <c r="C2693" s="148">
        <v>396.15199999976903</v>
      </c>
      <c r="D2693" s="128">
        <v>4905275.1764678955</v>
      </c>
      <c r="F2693" s="128">
        <v>96400</v>
      </c>
      <c r="G2693" s="128">
        <v>97300</v>
      </c>
      <c r="H2693" s="149" t="s">
        <v>1047</v>
      </c>
    </row>
    <row r="2695" spans="4:8" ht="12.75">
      <c r="D2695" s="128">
        <v>5172376.307312012</v>
      </c>
      <c r="F2695" s="128">
        <v>94400</v>
      </c>
      <c r="G2695" s="128">
        <v>94100</v>
      </c>
      <c r="H2695" s="149" t="s">
        <v>1048</v>
      </c>
    </row>
    <row r="2697" spans="4:8" ht="12.75">
      <c r="D2697" s="128">
        <v>4898179.493530273</v>
      </c>
      <c r="F2697" s="128">
        <v>98100</v>
      </c>
      <c r="G2697" s="128">
        <v>93200</v>
      </c>
      <c r="H2697" s="149" t="s">
        <v>1049</v>
      </c>
    </row>
    <row r="2699" spans="1:10" ht="12.75">
      <c r="A2699" s="144" t="s">
        <v>94</v>
      </c>
      <c r="C2699" s="150" t="s">
        <v>95</v>
      </c>
      <c r="D2699" s="128">
        <v>4991943.659103394</v>
      </c>
      <c r="F2699" s="128">
        <v>96300</v>
      </c>
      <c r="G2699" s="128">
        <v>94866.66666666666</v>
      </c>
      <c r="H2699" s="128">
        <v>4896352.656328919</v>
      </c>
      <c r="I2699" s="128">
        <v>-0.0001</v>
      </c>
      <c r="J2699" s="128">
        <v>-0.0001</v>
      </c>
    </row>
    <row r="2700" spans="1:8" ht="12.75">
      <c r="A2700" s="127">
        <v>38383.04560185185</v>
      </c>
      <c r="C2700" s="150" t="s">
        <v>96</v>
      </c>
      <c r="D2700" s="128">
        <v>156299.52841826918</v>
      </c>
      <c r="F2700" s="128">
        <v>1852.0259177452133</v>
      </c>
      <c r="G2700" s="128">
        <v>2154.8395145191985</v>
      </c>
      <c r="H2700" s="128">
        <v>156299.52841826918</v>
      </c>
    </row>
    <row r="2702" spans="3:8" ht="12.75">
      <c r="C2702" s="150" t="s">
        <v>97</v>
      </c>
      <c r="D2702" s="128">
        <v>3.131035506244921</v>
      </c>
      <c r="F2702" s="128">
        <v>1.923183715207906</v>
      </c>
      <c r="G2702" s="128">
        <v>2.2714401066611374</v>
      </c>
      <c r="H2702" s="128">
        <v>3.192162399010206</v>
      </c>
    </row>
    <row r="2703" spans="1:10" ht="12.75">
      <c r="A2703" s="144" t="s">
        <v>86</v>
      </c>
      <c r="C2703" s="145" t="s">
        <v>87</v>
      </c>
      <c r="D2703" s="145" t="s">
        <v>88</v>
      </c>
      <c r="F2703" s="145" t="s">
        <v>89</v>
      </c>
      <c r="G2703" s="145" t="s">
        <v>90</v>
      </c>
      <c r="H2703" s="145" t="s">
        <v>91</v>
      </c>
      <c r="I2703" s="146" t="s">
        <v>92</v>
      </c>
      <c r="J2703" s="145" t="s">
        <v>93</v>
      </c>
    </row>
    <row r="2704" spans="1:8" ht="12.75">
      <c r="A2704" s="147" t="s">
        <v>294</v>
      </c>
      <c r="C2704" s="148">
        <v>589.5920000001788</v>
      </c>
      <c r="D2704" s="128">
        <v>431567.83291625977</v>
      </c>
      <c r="F2704" s="128">
        <v>3850</v>
      </c>
      <c r="G2704" s="128">
        <v>3400</v>
      </c>
      <c r="H2704" s="149" t="s">
        <v>1050</v>
      </c>
    </row>
    <row r="2706" spans="4:8" ht="12.75">
      <c r="D2706" s="128">
        <v>422918.6017007828</v>
      </c>
      <c r="F2706" s="128">
        <v>3709.9999999962747</v>
      </c>
      <c r="G2706" s="128">
        <v>3320</v>
      </c>
      <c r="H2706" s="149" t="s">
        <v>1051</v>
      </c>
    </row>
    <row r="2708" spans="4:8" ht="12.75">
      <c r="D2708" s="128">
        <v>434288.5662431717</v>
      </c>
      <c r="F2708" s="128">
        <v>3820</v>
      </c>
      <c r="G2708" s="128">
        <v>3220</v>
      </c>
      <c r="H2708" s="149" t="s">
        <v>1052</v>
      </c>
    </row>
    <row r="2710" spans="1:10" ht="12.75">
      <c r="A2710" s="144" t="s">
        <v>94</v>
      </c>
      <c r="C2710" s="150" t="s">
        <v>95</v>
      </c>
      <c r="D2710" s="128">
        <v>429591.6669534048</v>
      </c>
      <c r="F2710" s="128">
        <v>3793.3333333320916</v>
      </c>
      <c r="G2710" s="128">
        <v>3313.333333333333</v>
      </c>
      <c r="H2710" s="128">
        <v>426038.333620072</v>
      </c>
      <c r="I2710" s="128">
        <v>-0.0001</v>
      </c>
      <c r="J2710" s="128">
        <v>-0.0001</v>
      </c>
    </row>
    <row r="2711" spans="1:8" ht="12.75">
      <c r="A2711" s="127">
        <v>38383.04609953704</v>
      </c>
      <c r="C2711" s="150" t="s">
        <v>96</v>
      </c>
      <c r="D2711" s="128">
        <v>5936.998177390097</v>
      </c>
      <c r="F2711" s="128">
        <v>73.71114796041157</v>
      </c>
      <c r="G2711" s="128">
        <v>90.18499505645788</v>
      </c>
      <c r="H2711" s="128">
        <v>5936.998177390097</v>
      </c>
    </row>
    <row r="2713" spans="3:8" ht="12.75">
      <c r="C2713" s="150" t="s">
        <v>97</v>
      </c>
      <c r="D2713" s="128">
        <v>1.3820096231135803</v>
      </c>
      <c r="F2713" s="128">
        <v>1.9431761325246668</v>
      </c>
      <c r="G2713" s="128">
        <v>2.721881138524887</v>
      </c>
      <c r="H2713" s="128">
        <v>1.3935361466051857</v>
      </c>
    </row>
    <row r="2714" spans="1:10" ht="12.75">
      <c r="A2714" s="144" t="s">
        <v>86</v>
      </c>
      <c r="C2714" s="145" t="s">
        <v>87</v>
      </c>
      <c r="D2714" s="145" t="s">
        <v>88</v>
      </c>
      <c r="F2714" s="145" t="s">
        <v>89</v>
      </c>
      <c r="G2714" s="145" t="s">
        <v>90</v>
      </c>
      <c r="H2714" s="145" t="s">
        <v>91</v>
      </c>
      <c r="I2714" s="146" t="s">
        <v>92</v>
      </c>
      <c r="J2714" s="145" t="s">
        <v>93</v>
      </c>
    </row>
    <row r="2715" spans="1:8" ht="12.75">
      <c r="A2715" s="147" t="s">
        <v>295</v>
      </c>
      <c r="C2715" s="148">
        <v>766.4900000002235</v>
      </c>
      <c r="D2715" s="128">
        <v>28395.174094617367</v>
      </c>
      <c r="F2715" s="128">
        <v>1924</v>
      </c>
      <c r="G2715" s="128">
        <v>2152</v>
      </c>
      <c r="H2715" s="149" t="s">
        <v>1053</v>
      </c>
    </row>
    <row r="2717" spans="4:8" ht="12.75">
      <c r="D2717" s="128">
        <v>28662.28251454234</v>
      </c>
      <c r="F2717" s="128">
        <v>2039.0000000018626</v>
      </c>
      <c r="G2717" s="128">
        <v>2128</v>
      </c>
      <c r="H2717" s="149" t="s">
        <v>1054</v>
      </c>
    </row>
    <row r="2719" spans="4:8" ht="12.75">
      <c r="D2719" s="128">
        <v>29018.413815170527</v>
      </c>
      <c r="F2719" s="128">
        <v>2171</v>
      </c>
      <c r="G2719" s="128">
        <v>2220</v>
      </c>
      <c r="H2719" s="149" t="s">
        <v>1055</v>
      </c>
    </row>
    <row r="2721" spans="1:10" ht="12.75">
      <c r="A2721" s="144" t="s">
        <v>94</v>
      </c>
      <c r="C2721" s="150" t="s">
        <v>95</v>
      </c>
      <c r="D2721" s="128">
        <v>28691.95680811008</v>
      </c>
      <c r="F2721" s="128">
        <v>2044.6666666672877</v>
      </c>
      <c r="G2721" s="128">
        <v>2166.6666666666665</v>
      </c>
      <c r="H2721" s="128">
        <v>26583.909653638235</v>
      </c>
      <c r="I2721" s="128">
        <v>-0.0001</v>
      </c>
      <c r="J2721" s="128">
        <v>-0.0001</v>
      </c>
    </row>
    <row r="2722" spans="1:8" ht="12.75">
      <c r="A2722" s="127">
        <v>38383.04659722222</v>
      </c>
      <c r="C2722" s="150" t="s">
        <v>96</v>
      </c>
      <c r="D2722" s="128">
        <v>312.67772561020945</v>
      </c>
      <c r="F2722" s="128">
        <v>123.59746491462921</v>
      </c>
      <c r="G2722" s="128">
        <v>47.72141378179542</v>
      </c>
      <c r="H2722" s="128">
        <v>312.67772561020945</v>
      </c>
    </row>
    <row r="2724" spans="3:8" ht="12.75">
      <c r="C2724" s="150" t="s">
        <v>97</v>
      </c>
      <c r="D2724" s="128">
        <v>1.0897748372527447</v>
      </c>
      <c r="F2724" s="128">
        <v>6.044871123961118</v>
      </c>
      <c r="G2724" s="128">
        <v>2.2025267899290197</v>
      </c>
      <c r="H2724" s="128">
        <v>1.1761916500773877</v>
      </c>
    </row>
    <row r="2725" spans="1:16" ht="12.75">
      <c r="A2725" s="138" t="s">
        <v>186</v>
      </c>
      <c r="B2725" s="133" t="s">
        <v>1056</v>
      </c>
      <c r="D2725" s="138" t="s">
        <v>187</v>
      </c>
      <c r="E2725" s="133" t="s">
        <v>188</v>
      </c>
      <c r="F2725" s="134" t="s">
        <v>127</v>
      </c>
      <c r="G2725" s="139" t="s">
        <v>190</v>
      </c>
      <c r="H2725" s="140">
        <v>2</v>
      </c>
      <c r="I2725" s="141" t="s">
        <v>191</v>
      </c>
      <c r="J2725" s="140">
        <v>9</v>
      </c>
      <c r="K2725" s="139" t="s">
        <v>192</v>
      </c>
      <c r="L2725" s="142">
        <v>1</v>
      </c>
      <c r="M2725" s="139" t="s">
        <v>193</v>
      </c>
      <c r="N2725" s="143">
        <v>1</v>
      </c>
      <c r="O2725" s="139" t="s">
        <v>194</v>
      </c>
      <c r="P2725" s="143">
        <v>1</v>
      </c>
    </row>
    <row r="2727" spans="1:10" ht="12.75">
      <c r="A2727" s="144" t="s">
        <v>86</v>
      </c>
      <c r="C2727" s="145" t="s">
        <v>87</v>
      </c>
      <c r="D2727" s="145" t="s">
        <v>88</v>
      </c>
      <c r="F2727" s="145" t="s">
        <v>89</v>
      </c>
      <c r="G2727" s="145" t="s">
        <v>90</v>
      </c>
      <c r="H2727" s="145" t="s">
        <v>91</v>
      </c>
      <c r="I2727" s="146" t="s">
        <v>92</v>
      </c>
      <c r="J2727" s="145" t="s">
        <v>93</v>
      </c>
    </row>
    <row r="2728" spans="1:8" ht="12.75">
      <c r="A2728" s="147" t="s">
        <v>21</v>
      </c>
      <c r="C2728" s="148">
        <v>178.2290000000503</v>
      </c>
      <c r="D2728" s="128">
        <v>1534.6581966206431</v>
      </c>
      <c r="F2728" s="128">
        <v>483</v>
      </c>
      <c r="G2728" s="128">
        <v>497</v>
      </c>
      <c r="H2728" s="149" t="s">
        <v>1057</v>
      </c>
    </row>
    <row r="2730" spans="4:8" ht="12.75">
      <c r="D2730" s="128">
        <v>1560.6238530073315</v>
      </c>
      <c r="F2730" s="128">
        <v>475</v>
      </c>
      <c r="G2730" s="128">
        <v>501</v>
      </c>
      <c r="H2730" s="149" t="s">
        <v>1058</v>
      </c>
    </row>
    <row r="2732" spans="4:8" ht="12.75">
      <c r="D2732" s="128">
        <v>1634.3728443868458</v>
      </c>
      <c r="F2732" s="128">
        <v>501</v>
      </c>
      <c r="G2732" s="128">
        <v>455.00000000046566</v>
      </c>
      <c r="H2732" s="149" t="s">
        <v>1059</v>
      </c>
    </row>
    <row r="2734" spans="1:8" ht="12.75">
      <c r="A2734" s="144" t="s">
        <v>94</v>
      </c>
      <c r="C2734" s="150" t="s">
        <v>95</v>
      </c>
      <c r="D2734" s="128">
        <v>1576.5516313382736</v>
      </c>
      <c r="F2734" s="128">
        <v>486.33333333333337</v>
      </c>
      <c r="G2734" s="128">
        <v>484.33333333348855</v>
      </c>
      <c r="H2734" s="128">
        <v>1091.2768917548578</v>
      </c>
    </row>
    <row r="2735" spans="1:8" ht="12.75">
      <c r="A2735" s="127">
        <v>38383.04881944445</v>
      </c>
      <c r="C2735" s="150" t="s">
        <v>96</v>
      </c>
      <c r="D2735" s="128">
        <v>51.73029418729201</v>
      </c>
      <c r="F2735" s="128">
        <v>13.316656236958785</v>
      </c>
      <c r="G2735" s="128">
        <v>25.48201980455481</v>
      </c>
      <c r="H2735" s="128">
        <v>51.73029418729201</v>
      </c>
    </row>
    <row r="2737" spans="3:8" ht="12.75">
      <c r="C2737" s="150" t="s">
        <v>97</v>
      </c>
      <c r="D2737" s="128">
        <v>3.2812305768495618</v>
      </c>
      <c r="F2737" s="128">
        <v>2.7381746888880305</v>
      </c>
      <c r="G2737" s="128">
        <v>5.261256669899515</v>
      </c>
      <c r="H2737" s="128">
        <v>4.7403454227007105</v>
      </c>
    </row>
    <row r="2738" spans="1:10" ht="12.75">
      <c r="A2738" s="144" t="s">
        <v>86</v>
      </c>
      <c r="C2738" s="145" t="s">
        <v>87</v>
      </c>
      <c r="D2738" s="145" t="s">
        <v>88</v>
      </c>
      <c r="F2738" s="145" t="s">
        <v>89</v>
      </c>
      <c r="G2738" s="145" t="s">
        <v>90</v>
      </c>
      <c r="H2738" s="145" t="s">
        <v>91</v>
      </c>
      <c r="I2738" s="146" t="s">
        <v>92</v>
      </c>
      <c r="J2738" s="145" t="s">
        <v>93</v>
      </c>
    </row>
    <row r="2739" spans="1:8" ht="12.75">
      <c r="A2739" s="147" t="s">
        <v>288</v>
      </c>
      <c r="C2739" s="148">
        <v>251.61100000003353</v>
      </c>
      <c r="D2739" s="128">
        <v>4892001.916427612</v>
      </c>
      <c r="F2739" s="128">
        <v>32100</v>
      </c>
      <c r="G2739" s="128">
        <v>28100</v>
      </c>
      <c r="H2739" s="149" t="s">
        <v>1060</v>
      </c>
    </row>
    <row r="2741" spans="4:8" ht="12.75">
      <c r="D2741" s="128">
        <v>4738211.604309082</v>
      </c>
      <c r="F2741" s="128">
        <v>32400</v>
      </c>
      <c r="G2741" s="128">
        <v>27600</v>
      </c>
      <c r="H2741" s="149" t="s">
        <v>1061</v>
      </c>
    </row>
    <row r="2743" spans="4:8" ht="12.75">
      <c r="D2743" s="128">
        <v>4943506.2099227905</v>
      </c>
      <c r="F2743" s="128">
        <v>32700</v>
      </c>
      <c r="G2743" s="128">
        <v>28300</v>
      </c>
      <c r="H2743" s="149" t="s">
        <v>1062</v>
      </c>
    </row>
    <row r="2745" spans="1:10" ht="12.75">
      <c r="A2745" s="144" t="s">
        <v>94</v>
      </c>
      <c r="C2745" s="150" t="s">
        <v>95</v>
      </c>
      <c r="D2745" s="128">
        <v>4857906.576886495</v>
      </c>
      <c r="F2745" s="128">
        <v>32400</v>
      </c>
      <c r="G2745" s="128">
        <v>28000</v>
      </c>
      <c r="H2745" s="128">
        <v>4827728.263633483</v>
      </c>
      <c r="I2745" s="128">
        <v>-0.0001</v>
      </c>
      <c r="J2745" s="128">
        <v>-0.0001</v>
      </c>
    </row>
    <row r="2746" spans="1:8" ht="12.75">
      <c r="A2746" s="127">
        <v>38383.04929398148</v>
      </c>
      <c r="C2746" s="150" t="s">
        <v>96</v>
      </c>
      <c r="D2746" s="128">
        <v>106809.82121197156</v>
      </c>
      <c r="F2746" s="128">
        <v>300</v>
      </c>
      <c r="G2746" s="128">
        <v>360.5551275463989</v>
      </c>
      <c r="H2746" s="128">
        <v>106809.82121197156</v>
      </c>
    </row>
    <row r="2748" spans="3:8" ht="12.75">
      <c r="C2748" s="150" t="s">
        <v>97</v>
      </c>
      <c r="D2748" s="128">
        <v>2.1986800182647315</v>
      </c>
      <c r="F2748" s="128">
        <v>0.9259259259259259</v>
      </c>
      <c r="G2748" s="128">
        <v>1.287696884094282</v>
      </c>
      <c r="H2748" s="128">
        <v>2.212424050801557</v>
      </c>
    </row>
    <row r="2749" spans="1:10" ht="12.75">
      <c r="A2749" s="144" t="s">
        <v>86</v>
      </c>
      <c r="C2749" s="145" t="s">
        <v>87</v>
      </c>
      <c r="D2749" s="145" t="s">
        <v>88</v>
      </c>
      <c r="F2749" s="145" t="s">
        <v>89</v>
      </c>
      <c r="G2749" s="145" t="s">
        <v>90</v>
      </c>
      <c r="H2749" s="145" t="s">
        <v>91</v>
      </c>
      <c r="I2749" s="146" t="s">
        <v>92</v>
      </c>
      <c r="J2749" s="145" t="s">
        <v>93</v>
      </c>
    </row>
    <row r="2750" spans="1:8" ht="12.75">
      <c r="A2750" s="147" t="s">
        <v>291</v>
      </c>
      <c r="C2750" s="148">
        <v>257.6099999998696</v>
      </c>
      <c r="D2750" s="128">
        <v>660617.234003067</v>
      </c>
      <c r="F2750" s="128">
        <v>13380</v>
      </c>
      <c r="G2750" s="128">
        <v>11310</v>
      </c>
      <c r="H2750" s="149" t="s">
        <v>1063</v>
      </c>
    </row>
    <row r="2752" spans="4:8" ht="12.75">
      <c r="D2752" s="128">
        <v>584255</v>
      </c>
      <c r="F2752" s="128">
        <v>13312.5</v>
      </c>
      <c r="G2752" s="128">
        <v>11332.5</v>
      </c>
      <c r="H2752" s="149" t="s">
        <v>1064</v>
      </c>
    </row>
    <row r="2754" spans="4:8" ht="12.75">
      <c r="D2754" s="128">
        <v>665228.3346624374</v>
      </c>
      <c r="F2754" s="128">
        <v>14132.5</v>
      </c>
      <c r="G2754" s="128">
        <v>11445</v>
      </c>
      <c r="H2754" s="149" t="s">
        <v>1065</v>
      </c>
    </row>
    <row r="2756" spans="1:10" ht="12.75">
      <c r="A2756" s="144" t="s">
        <v>94</v>
      </c>
      <c r="C2756" s="150" t="s">
        <v>95</v>
      </c>
      <c r="D2756" s="128">
        <v>636700.1895551682</v>
      </c>
      <c r="F2756" s="128">
        <v>13608.333333333332</v>
      </c>
      <c r="G2756" s="128">
        <v>11362.5</v>
      </c>
      <c r="H2756" s="128">
        <v>624214.7728885015</v>
      </c>
      <c r="I2756" s="128">
        <v>-0.0001</v>
      </c>
      <c r="J2756" s="128">
        <v>-0.0001</v>
      </c>
    </row>
    <row r="2757" spans="1:8" ht="12.75">
      <c r="A2757" s="127">
        <v>38383.04993055556</v>
      </c>
      <c r="C2757" s="150" t="s">
        <v>96</v>
      </c>
      <c r="D2757" s="128">
        <v>45477.34593103403</v>
      </c>
      <c r="F2757" s="128">
        <v>455.1945554741767</v>
      </c>
      <c r="G2757" s="128">
        <v>72.32738070744716</v>
      </c>
      <c r="H2757" s="128">
        <v>45477.34593103403</v>
      </c>
    </row>
    <row r="2759" spans="3:8" ht="12.75">
      <c r="C2759" s="150" t="s">
        <v>97</v>
      </c>
      <c r="D2759" s="128">
        <v>7.142662539932157</v>
      </c>
      <c r="F2759" s="128">
        <v>3.344969176785132</v>
      </c>
      <c r="G2759" s="128">
        <v>0.6365446046860036</v>
      </c>
      <c r="H2759" s="128">
        <v>7.2855286203162795</v>
      </c>
    </row>
    <row r="2760" spans="1:10" ht="12.75">
      <c r="A2760" s="144" t="s">
        <v>86</v>
      </c>
      <c r="C2760" s="145" t="s">
        <v>87</v>
      </c>
      <c r="D2760" s="145" t="s">
        <v>88</v>
      </c>
      <c r="F2760" s="145" t="s">
        <v>89</v>
      </c>
      <c r="G2760" s="145" t="s">
        <v>90</v>
      </c>
      <c r="H2760" s="145" t="s">
        <v>91</v>
      </c>
      <c r="I2760" s="146" t="s">
        <v>92</v>
      </c>
      <c r="J2760" s="145" t="s">
        <v>93</v>
      </c>
    </row>
    <row r="2761" spans="1:8" ht="12.75">
      <c r="A2761" s="147" t="s">
        <v>290</v>
      </c>
      <c r="C2761" s="148">
        <v>259.9399999999441</v>
      </c>
      <c r="D2761" s="128">
        <v>5848863.625816345</v>
      </c>
      <c r="F2761" s="128">
        <v>29450</v>
      </c>
      <c r="G2761" s="128">
        <v>26800</v>
      </c>
      <c r="H2761" s="149" t="s">
        <v>1066</v>
      </c>
    </row>
    <row r="2763" spans="4:8" ht="12.75">
      <c r="D2763" s="128">
        <v>5642113.056121826</v>
      </c>
      <c r="F2763" s="128">
        <v>29225</v>
      </c>
      <c r="G2763" s="128">
        <v>26025</v>
      </c>
      <c r="H2763" s="149" t="s">
        <v>1067</v>
      </c>
    </row>
    <row r="2765" spans="4:8" ht="12.75">
      <c r="D2765" s="128">
        <v>5751968.06010437</v>
      </c>
      <c r="F2765" s="128">
        <v>29775</v>
      </c>
      <c r="G2765" s="128">
        <v>26375</v>
      </c>
      <c r="H2765" s="149" t="s">
        <v>1068</v>
      </c>
    </row>
    <row r="2767" spans="1:10" ht="12.75">
      <c r="A2767" s="144" t="s">
        <v>94</v>
      </c>
      <c r="C2767" s="150" t="s">
        <v>95</v>
      </c>
      <c r="D2767" s="128">
        <v>5747648.247347513</v>
      </c>
      <c r="F2767" s="128">
        <v>29483.333333333336</v>
      </c>
      <c r="G2767" s="128">
        <v>26400</v>
      </c>
      <c r="H2767" s="128">
        <v>5719691.008290275</v>
      </c>
      <c r="I2767" s="128">
        <v>-0.0001</v>
      </c>
      <c r="J2767" s="128">
        <v>-0.0001</v>
      </c>
    </row>
    <row r="2768" spans="1:8" ht="12.75">
      <c r="A2768" s="127">
        <v>38383.05060185185</v>
      </c>
      <c r="C2768" s="150" t="s">
        <v>96</v>
      </c>
      <c r="D2768" s="128">
        <v>103442.95579658063</v>
      </c>
      <c r="F2768" s="128">
        <v>276.51100038395094</v>
      </c>
      <c r="G2768" s="128">
        <v>388.1043674065006</v>
      </c>
      <c r="H2768" s="128">
        <v>103442.95579658063</v>
      </c>
    </row>
    <row r="2770" spans="3:8" ht="12.75">
      <c r="C2770" s="150" t="s">
        <v>97</v>
      </c>
      <c r="D2770" s="128">
        <v>1.7997440230327004</v>
      </c>
      <c r="F2770" s="128">
        <v>0.9378552867742826</v>
      </c>
      <c r="G2770" s="128">
        <v>1.4700923007821993</v>
      </c>
      <c r="H2770" s="128">
        <v>1.808540979690119</v>
      </c>
    </row>
    <row r="2771" spans="1:10" ht="12.75">
      <c r="A2771" s="144" t="s">
        <v>86</v>
      </c>
      <c r="C2771" s="145" t="s">
        <v>87</v>
      </c>
      <c r="D2771" s="145" t="s">
        <v>88</v>
      </c>
      <c r="F2771" s="145" t="s">
        <v>89</v>
      </c>
      <c r="G2771" s="145" t="s">
        <v>90</v>
      </c>
      <c r="H2771" s="145" t="s">
        <v>91</v>
      </c>
      <c r="I2771" s="146" t="s">
        <v>92</v>
      </c>
      <c r="J2771" s="145" t="s">
        <v>93</v>
      </c>
    </row>
    <row r="2772" spans="1:8" ht="12.75">
      <c r="A2772" s="147" t="s">
        <v>292</v>
      </c>
      <c r="C2772" s="148">
        <v>285.2129999999888</v>
      </c>
      <c r="D2772" s="128">
        <v>692307.3721942902</v>
      </c>
      <c r="F2772" s="128">
        <v>11575</v>
      </c>
      <c r="G2772" s="128">
        <v>11950</v>
      </c>
      <c r="H2772" s="149" t="s">
        <v>1069</v>
      </c>
    </row>
    <row r="2774" spans="4:8" ht="12.75">
      <c r="D2774" s="128">
        <v>680271.8363008499</v>
      </c>
      <c r="F2774" s="128">
        <v>11600</v>
      </c>
      <c r="G2774" s="128">
        <v>11975</v>
      </c>
      <c r="H2774" s="149" t="s">
        <v>1070</v>
      </c>
    </row>
    <row r="2776" spans="4:8" ht="12.75">
      <c r="D2776" s="128">
        <v>696985.8440561295</v>
      </c>
      <c r="F2776" s="128">
        <v>11775</v>
      </c>
      <c r="G2776" s="128">
        <v>11750</v>
      </c>
      <c r="H2776" s="149" t="s">
        <v>1071</v>
      </c>
    </row>
    <row r="2778" spans="1:10" ht="12.75">
      <c r="A2778" s="144" t="s">
        <v>94</v>
      </c>
      <c r="C2778" s="150" t="s">
        <v>95</v>
      </c>
      <c r="D2778" s="128">
        <v>689855.0175170898</v>
      </c>
      <c r="F2778" s="128">
        <v>11650</v>
      </c>
      <c r="G2778" s="128">
        <v>11891.666666666668</v>
      </c>
      <c r="H2778" s="128">
        <v>678071.41079372</v>
      </c>
      <c r="I2778" s="128">
        <v>-0.0001</v>
      </c>
      <c r="J2778" s="128">
        <v>-0.0001</v>
      </c>
    </row>
    <row r="2779" spans="1:8" ht="12.75">
      <c r="A2779" s="127">
        <v>38383.05127314815</v>
      </c>
      <c r="C2779" s="150" t="s">
        <v>96</v>
      </c>
      <c r="D2779" s="128">
        <v>8622.647296962372</v>
      </c>
      <c r="F2779" s="128">
        <v>108.97247358851683</v>
      </c>
      <c r="G2779" s="128">
        <v>123.32207155790618</v>
      </c>
      <c r="H2779" s="128">
        <v>8622.647296962372</v>
      </c>
    </row>
    <row r="2781" spans="3:8" ht="12.75">
      <c r="C2781" s="150" t="s">
        <v>97</v>
      </c>
      <c r="D2781" s="128">
        <v>1.2499216615103859</v>
      </c>
      <c r="F2781" s="128">
        <v>0.9353860393864107</v>
      </c>
      <c r="G2781" s="128">
        <v>1.0370461518534506</v>
      </c>
      <c r="H2781" s="128">
        <v>1.2716429508315488</v>
      </c>
    </row>
    <row r="2782" spans="1:10" ht="12.75">
      <c r="A2782" s="144" t="s">
        <v>86</v>
      </c>
      <c r="C2782" s="145" t="s">
        <v>87</v>
      </c>
      <c r="D2782" s="145" t="s">
        <v>88</v>
      </c>
      <c r="F2782" s="145" t="s">
        <v>89</v>
      </c>
      <c r="G2782" s="145" t="s">
        <v>90</v>
      </c>
      <c r="H2782" s="145" t="s">
        <v>91</v>
      </c>
      <c r="I2782" s="146" t="s">
        <v>92</v>
      </c>
      <c r="J2782" s="145" t="s">
        <v>93</v>
      </c>
    </row>
    <row r="2783" spans="1:8" ht="12.75">
      <c r="A2783" s="147" t="s">
        <v>288</v>
      </c>
      <c r="C2783" s="148">
        <v>288.1579999998212</v>
      </c>
      <c r="D2783" s="128">
        <v>516770.1888370514</v>
      </c>
      <c r="F2783" s="128">
        <v>4370</v>
      </c>
      <c r="G2783" s="128">
        <v>4180</v>
      </c>
      <c r="H2783" s="149" t="s">
        <v>1072</v>
      </c>
    </row>
    <row r="2785" spans="4:8" ht="12.75">
      <c r="D2785" s="128">
        <v>492205.3817176819</v>
      </c>
      <c r="F2785" s="128">
        <v>4370</v>
      </c>
      <c r="G2785" s="128">
        <v>4180</v>
      </c>
      <c r="H2785" s="149" t="s">
        <v>1073</v>
      </c>
    </row>
    <row r="2787" spans="4:8" ht="12.75">
      <c r="D2787" s="128">
        <v>510903.3008155823</v>
      </c>
      <c r="F2787" s="128">
        <v>4370</v>
      </c>
      <c r="G2787" s="128">
        <v>4180</v>
      </c>
      <c r="H2787" s="149" t="s">
        <v>1074</v>
      </c>
    </row>
    <row r="2789" spans="1:10" ht="12.75">
      <c r="A2789" s="144" t="s">
        <v>94</v>
      </c>
      <c r="C2789" s="150" t="s">
        <v>95</v>
      </c>
      <c r="D2789" s="128">
        <v>506626.29045677185</v>
      </c>
      <c r="F2789" s="128">
        <v>4370</v>
      </c>
      <c r="G2789" s="128">
        <v>4180</v>
      </c>
      <c r="H2789" s="128">
        <v>502352.7616957099</v>
      </c>
      <c r="I2789" s="128">
        <v>-0.0001</v>
      </c>
      <c r="J2789" s="128">
        <v>-0.0001</v>
      </c>
    </row>
    <row r="2790" spans="1:8" ht="12.75">
      <c r="A2790" s="127">
        <v>38383.05170138889</v>
      </c>
      <c r="C2790" s="150" t="s">
        <v>96</v>
      </c>
      <c r="D2790" s="128">
        <v>12828.758724440015</v>
      </c>
      <c r="H2790" s="128">
        <v>12828.758724440015</v>
      </c>
    </row>
    <row r="2792" spans="3:8" ht="12.75">
      <c r="C2792" s="150" t="s">
        <v>97</v>
      </c>
      <c r="D2792" s="128">
        <v>2.532193643735636</v>
      </c>
      <c r="F2792" s="128">
        <v>0</v>
      </c>
      <c r="G2792" s="128">
        <v>0</v>
      </c>
      <c r="H2792" s="128">
        <v>2.553735084711405</v>
      </c>
    </row>
    <row r="2793" spans="1:10" ht="12.75">
      <c r="A2793" s="144" t="s">
        <v>86</v>
      </c>
      <c r="C2793" s="145" t="s">
        <v>87</v>
      </c>
      <c r="D2793" s="145" t="s">
        <v>88</v>
      </c>
      <c r="F2793" s="145" t="s">
        <v>89</v>
      </c>
      <c r="G2793" s="145" t="s">
        <v>90</v>
      </c>
      <c r="H2793" s="145" t="s">
        <v>91</v>
      </c>
      <c r="I2793" s="146" t="s">
        <v>92</v>
      </c>
      <c r="J2793" s="145" t="s">
        <v>93</v>
      </c>
    </row>
    <row r="2794" spans="1:8" ht="12.75">
      <c r="A2794" s="147" t="s">
        <v>289</v>
      </c>
      <c r="C2794" s="148">
        <v>334.94100000010803</v>
      </c>
      <c r="D2794" s="128">
        <v>698909.6048679352</v>
      </c>
      <c r="F2794" s="128">
        <v>30400</v>
      </c>
      <c r="H2794" s="149" t="s">
        <v>1075</v>
      </c>
    </row>
    <row r="2796" spans="4:8" ht="12.75">
      <c r="D2796" s="128">
        <v>695699.805232048</v>
      </c>
      <c r="F2796" s="128">
        <v>30400</v>
      </c>
      <c r="H2796" s="149" t="s">
        <v>1076</v>
      </c>
    </row>
    <row r="2798" spans="4:8" ht="12.75">
      <c r="D2798" s="128">
        <v>660447.7543306351</v>
      </c>
      <c r="F2798" s="128">
        <v>30000</v>
      </c>
      <c r="H2798" s="149" t="s">
        <v>1077</v>
      </c>
    </row>
    <row r="2800" spans="1:10" ht="12.75">
      <c r="A2800" s="144" t="s">
        <v>94</v>
      </c>
      <c r="C2800" s="150" t="s">
        <v>95</v>
      </c>
      <c r="D2800" s="128">
        <v>685019.0548102062</v>
      </c>
      <c r="F2800" s="128">
        <v>30266.666666666664</v>
      </c>
      <c r="H2800" s="128">
        <v>654752.3881435394</v>
      </c>
      <c r="I2800" s="128">
        <v>-0.0001</v>
      </c>
      <c r="J2800" s="128">
        <v>-0.0001</v>
      </c>
    </row>
    <row r="2801" spans="1:8" ht="12.75">
      <c r="A2801" s="127">
        <v>38383.052141203705</v>
      </c>
      <c r="C2801" s="150" t="s">
        <v>96</v>
      </c>
      <c r="D2801" s="128">
        <v>21339.80573642932</v>
      </c>
      <c r="F2801" s="128">
        <v>230.94010767585027</v>
      </c>
      <c r="H2801" s="128">
        <v>21339.80573642932</v>
      </c>
    </row>
    <row r="2803" spans="3:8" ht="12.75">
      <c r="C2803" s="150" t="s">
        <v>97</v>
      </c>
      <c r="D2803" s="128">
        <v>3.11521345086405</v>
      </c>
      <c r="F2803" s="128">
        <v>0.7630179769025891</v>
      </c>
      <c r="H2803" s="128">
        <v>3.2592177016620605</v>
      </c>
    </row>
    <row r="2804" spans="1:10" ht="12.75">
      <c r="A2804" s="144" t="s">
        <v>86</v>
      </c>
      <c r="C2804" s="145" t="s">
        <v>87</v>
      </c>
      <c r="D2804" s="145" t="s">
        <v>88</v>
      </c>
      <c r="F2804" s="145" t="s">
        <v>89</v>
      </c>
      <c r="G2804" s="145" t="s">
        <v>90</v>
      </c>
      <c r="H2804" s="145" t="s">
        <v>91</v>
      </c>
      <c r="I2804" s="146" t="s">
        <v>92</v>
      </c>
      <c r="J2804" s="145" t="s">
        <v>93</v>
      </c>
    </row>
    <row r="2805" spans="1:8" ht="12.75">
      <c r="A2805" s="147" t="s">
        <v>293</v>
      </c>
      <c r="C2805" s="148">
        <v>393.36599999992177</v>
      </c>
      <c r="D2805" s="128">
        <v>4842470.964233398</v>
      </c>
      <c r="F2805" s="128">
        <v>16100</v>
      </c>
      <c r="G2805" s="128">
        <v>18000</v>
      </c>
      <c r="H2805" s="149" t="s">
        <v>1078</v>
      </c>
    </row>
    <row r="2807" spans="4:8" ht="12.75">
      <c r="D2807" s="128">
        <v>4850416.604911804</v>
      </c>
      <c r="F2807" s="128">
        <v>16900</v>
      </c>
      <c r="G2807" s="128">
        <v>16600</v>
      </c>
      <c r="H2807" s="149" t="s">
        <v>1079</v>
      </c>
    </row>
    <row r="2809" spans="4:8" ht="12.75">
      <c r="D2809" s="128">
        <v>4798305.905342102</v>
      </c>
      <c r="F2809" s="128">
        <v>16200</v>
      </c>
      <c r="G2809" s="128">
        <v>16600</v>
      </c>
      <c r="H2809" s="149" t="s">
        <v>1080</v>
      </c>
    </row>
    <row r="2811" spans="1:10" ht="12.75">
      <c r="A2811" s="144" t="s">
        <v>94</v>
      </c>
      <c r="C2811" s="150" t="s">
        <v>95</v>
      </c>
      <c r="D2811" s="128">
        <v>4830397.824829102</v>
      </c>
      <c r="F2811" s="128">
        <v>16400</v>
      </c>
      <c r="G2811" s="128">
        <v>17066.666666666668</v>
      </c>
      <c r="H2811" s="128">
        <v>4813664.491495769</v>
      </c>
      <c r="I2811" s="128">
        <v>-0.0001</v>
      </c>
      <c r="J2811" s="128">
        <v>-0.0001</v>
      </c>
    </row>
    <row r="2812" spans="1:8" ht="12.75">
      <c r="A2812" s="127">
        <v>38383.05259259259</v>
      </c>
      <c r="C2812" s="150" t="s">
        <v>96</v>
      </c>
      <c r="D2812" s="128">
        <v>28074.931410779973</v>
      </c>
      <c r="F2812" s="128">
        <v>435.88989435406734</v>
      </c>
      <c r="G2812" s="128">
        <v>808.2903768654761</v>
      </c>
      <c r="H2812" s="128">
        <v>28074.931410779973</v>
      </c>
    </row>
    <row r="2814" spans="3:8" ht="12.75">
      <c r="C2814" s="150" t="s">
        <v>97</v>
      </c>
      <c r="D2814" s="128">
        <v>0.581213648003687</v>
      </c>
      <c r="F2814" s="128">
        <v>2.657865209476021</v>
      </c>
      <c r="G2814" s="128">
        <v>4.736076426946149</v>
      </c>
      <c r="H2814" s="128">
        <v>0.5832340716803082</v>
      </c>
    </row>
    <row r="2815" spans="1:10" ht="12.75">
      <c r="A2815" s="144" t="s">
        <v>86</v>
      </c>
      <c r="C2815" s="145" t="s">
        <v>87</v>
      </c>
      <c r="D2815" s="145" t="s">
        <v>88</v>
      </c>
      <c r="F2815" s="145" t="s">
        <v>89</v>
      </c>
      <c r="G2815" s="145" t="s">
        <v>90</v>
      </c>
      <c r="H2815" s="145" t="s">
        <v>91</v>
      </c>
      <c r="I2815" s="146" t="s">
        <v>92</v>
      </c>
      <c r="J2815" s="145" t="s">
        <v>93</v>
      </c>
    </row>
    <row r="2816" spans="1:8" ht="12.75">
      <c r="A2816" s="147" t="s">
        <v>287</v>
      </c>
      <c r="C2816" s="148">
        <v>396.15199999976903</v>
      </c>
      <c r="D2816" s="128">
        <v>4570233.953826904</v>
      </c>
      <c r="F2816" s="128">
        <v>91900</v>
      </c>
      <c r="G2816" s="128">
        <v>95300</v>
      </c>
      <c r="H2816" s="149" t="s">
        <v>1081</v>
      </c>
    </row>
    <row r="2818" spans="4:8" ht="12.75">
      <c r="D2818" s="128">
        <v>4650430.994781494</v>
      </c>
      <c r="F2818" s="128">
        <v>92300</v>
      </c>
      <c r="G2818" s="128">
        <v>95400</v>
      </c>
      <c r="H2818" s="149" t="s">
        <v>1082</v>
      </c>
    </row>
    <row r="2820" spans="4:8" ht="12.75">
      <c r="D2820" s="128">
        <v>4523060.403533936</v>
      </c>
      <c r="F2820" s="128">
        <v>93500</v>
      </c>
      <c r="G2820" s="128">
        <v>95600</v>
      </c>
      <c r="H2820" s="149" t="s">
        <v>1083</v>
      </c>
    </row>
    <row r="2822" spans="1:10" ht="12.75">
      <c r="A2822" s="144" t="s">
        <v>94</v>
      </c>
      <c r="C2822" s="150" t="s">
        <v>95</v>
      </c>
      <c r="D2822" s="128">
        <v>4581241.784047444</v>
      </c>
      <c r="F2822" s="128">
        <v>92566.66666666666</v>
      </c>
      <c r="G2822" s="128">
        <v>95433.33333333334</v>
      </c>
      <c r="H2822" s="128">
        <v>4487257.122929728</v>
      </c>
      <c r="I2822" s="128">
        <v>-0.0001</v>
      </c>
      <c r="J2822" s="128">
        <v>-0.0001</v>
      </c>
    </row>
    <row r="2823" spans="1:8" ht="12.75">
      <c r="A2823" s="127">
        <v>38383.05305555555</v>
      </c>
      <c r="C2823" s="150" t="s">
        <v>96</v>
      </c>
      <c r="D2823" s="128">
        <v>64394.84547156448</v>
      </c>
      <c r="F2823" s="128">
        <v>832.6663997864531</v>
      </c>
      <c r="G2823" s="128">
        <v>152.7525231651947</v>
      </c>
      <c r="H2823" s="128">
        <v>64394.84547156448</v>
      </c>
    </row>
    <row r="2825" spans="3:8" ht="12.75">
      <c r="C2825" s="150" t="s">
        <v>97</v>
      </c>
      <c r="D2825" s="128">
        <v>1.4056198844557122</v>
      </c>
      <c r="F2825" s="128">
        <v>0.899531580611941</v>
      </c>
      <c r="G2825" s="128">
        <v>0.16006202217798957</v>
      </c>
      <c r="H2825" s="128">
        <v>1.4350602986958128</v>
      </c>
    </row>
    <row r="2826" spans="1:10" ht="12.75">
      <c r="A2826" s="144" t="s">
        <v>86</v>
      </c>
      <c r="C2826" s="145" t="s">
        <v>87</v>
      </c>
      <c r="D2826" s="145" t="s">
        <v>88</v>
      </c>
      <c r="F2826" s="145" t="s">
        <v>89</v>
      </c>
      <c r="G2826" s="145" t="s">
        <v>90</v>
      </c>
      <c r="H2826" s="145" t="s">
        <v>91</v>
      </c>
      <c r="I2826" s="146" t="s">
        <v>92</v>
      </c>
      <c r="J2826" s="145" t="s">
        <v>93</v>
      </c>
    </row>
    <row r="2827" spans="1:8" ht="12.75">
      <c r="A2827" s="147" t="s">
        <v>294</v>
      </c>
      <c r="C2827" s="148">
        <v>589.5920000001788</v>
      </c>
      <c r="D2827" s="128">
        <v>582203.3606462479</v>
      </c>
      <c r="F2827" s="128">
        <v>4320</v>
      </c>
      <c r="G2827" s="128">
        <v>3950</v>
      </c>
      <c r="H2827" s="149" t="s">
        <v>1084</v>
      </c>
    </row>
    <row r="2829" spans="4:8" ht="12.75">
      <c r="D2829" s="128">
        <v>579198.8697843552</v>
      </c>
      <c r="F2829" s="128">
        <v>4460</v>
      </c>
      <c r="G2829" s="128">
        <v>3880</v>
      </c>
      <c r="H2829" s="149" t="s">
        <v>1085</v>
      </c>
    </row>
    <row r="2831" spans="4:8" ht="12.75">
      <c r="D2831" s="128">
        <v>564558.4903430939</v>
      </c>
      <c r="F2831" s="128">
        <v>4170</v>
      </c>
      <c r="G2831" s="128">
        <v>3750</v>
      </c>
      <c r="H2831" s="149" t="s">
        <v>1086</v>
      </c>
    </row>
    <row r="2833" spans="1:10" ht="12.75">
      <c r="A2833" s="144" t="s">
        <v>94</v>
      </c>
      <c r="C2833" s="150" t="s">
        <v>95</v>
      </c>
      <c r="D2833" s="128">
        <v>575320.2402578989</v>
      </c>
      <c r="F2833" s="128">
        <v>4316.666666666667</v>
      </c>
      <c r="G2833" s="128">
        <v>3860</v>
      </c>
      <c r="H2833" s="128">
        <v>571231.9069245657</v>
      </c>
      <c r="I2833" s="128">
        <v>-0.0001</v>
      </c>
      <c r="J2833" s="128">
        <v>-0.0001</v>
      </c>
    </row>
    <row r="2834" spans="1:8" ht="12.75">
      <c r="A2834" s="127">
        <v>38383.05354166667</v>
      </c>
      <c r="C2834" s="150" t="s">
        <v>96</v>
      </c>
      <c r="D2834" s="128">
        <v>9440.242965965355</v>
      </c>
      <c r="F2834" s="128">
        <v>145.0287327853806</v>
      </c>
      <c r="G2834" s="128">
        <v>101.4889156509222</v>
      </c>
      <c r="H2834" s="128">
        <v>9440.242965965355</v>
      </c>
    </row>
    <row r="2836" spans="3:8" ht="12.75">
      <c r="C2836" s="150" t="s">
        <v>97</v>
      </c>
      <c r="D2836" s="128">
        <v>1.6408675213188355</v>
      </c>
      <c r="F2836" s="128">
        <v>3.3597389834451103</v>
      </c>
      <c r="G2836" s="128">
        <v>2.629246519453943</v>
      </c>
      <c r="H2836" s="128">
        <v>1.6526112865071436</v>
      </c>
    </row>
    <row r="2837" spans="1:10" ht="12.75">
      <c r="A2837" s="144" t="s">
        <v>86</v>
      </c>
      <c r="C2837" s="145" t="s">
        <v>87</v>
      </c>
      <c r="D2837" s="145" t="s">
        <v>88</v>
      </c>
      <c r="F2837" s="145" t="s">
        <v>89</v>
      </c>
      <c r="G2837" s="145" t="s">
        <v>90</v>
      </c>
      <c r="H2837" s="145" t="s">
        <v>91</v>
      </c>
      <c r="I2837" s="146" t="s">
        <v>92</v>
      </c>
      <c r="J2837" s="145" t="s">
        <v>93</v>
      </c>
    </row>
    <row r="2838" spans="1:8" ht="12.75">
      <c r="A2838" s="147" t="s">
        <v>295</v>
      </c>
      <c r="C2838" s="148">
        <v>766.4900000002235</v>
      </c>
      <c r="D2838" s="128">
        <v>5302.803456917405</v>
      </c>
      <c r="F2838" s="128">
        <v>1824</v>
      </c>
      <c r="G2838" s="128">
        <v>1870.0000000018626</v>
      </c>
      <c r="H2838" s="149" t="s">
        <v>1087</v>
      </c>
    </row>
    <row r="2840" spans="4:8" ht="12.75">
      <c r="D2840" s="128">
        <v>5243.193102322519</v>
      </c>
      <c r="F2840" s="128">
        <v>1771</v>
      </c>
      <c r="G2840" s="128">
        <v>2012</v>
      </c>
      <c r="H2840" s="149" t="s">
        <v>1088</v>
      </c>
    </row>
    <row r="2842" spans="4:8" ht="12.75">
      <c r="D2842" s="128">
        <v>5397.834753505886</v>
      </c>
      <c r="F2842" s="128">
        <v>1848.0000000018626</v>
      </c>
      <c r="G2842" s="128">
        <v>1971</v>
      </c>
      <c r="H2842" s="149" t="s">
        <v>1089</v>
      </c>
    </row>
    <row r="2844" spans="1:10" ht="12.75">
      <c r="A2844" s="144" t="s">
        <v>94</v>
      </c>
      <c r="C2844" s="150" t="s">
        <v>95</v>
      </c>
      <c r="D2844" s="128">
        <v>5314.610437581936</v>
      </c>
      <c r="F2844" s="128">
        <v>1814.3333333339542</v>
      </c>
      <c r="G2844" s="128">
        <v>1951.0000000006207</v>
      </c>
      <c r="H2844" s="128">
        <v>3429.2771042479817</v>
      </c>
      <c r="I2844" s="128">
        <v>-0.0001</v>
      </c>
      <c r="J2844" s="128">
        <v>-0.0001</v>
      </c>
    </row>
    <row r="2845" spans="1:8" ht="12.75">
      <c r="A2845" s="127">
        <v>38383.05405092592</v>
      </c>
      <c r="C2845" s="150" t="s">
        <v>96</v>
      </c>
      <c r="D2845" s="128">
        <v>77.99399761832447</v>
      </c>
      <c r="F2845" s="128">
        <v>39.39966158986797</v>
      </c>
      <c r="G2845" s="128">
        <v>73.08214556134621</v>
      </c>
      <c r="H2845" s="128">
        <v>77.99399761832447</v>
      </c>
    </row>
    <row r="2847" spans="3:8" ht="12.75">
      <c r="C2847" s="150" t="s">
        <v>97</v>
      </c>
      <c r="D2847" s="128">
        <v>1.4675393151451852</v>
      </c>
      <c r="F2847" s="128">
        <v>2.1715778939842636</v>
      </c>
      <c r="G2847" s="128">
        <v>3.745881371672115</v>
      </c>
      <c r="H2847" s="128">
        <v>2.2743568177010305</v>
      </c>
    </row>
    <row r="2848" spans="1:16" ht="12.75">
      <c r="A2848" s="138" t="s">
        <v>186</v>
      </c>
      <c r="B2848" s="133" t="s">
        <v>37</v>
      </c>
      <c r="D2848" s="138" t="s">
        <v>187</v>
      </c>
      <c r="E2848" s="133" t="s">
        <v>188</v>
      </c>
      <c r="F2848" s="134" t="s">
        <v>128</v>
      </c>
      <c r="G2848" s="139" t="s">
        <v>190</v>
      </c>
      <c r="H2848" s="140">
        <v>2</v>
      </c>
      <c r="I2848" s="141" t="s">
        <v>191</v>
      </c>
      <c r="J2848" s="140">
        <v>10</v>
      </c>
      <c r="K2848" s="139" t="s">
        <v>192</v>
      </c>
      <c r="L2848" s="142">
        <v>1</v>
      </c>
      <c r="M2848" s="139" t="s">
        <v>193</v>
      </c>
      <c r="N2848" s="143">
        <v>1</v>
      </c>
      <c r="O2848" s="139" t="s">
        <v>194</v>
      </c>
      <c r="P2848" s="143">
        <v>1</v>
      </c>
    </row>
    <row r="2850" spans="1:10" ht="12.75">
      <c r="A2850" s="144" t="s">
        <v>86</v>
      </c>
      <c r="C2850" s="145" t="s">
        <v>87</v>
      </c>
      <c r="D2850" s="145" t="s">
        <v>88</v>
      </c>
      <c r="F2850" s="145" t="s">
        <v>89</v>
      </c>
      <c r="G2850" s="145" t="s">
        <v>90</v>
      </c>
      <c r="H2850" s="145" t="s">
        <v>91</v>
      </c>
      <c r="I2850" s="146" t="s">
        <v>92</v>
      </c>
      <c r="J2850" s="145" t="s">
        <v>93</v>
      </c>
    </row>
    <row r="2851" spans="1:8" ht="12.75">
      <c r="A2851" s="147" t="s">
        <v>21</v>
      </c>
      <c r="C2851" s="148">
        <v>178.2290000000503</v>
      </c>
      <c r="D2851" s="128">
        <v>601.8660400891677</v>
      </c>
      <c r="F2851" s="128">
        <v>579</v>
      </c>
      <c r="G2851" s="128">
        <v>584</v>
      </c>
      <c r="H2851" s="149" t="s">
        <v>868</v>
      </c>
    </row>
    <row r="2853" spans="4:8" ht="12.75">
      <c r="D2853" s="128">
        <v>674.903366827406</v>
      </c>
      <c r="F2853" s="128">
        <v>636</v>
      </c>
      <c r="G2853" s="128">
        <v>589</v>
      </c>
      <c r="H2853" s="149" t="s">
        <v>869</v>
      </c>
    </row>
    <row r="2855" spans="4:8" ht="12.75">
      <c r="D2855" s="128">
        <v>648.9588284157217</v>
      </c>
      <c r="F2855" s="128">
        <v>625</v>
      </c>
      <c r="G2855" s="128">
        <v>635</v>
      </c>
      <c r="H2855" s="149" t="s">
        <v>870</v>
      </c>
    </row>
    <row r="2857" spans="1:8" ht="12.75">
      <c r="A2857" s="144" t="s">
        <v>94</v>
      </c>
      <c r="C2857" s="150" t="s">
        <v>95</v>
      </c>
      <c r="D2857" s="128">
        <v>641.9094117774317</v>
      </c>
      <c r="F2857" s="128">
        <v>613.3333333333334</v>
      </c>
      <c r="G2857" s="128">
        <v>602.6666666666666</v>
      </c>
      <c r="H2857" s="128">
        <v>34.221911777431764</v>
      </c>
    </row>
    <row r="2858" spans="1:8" ht="12.75">
      <c r="A2858" s="127">
        <v>38383.05627314815</v>
      </c>
      <c r="C2858" s="150" t="s">
        <v>96</v>
      </c>
      <c r="D2858" s="128">
        <v>37.02544369041602</v>
      </c>
      <c r="F2858" s="128">
        <v>30.23794525647094</v>
      </c>
      <c r="G2858" s="128">
        <v>28.112867753634337</v>
      </c>
      <c r="H2858" s="128">
        <v>37.02544369041602</v>
      </c>
    </row>
    <row r="2860" spans="3:8" ht="12.75">
      <c r="C2860" s="150" t="s">
        <v>97</v>
      </c>
      <c r="D2860" s="128">
        <v>5.768016952406643</v>
      </c>
      <c r="F2860" s="128">
        <v>4.930099770076784</v>
      </c>
      <c r="G2860" s="128">
        <v>4.66474575558092</v>
      </c>
      <c r="H2860" s="128">
        <v>108.19221302193026</v>
      </c>
    </row>
    <row r="2861" spans="1:10" ht="12.75">
      <c r="A2861" s="144" t="s">
        <v>86</v>
      </c>
      <c r="C2861" s="145" t="s">
        <v>87</v>
      </c>
      <c r="D2861" s="145" t="s">
        <v>88</v>
      </c>
      <c r="F2861" s="145" t="s">
        <v>89</v>
      </c>
      <c r="G2861" s="145" t="s">
        <v>90</v>
      </c>
      <c r="H2861" s="145" t="s">
        <v>91</v>
      </c>
      <c r="I2861" s="146" t="s">
        <v>92</v>
      </c>
      <c r="J2861" s="145" t="s">
        <v>93</v>
      </c>
    </row>
    <row r="2862" spans="1:8" ht="12.75">
      <c r="A2862" s="147" t="s">
        <v>288</v>
      </c>
      <c r="C2862" s="148">
        <v>251.61100000003353</v>
      </c>
      <c r="D2862" s="128">
        <v>4204997.533554077</v>
      </c>
      <c r="F2862" s="128">
        <v>29600</v>
      </c>
      <c r="G2862" s="128">
        <v>26200</v>
      </c>
      <c r="H2862" s="149" t="s">
        <v>871</v>
      </c>
    </row>
    <row r="2864" spans="4:8" ht="12.75">
      <c r="D2864" s="128">
        <v>4152119.6974334717</v>
      </c>
      <c r="F2864" s="128">
        <v>30100</v>
      </c>
      <c r="G2864" s="128">
        <v>25900</v>
      </c>
      <c r="H2864" s="149" t="s">
        <v>872</v>
      </c>
    </row>
    <row r="2866" spans="4:8" ht="12.75">
      <c r="D2866" s="128">
        <v>3932165.8759384155</v>
      </c>
      <c r="F2866" s="128">
        <v>31000</v>
      </c>
      <c r="G2866" s="128">
        <v>26500</v>
      </c>
      <c r="H2866" s="149" t="s">
        <v>873</v>
      </c>
    </row>
    <row r="2868" spans="1:10" ht="12.75">
      <c r="A2868" s="144" t="s">
        <v>94</v>
      </c>
      <c r="C2868" s="150" t="s">
        <v>95</v>
      </c>
      <c r="D2868" s="128">
        <v>4096427.702308655</v>
      </c>
      <c r="F2868" s="128">
        <v>30233.333333333336</v>
      </c>
      <c r="G2868" s="128">
        <v>26200</v>
      </c>
      <c r="H2868" s="128">
        <v>4068230.9151600604</v>
      </c>
      <c r="I2868" s="128">
        <v>-0.0001</v>
      </c>
      <c r="J2868" s="128">
        <v>-0.0001</v>
      </c>
    </row>
    <row r="2869" spans="1:8" ht="12.75">
      <c r="A2869" s="127">
        <v>38383.05674768519</v>
      </c>
      <c r="C2869" s="150" t="s">
        <v>96</v>
      </c>
      <c r="D2869" s="128">
        <v>144690.97100394111</v>
      </c>
      <c r="F2869" s="128">
        <v>709.4598884597588</v>
      </c>
      <c r="G2869" s="128">
        <v>300</v>
      </c>
      <c r="H2869" s="128">
        <v>144690.97100394111</v>
      </c>
    </row>
    <row r="2871" spans="3:8" ht="12.75">
      <c r="C2871" s="150" t="s">
        <v>97</v>
      </c>
      <c r="D2871" s="128">
        <v>3.532125586456623</v>
      </c>
      <c r="F2871" s="128">
        <v>2.346614846063149</v>
      </c>
      <c r="G2871" s="128">
        <v>1.1450381679389312</v>
      </c>
      <c r="H2871" s="128">
        <v>3.5566066435599173</v>
      </c>
    </row>
    <row r="2872" spans="1:10" ht="12.75">
      <c r="A2872" s="144" t="s">
        <v>86</v>
      </c>
      <c r="C2872" s="145" t="s">
        <v>87</v>
      </c>
      <c r="D2872" s="145" t="s">
        <v>88</v>
      </c>
      <c r="F2872" s="145" t="s">
        <v>89</v>
      </c>
      <c r="G2872" s="145" t="s">
        <v>90</v>
      </c>
      <c r="H2872" s="145" t="s">
        <v>91</v>
      </c>
      <c r="I2872" s="146" t="s">
        <v>92</v>
      </c>
      <c r="J2872" s="145" t="s">
        <v>93</v>
      </c>
    </row>
    <row r="2873" spans="1:8" ht="12.75">
      <c r="A2873" s="147" t="s">
        <v>291</v>
      </c>
      <c r="C2873" s="148">
        <v>257.6099999998696</v>
      </c>
      <c r="D2873" s="128">
        <v>303511.54899454117</v>
      </c>
      <c r="F2873" s="128">
        <v>12550</v>
      </c>
      <c r="G2873" s="128">
        <v>10457.5</v>
      </c>
      <c r="H2873" s="149" t="s">
        <v>874</v>
      </c>
    </row>
    <row r="2875" spans="4:8" ht="12.75">
      <c r="D2875" s="128">
        <v>334365.0457992554</v>
      </c>
      <c r="F2875" s="128">
        <v>12305</v>
      </c>
      <c r="G2875" s="128">
        <v>10565</v>
      </c>
      <c r="H2875" s="149" t="s">
        <v>875</v>
      </c>
    </row>
    <row r="2877" spans="4:8" ht="12.75">
      <c r="D2877" s="128">
        <v>333613.84552145004</v>
      </c>
      <c r="F2877" s="128">
        <v>11927.5</v>
      </c>
      <c r="G2877" s="128">
        <v>10525</v>
      </c>
      <c r="H2877" s="149" t="s">
        <v>876</v>
      </c>
    </row>
    <row r="2879" spans="1:10" ht="12.75">
      <c r="A2879" s="144" t="s">
        <v>94</v>
      </c>
      <c r="C2879" s="150" t="s">
        <v>95</v>
      </c>
      <c r="D2879" s="128">
        <v>323830.14677174884</v>
      </c>
      <c r="F2879" s="128">
        <v>12260.833333333332</v>
      </c>
      <c r="G2879" s="128">
        <v>10515.833333333332</v>
      </c>
      <c r="H2879" s="128">
        <v>312441.8134384155</v>
      </c>
      <c r="I2879" s="128">
        <v>-0.0001</v>
      </c>
      <c r="J2879" s="128">
        <v>-0.0001</v>
      </c>
    </row>
    <row r="2880" spans="1:8" ht="12.75">
      <c r="A2880" s="127">
        <v>38383.05738425926</v>
      </c>
      <c r="C2880" s="150" t="s">
        <v>96</v>
      </c>
      <c r="D2880" s="128">
        <v>17600.43002850593</v>
      </c>
      <c r="F2880" s="128">
        <v>313.59142739133245</v>
      </c>
      <c r="G2880" s="128">
        <v>54.33307770901012</v>
      </c>
      <c r="H2880" s="128">
        <v>17600.43002850593</v>
      </c>
    </row>
    <row r="2882" spans="3:8" ht="12.75">
      <c r="C2882" s="150" t="s">
        <v>97</v>
      </c>
      <c r="D2882" s="128">
        <v>5.435080768101423</v>
      </c>
      <c r="F2882" s="128">
        <v>2.557668136135384</v>
      </c>
      <c r="G2882" s="128">
        <v>0.5166787641715839</v>
      </c>
      <c r="H2882" s="128">
        <v>5.633186491530559</v>
      </c>
    </row>
    <row r="2883" spans="1:10" ht="12.75">
      <c r="A2883" s="144" t="s">
        <v>86</v>
      </c>
      <c r="C2883" s="145" t="s">
        <v>87</v>
      </c>
      <c r="D2883" s="145" t="s">
        <v>88</v>
      </c>
      <c r="F2883" s="145" t="s">
        <v>89</v>
      </c>
      <c r="G2883" s="145" t="s">
        <v>90</v>
      </c>
      <c r="H2883" s="145" t="s">
        <v>91</v>
      </c>
      <c r="I2883" s="146" t="s">
        <v>92</v>
      </c>
      <c r="J2883" s="145" t="s">
        <v>93</v>
      </c>
    </row>
    <row r="2884" spans="1:8" ht="12.75">
      <c r="A2884" s="147" t="s">
        <v>290</v>
      </c>
      <c r="C2884" s="148">
        <v>259.9399999999441</v>
      </c>
      <c r="D2884" s="128">
        <v>3348736.2212867737</v>
      </c>
      <c r="F2884" s="128">
        <v>24000</v>
      </c>
      <c r="G2884" s="128">
        <v>21500</v>
      </c>
      <c r="H2884" s="149" t="s">
        <v>877</v>
      </c>
    </row>
    <row r="2886" spans="4:8" ht="12.75">
      <c r="D2886" s="128">
        <v>3392042.839000702</v>
      </c>
      <c r="F2886" s="128">
        <v>23975</v>
      </c>
      <c r="G2886" s="128">
        <v>21600</v>
      </c>
      <c r="H2886" s="149" t="s">
        <v>878</v>
      </c>
    </row>
    <row r="2888" spans="4:8" ht="12.75">
      <c r="D2888" s="128">
        <v>3410450.92742157</v>
      </c>
      <c r="F2888" s="128">
        <v>24050</v>
      </c>
      <c r="G2888" s="128">
        <v>21100</v>
      </c>
      <c r="H2888" s="149" t="s">
        <v>879</v>
      </c>
    </row>
    <row r="2890" spans="1:10" ht="12.75">
      <c r="A2890" s="144" t="s">
        <v>94</v>
      </c>
      <c r="C2890" s="150" t="s">
        <v>95</v>
      </c>
      <c r="D2890" s="128">
        <v>3383743.329236348</v>
      </c>
      <c r="F2890" s="128">
        <v>24008.333333333336</v>
      </c>
      <c r="G2890" s="128">
        <v>21400</v>
      </c>
      <c r="H2890" s="128">
        <v>3361025.989169008</v>
      </c>
      <c r="I2890" s="128">
        <v>-0.0001</v>
      </c>
      <c r="J2890" s="128">
        <v>-0.0001</v>
      </c>
    </row>
    <row r="2891" spans="1:8" ht="12.75">
      <c r="A2891" s="127">
        <v>38383.05806712963</v>
      </c>
      <c r="C2891" s="150" t="s">
        <v>96</v>
      </c>
      <c r="D2891" s="128">
        <v>31683.39683609277</v>
      </c>
      <c r="F2891" s="128">
        <v>38.188130791298676</v>
      </c>
      <c r="G2891" s="128">
        <v>264.575131106459</v>
      </c>
      <c r="H2891" s="128">
        <v>31683.39683609277</v>
      </c>
    </row>
    <row r="2893" spans="3:8" ht="12.75">
      <c r="C2893" s="150" t="s">
        <v>97</v>
      </c>
      <c r="D2893" s="128">
        <v>0.9363416120348339</v>
      </c>
      <c r="F2893" s="128">
        <v>0.15906198177562794</v>
      </c>
      <c r="G2893" s="128">
        <v>1.2363323883479393</v>
      </c>
      <c r="H2893" s="128">
        <v>0.9426703910708614</v>
      </c>
    </row>
    <row r="2894" spans="1:10" ht="12.75">
      <c r="A2894" s="144" t="s">
        <v>86</v>
      </c>
      <c r="C2894" s="145" t="s">
        <v>87</v>
      </c>
      <c r="D2894" s="145" t="s">
        <v>88</v>
      </c>
      <c r="F2894" s="145" t="s">
        <v>89</v>
      </c>
      <c r="G2894" s="145" t="s">
        <v>90</v>
      </c>
      <c r="H2894" s="145" t="s">
        <v>91</v>
      </c>
      <c r="I2894" s="146" t="s">
        <v>92</v>
      </c>
      <c r="J2894" s="145" t="s">
        <v>93</v>
      </c>
    </row>
    <row r="2895" spans="1:8" ht="12.75">
      <c r="A2895" s="147" t="s">
        <v>292</v>
      </c>
      <c r="C2895" s="148">
        <v>285.2129999999888</v>
      </c>
      <c r="D2895" s="128">
        <v>5213135.172157288</v>
      </c>
      <c r="F2895" s="128">
        <v>24425</v>
      </c>
      <c r="G2895" s="128">
        <v>28325</v>
      </c>
      <c r="H2895" s="149" t="s">
        <v>880</v>
      </c>
    </row>
    <row r="2897" spans="4:8" ht="12.75">
      <c r="D2897" s="128">
        <v>5206246.537078857</v>
      </c>
      <c r="F2897" s="128">
        <v>27825</v>
      </c>
      <c r="G2897" s="128">
        <v>25350</v>
      </c>
      <c r="H2897" s="149" t="s">
        <v>881</v>
      </c>
    </row>
    <row r="2899" spans="4:8" ht="12.75">
      <c r="D2899" s="128">
        <v>5327594.318572998</v>
      </c>
      <c r="F2899" s="128">
        <v>25025</v>
      </c>
      <c r="G2899" s="128">
        <v>28650</v>
      </c>
      <c r="H2899" s="149" t="s">
        <v>882</v>
      </c>
    </row>
    <row r="2901" spans="1:10" ht="12.75">
      <c r="A2901" s="144" t="s">
        <v>94</v>
      </c>
      <c r="C2901" s="150" t="s">
        <v>95</v>
      </c>
      <c r="D2901" s="128">
        <v>5248992.009269714</v>
      </c>
      <c r="F2901" s="128">
        <v>25758.333333333336</v>
      </c>
      <c r="G2901" s="128">
        <v>27441.666666666664</v>
      </c>
      <c r="H2901" s="128">
        <v>5222303.036001185</v>
      </c>
      <c r="I2901" s="128">
        <v>-0.0001</v>
      </c>
      <c r="J2901" s="128">
        <v>-0.0001</v>
      </c>
    </row>
    <row r="2902" spans="1:8" ht="12.75">
      <c r="A2902" s="127">
        <v>38383.05873842593</v>
      </c>
      <c r="C2902" s="150" t="s">
        <v>96</v>
      </c>
      <c r="D2902" s="128">
        <v>68158.67952183346</v>
      </c>
      <c r="F2902" s="128">
        <v>1814.7543451754932</v>
      </c>
      <c r="G2902" s="128">
        <v>1818.710623857829</v>
      </c>
      <c r="H2902" s="128">
        <v>68158.67952183346</v>
      </c>
    </row>
    <row r="2904" spans="3:8" ht="12.75">
      <c r="C2904" s="150" t="s">
        <v>97</v>
      </c>
      <c r="D2904" s="128">
        <v>1.298509873923704</v>
      </c>
      <c r="F2904" s="128">
        <v>7.045309654515018</v>
      </c>
      <c r="G2904" s="128">
        <v>6.627551620496191</v>
      </c>
      <c r="H2904" s="128">
        <v>1.3051460065025995</v>
      </c>
    </row>
    <row r="2905" spans="1:10" ht="12.75">
      <c r="A2905" s="144" t="s">
        <v>86</v>
      </c>
      <c r="C2905" s="145" t="s">
        <v>87</v>
      </c>
      <c r="D2905" s="145" t="s">
        <v>88</v>
      </c>
      <c r="F2905" s="145" t="s">
        <v>89</v>
      </c>
      <c r="G2905" s="145" t="s">
        <v>90</v>
      </c>
      <c r="H2905" s="145" t="s">
        <v>91</v>
      </c>
      <c r="I2905" s="146" t="s">
        <v>92</v>
      </c>
      <c r="J2905" s="145" t="s">
        <v>93</v>
      </c>
    </row>
    <row r="2906" spans="1:8" ht="12.75">
      <c r="A2906" s="147" t="s">
        <v>288</v>
      </c>
      <c r="C2906" s="148">
        <v>288.1579999998212</v>
      </c>
      <c r="D2906" s="128">
        <v>430332.71086263657</v>
      </c>
      <c r="F2906" s="128">
        <v>4730</v>
      </c>
      <c r="G2906" s="128">
        <v>4160</v>
      </c>
      <c r="H2906" s="149" t="s">
        <v>883</v>
      </c>
    </row>
    <row r="2908" spans="4:8" ht="12.75">
      <c r="D2908" s="128">
        <v>429679.78339862823</v>
      </c>
      <c r="F2908" s="128">
        <v>4730</v>
      </c>
      <c r="G2908" s="128">
        <v>4160</v>
      </c>
      <c r="H2908" s="149" t="s">
        <v>884</v>
      </c>
    </row>
    <row r="2910" spans="4:8" ht="12.75">
      <c r="D2910" s="128">
        <v>422799.71532201767</v>
      </c>
      <c r="F2910" s="128">
        <v>4730</v>
      </c>
      <c r="G2910" s="128">
        <v>4160</v>
      </c>
      <c r="H2910" s="149" t="s">
        <v>885</v>
      </c>
    </row>
    <row r="2912" spans="1:10" ht="12.75">
      <c r="A2912" s="144" t="s">
        <v>94</v>
      </c>
      <c r="C2912" s="150" t="s">
        <v>95</v>
      </c>
      <c r="D2912" s="128">
        <v>427604.0698610941</v>
      </c>
      <c r="F2912" s="128">
        <v>4730</v>
      </c>
      <c r="G2912" s="128">
        <v>4160</v>
      </c>
      <c r="H2912" s="128">
        <v>423163.48357790825</v>
      </c>
      <c r="I2912" s="128">
        <v>-0.0001</v>
      </c>
      <c r="J2912" s="128">
        <v>-0.0001</v>
      </c>
    </row>
    <row r="2913" spans="1:8" ht="12.75">
      <c r="A2913" s="127">
        <v>38383.05915509259</v>
      </c>
      <c r="C2913" s="150" t="s">
        <v>96</v>
      </c>
      <c r="D2913" s="128">
        <v>4173.481217298795</v>
      </c>
      <c r="H2913" s="128">
        <v>4173.481217298795</v>
      </c>
    </row>
    <row r="2915" spans="3:8" ht="12.75">
      <c r="C2915" s="150" t="s">
        <v>97</v>
      </c>
      <c r="D2915" s="128">
        <v>0.97601531684545</v>
      </c>
      <c r="F2915" s="128">
        <v>0</v>
      </c>
      <c r="G2915" s="128">
        <v>0</v>
      </c>
      <c r="H2915" s="128">
        <v>0.9862574109683121</v>
      </c>
    </row>
    <row r="2916" spans="1:10" ht="12.75">
      <c r="A2916" s="144" t="s">
        <v>86</v>
      </c>
      <c r="C2916" s="145" t="s">
        <v>87</v>
      </c>
      <c r="D2916" s="145" t="s">
        <v>88</v>
      </c>
      <c r="F2916" s="145" t="s">
        <v>89</v>
      </c>
      <c r="G2916" s="145" t="s">
        <v>90</v>
      </c>
      <c r="H2916" s="145" t="s">
        <v>91</v>
      </c>
      <c r="I2916" s="146" t="s">
        <v>92</v>
      </c>
      <c r="J2916" s="145" t="s">
        <v>93</v>
      </c>
    </row>
    <row r="2917" spans="1:8" ht="12.75">
      <c r="A2917" s="147" t="s">
        <v>289</v>
      </c>
      <c r="C2917" s="148">
        <v>334.94100000010803</v>
      </c>
      <c r="D2917" s="128">
        <v>30000</v>
      </c>
      <c r="F2917" s="128">
        <v>27400</v>
      </c>
      <c r="H2917" s="149" t="s">
        <v>886</v>
      </c>
    </row>
    <row r="2919" spans="4:8" ht="12.75">
      <c r="D2919" s="128">
        <v>29919.078600257635</v>
      </c>
      <c r="F2919" s="128">
        <v>27900</v>
      </c>
      <c r="H2919" s="149" t="s">
        <v>887</v>
      </c>
    </row>
    <row r="2921" spans="4:8" ht="12.75">
      <c r="D2921" s="128">
        <v>29935.112351059914</v>
      </c>
      <c r="F2921" s="128">
        <v>27500</v>
      </c>
      <c r="H2921" s="149" t="s">
        <v>888</v>
      </c>
    </row>
    <row r="2923" spans="1:10" ht="12.75">
      <c r="A2923" s="144" t="s">
        <v>94</v>
      </c>
      <c r="C2923" s="150" t="s">
        <v>95</v>
      </c>
      <c r="D2923" s="128">
        <v>29951.396983772516</v>
      </c>
      <c r="F2923" s="128">
        <v>27600</v>
      </c>
      <c r="H2923" s="128">
        <v>2351.3969837725163</v>
      </c>
      <c r="I2923" s="128">
        <v>-0.0001</v>
      </c>
      <c r="J2923" s="128">
        <v>-0.0001</v>
      </c>
    </row>
    <row r="2924" spans="1:8" ht="12.75">
      <c r="A2924" s="127">
        <v>38383.059594907405</v>
      </c>
      <c r="C2924" s="150" t="s">
        <v>96</v>
      </c>
      <c r="D2924" s="128">
        <v>42.84810592162696</v>
      </c>
      <c r="F2924" s="128">
        <v>264.575131106459</v>
      </c>
      <c r="H2924" s="128">
        <v>42.84810592162696</v>
      </c>
    </row>
    <row r="2926" spans="3:8" ht="12.75">
      <c r="C2926" s="150" t="s">
        <v>97</v>
      </c>
      <c r="D2926" s="128">
        <v>0.14305878936078273</v>
      </c>
      <c r="F2926" s="128">
        <v>0.9586055474871703</v>
      </c>
      <c r="H2926" s="128">
        <v>1.8222404050583854</v>
      </c>
    </row>
    <row r="2927" spans="1:10" ht="12.75">
      <c r="A2927" s="144" t="s">
        <v>86</v>
      </c>
      <c r="C2927" s="145" t="s">
        <v>87</v>
      </c>
      <c r="D2927" s="145" t="s">
        <v>88</v>
      </c>
      <c r="F2927" s="145" t="s">
        <v>89</v>
      </c>
      <c r="G2927" s="145" t="s">
        <v>90</v>
      </c>
      <c r="H2927" s="145" t="s">
        <v>91</v>
      </c>
      <c r="I2927" s="146" t="s">
        <v>92</v>
      </c>
      <c r="J2927" s="145" t="s">
        <v>93</v>
      </c>
    </row>
    <row r="2928" spans="1:8" ht="12.75">
      <c r="A2928" s="147" t="s">
        <v>293</v>
      </c>
      <c r="C2928" s="148">
        <v>393.36599999992177</v>
      </c>
      <c r="D2928" s="128">
        <v>286057.30919647217</v>
      </c>
      <c r="F2928" s="128">
        <v>8300</v>
      </c>
      <c r="G2928" s="128">
        <v>8200</v>
      </c>
      <c r="H2928" s="149" t="s">
        <v>889</v>
      </c>
    </row>
    <row r="2930" spans="4:8" ht="12.75">
      <c r="D2930" s="128">
        <v>265913.87472963333</v>
      </c>
      <c r="F2930" s="128">
        <v>8400</v>
      </c>
      <c r="G2930" s="128">
        <v>8200</v>
      </c>
      <c r="H2930" s="149" t="s">
        <v>890</v>
      </c>
    </row>
    <row r="2932" spans="4:8" ht="12.75">
      <c r="D2932" s="128">
        <v>289310.80999040604</v>
      </c>
      <c r="F2932" s="128">
        <v>8300</v>
      </c>
      <c r="G2932" s="128">
        <v>8200</v>
      </c>
      <c r="H2932" s="149" t="s">
        <v>891</v>
      </c>
    </row>
    <row r="2934" spans="1:10" ht="12.75">
      <c r="A2934" s="144" t="s">
        <v>94</v>
      </c>
      <c r="C2934" s="150" t="s">
        <v>95</v>
      </c>
      <c r="D2934" s="128">
        <v>280427.33130550385</v>
      </c>
      <c r="F2934" s="128">
        <v>8333.333333333334</v>
      </c>
      <c r="G2934" s="128">
        <v>8200</v>
      </c>
      <c r="H2934" s="128">
        <v>272160.66463883716</v>
      </c>
      <c r="I2934" s="128">
        <v>-0.0001</v>
      </c>
      <c r="J2934" s="128">
        <v>-0.0001</v>
      </c>
    </row>
    <row r="2935" spans="1:8" ht="12.75">
      <c r="A2935" s="127">
        <v>38383.0600462963</v>
      </c>
      <c r="C2935" s="150" t="s">
        <v>96</v>
      </c>
      <c r="D2935" s="128">
        <v>12673.856287206987</v>
      </c>
      <c r="F2935" s="128">
        <v>57.73502691896257</v>
      </c>
      <c r="H2935" s="128">
        <v>12673.856287206987</v>
      </c>
    </row>
    <row r="2937" spans="3:8" ht="12.75">
      <c r="C2937" s="150" t="s">
        <v>97</v>
      </c>
      <c r="D2937" s="128">
        <v>4.519479691300062</v>
      </c>
      <c r="F2937" s="128">
        <v>0.6928203230275507</v>
      </c>
      <c r="G2937" s="128">
        <v>0</v>
      </c>
      <c r="H2937" s="128">
        <v>4.656755341197251</v>
      </c>
    </row>
    <row r="2938" spans="1:10" ht="12.75">
      <c r="A2938" s="144" t="s">
        <v>86</v>
      </c>
      <c r="C2938" s="145" t="s">
        <v>87</v>
      </c>
      <c r="D2938" s="145" t="s">
        <v>88</v>
      </c>
      <c r="F2938" s="145" t="s">
        <v>89</v>
      </c>
      <c r="G2938" s="145" t="s">
        <v>90</v>
      </c>
      <c r="H2938" s="145" t="s">
        <v>91</v>
      </c>
      <c r="I2938" s="146" t="s">
        <v>92</v>
      </c>
      <c r="J2938" s="145" t="s">
        <v>93</v>
      </c>
    </row>
    <row r="2939" spans="1:8" ht="12.75">
      <c r="A2939" s="147" t="s">
        <v>287</v>
      </c>
      <c r="C2939" s="148">
        <v>396.15199999976903</v>
      </c>
      <c r="D2939" s="128">
        <v>331395.1087651253</v>
      </c>
      <c r="F2939" s="128">
        <v>70900</v>
      </c>
      <c r="G2939" s="128">
        <v>70900</v>
      </c>
      <c r="H2939" s="149" t="s">
        <v>892</v>
      </c>
    </row>
    <row r="2941" spans="4:8" ht="12.75">
      <c r="D2941" s="128">
        <v>330477.8008842468</v>
      </c>
      <c r="F2941" s="128">
        <v>70600</v>
      </c>
      <c r="G2941" s="128">
        <v>70700</v>
      </c>
      <c r="H2941" s="149" t="s">
        <v>893</v>
      </c>
    </row>
    <row r="2943" spans="4:8" ht="12.75">
      <c r="D2943" s="128">
        <v>326710.6447353363</v>
      </c>
      <c r="F2943" s="128">
        <v>70900</v>
      </c>
      <c r="G2943" s="128">
        <v>70600</v>
      </c>
      <c r="H2943" s="149" t="s">
        <v>894</v>
      </c>
    </row>
    <row r="2945" spans="1:10" ht="12.75">
      <c r="A2945" s="144" t="s">
        <v>94</v>
      </c>
      <c r="C2945" s="150" t="s">
        <v>95</v>
      </c>
      <c r="D2945" s="128">
        <v>329527.8514615695</v>
      </c>
      <c r="F2945" s="128">
        <v>70800</v>
      </c>
      <c r="G2945" s="128">
        <v>70733.33333333333</v>
      </c>
      <c r="H2945" s="128">
        <v>258760.82807671014</v>
      </c>
      <c r="I2945" s="128">
        <v>-0.0001</v>
      </c>
      <c r="J2945" s="128">
        <v>-0.0001</v>
      </c>
    </row>
    <row r="2946" spans="1:8" ht="12.75">
      <c r="A2946" s="127">
        <v>38383.06050925926</v>
      </c>
      <c r="C2946" s="150" t="s">
        <v>96</v>
      </c>
      <c r="D2946" s="128">
        <v>2482.509565098852</v>
      </c>
      <c r="F2946" s="128">
        <v>173.20508075688772</v>
      </c>
      <c r="G2946" s="128">
        <v>152.7525231651947</v>
      </c>
      <c r="H2946" s="128">
        <v>2482.509565098852</v>
      </c>
    </row>
    <row r="2948" spans="3:8" ht="12.75">
      <c r="C2948" s="150" t="s">
        <v>97</v>
      </c>
      <c r="D2948" s="128">
        <v>0.7533534886620559</v>
      </c>
      <c r="F2948" s="128">
        <v>0.24463994457187532</v>
      </c>
      <c r="G2948" s="128">
        <v>0.21595549929103872</v>
      </c>
      <c r="H2948" s="128">
        <v>0.9593838385626543</v>
      </c>
    </row>
    <row r="2949" spans="1:10" ht="12.75">
      <c r="A2949" s="144" t="s">
        <v>86</v>
      </c>
      <c r="C2949" s="145" t="s">
        <v>87</v>
      </c>
      <c r="D2949" s="145" t="s">
        <v>88</v>
      </c>
      <c r="F2949" s="145" t="s">
        <v>89</v>
      </c>
      <c r="G2949" s="145" t="s">
        <v>90</v>
      </c>
      <c r="H2949" s="145" t="s">
        <v>91</v>
      </c>
      <c r="I2949" s="146" t="s">
        <v>92</v>
      </c>
      <c r="J2949" s="145" t="s">
        <v>93</v>
      </c>
    </row>
    <row r="2950" spans="1:8" ht="12.75">
      <c r="A2950" s="147" t="s">
        <v>294</v>
      </c>
      <c r="C2950" s="148">
        <v>589.5920000001788</v>
      </c>
      <c r="D2950" s="128">
        <v>10592.936828836799</v>
      </c>
      <c r="F2950" s="128">
        <v>1940</v>
      </c>
      <c r="G2950" s="128">
        <v>1940</v>
      </c>
      <c r="H2950" s="149" t="s">
        <v>895</v>
      </c>
    </row>
    <row r="2952" spans="4:8" ht="12.75">
      <c r="D2952" s="128">
        <v>10814.239285618067</v>
      </c>
      <c r="F2952" s="128">
        <v>1920.0000000018626</v>
      </c>
      <c r="G2952" s="128">
        <v>1879.9999999981374</v>
      </c>
      <c r="H2952" s="149" t="s">
        <v>896</v>
      </c>
    </row>
    <row r="2954" spans="4:8" ht="12.75">
      <c r="D2954" s="128">
        <v>10656.643738210201</v>
      </c>
      <c r="F2954" s="128">
        <v>1920.0000000018626</v>
      </c>
      <c r="G2954" s="128">
        <v>1879.9999999981374</v>
      </c>
      <c r="H2954" s="149" t="s">
        <v>897</v>
      </c>
    </row>
    <row r="2956" spans="1:10" ht="12.75">
      <c r="A2956" s="144" t="s">
        <v>94</v>
      </c>
      <c r="C2956" s="150" t="s">
        <v>95</v>
      </c>
      <c r="D2956" s="128">
        <v>10687.939950888354</v>
      </c>
      <c r="F2956" s="128">
        <v>1926.6666666679084</v>
      </c>
      <c r="G2956" s="128">
        <v>1899.999999998758</v>
      </c>
      <c r="H2956" s="128">
        <v>8774.606617555022</v>
      </c>
      <c r="I2956" s="128">
        <v>-0.0001</v>
      </c>
      <c r="J2956" s="128">
        <v>-0.0001</v>
      </c>
    </row>
    <row r="2957" spans="1:8" ht="12.75">
      <c r="A2957" s="127">
        <v>38383.061006944445</v>
      </c>
      <c r="C2957" s="150" t="s">
        <v>96</v>
      </c>
      <c r="D2957" s="128">
        <v>113.92227192399164</v>
      </c>
      <c r="F2957" s="128">
        <v>11.547005382760133</v>
      </c>
      <c r="G2957" s="128">
        <v>34.64101615245581</v>
      </c>
      <c r="H2957" s="128">
        <v>113.92227192399164</v>
      </c>
    </row>
    <row r="2959" spans="3:8" ht="12.75">
      <c r="C2959" s="150" t="s">
        <v>97</v>
      </c>
      <c r="D2959" s="128">
        <v>1.0658955088395938</v>
      </c>
      <c r="F2959" s="128">
        <v>0.5993255388971984</v>
      </c>
      <c r="G2959" s="128">
        <v>1.823211376446235</v>
      </c>
      <c r="H2959" s="128">
        <v>1.2983177125692642</v>
      </c>
    </row>
    <row r="2960" spans="1:10" ht="12.75">
      <c r="A2960" s="144" t="s">
        <v>86</v>
      </c>
      <c r="C2960" s="145" t="s">
        <v>87</v>
      </c>
      <c r="D2960" s="145" t="s">
        <v>88</v>
      </c>
      <c r="F2960" s="145" t="s">
        <v>89</v>
      </c>
      <c r="G2960" s="145" t="s">
        <v>90</v>
      </c>
      <c r="H2960" s="145" t="s">
        <v>91</v>
      </c>
      <c r="I2960" s="146" t="s">
        <v>92</v>
      </c>
      <c r="J2960" s="145" t="s">
        <v>93</v>
      </c>
    </row>
    <row r="2961" spans="1:8" ht="12.75">
      <c r="A2961" s="147" t="s">
        <v>295</v>
      </c>
      <c r="C2961" s="148">
        <v>766.4900000002235</v>
      </c>
      <c r="D2961" s="128">
        <v>2375.309435777366</v>
      </c>
      <c r="F2961" s="128">
        <v>1665</v>
      </c>
      <c r="G2961" s="128">
        <v>1785</v>
      </c>
      <c r="H2961" s="149" t="s">
        <v>898</v>
      </c>
    </row>
    <row r="2963" spans="4:8" ht="12.75">
      <c r="D2963" s="128">
        <v>2409.2714183330536</v>
      </c>
      <c r="F2963" s="128">
        <v>1810</v>
      </c>
      <c r="G2963" s="128">
        <v>1863</v>
      </c>
      <c r="H2963" s="149" t="s">
        <v>899</v>
      </c>
    </row>
    <row r="2965" spans="4:8" ht="12.75">
      <c r="D2965" s="128">
        <v>2214.4947897978127</v>
      </c>
      <c r="F2965" s="128">
        <v>1723.0000000018626</v>
      </c>
      <c r="G2965" s="128">
        <v>1859</v>
      </c>
      <c r="H2965" s="149" t="s">
        <v>900</v>
      </c>
    </row>
    <row r="2967" spans="1:10" ht="12.75">
      <c r="A2967" s="144" t="s">
        <v>94</v>
      </c>
      <c r="C2967" s="150" t="s">
        <v>95</v>
      </c>
      <c r="D2967" s="128">
        <v>2333.0252146360776</v>
      </c>
      <c r="F2967" s="128">
        <v>1732.6666666672877</v>
      </c>
      <c r="G2967" s="128">
        <v>1835.6666666666665</v>
      </c>
      <c r="H2967" s="128">
        <v>546.8487918715514</v>
      </c>
      <c r="I2967" s="128">
        <v>-0.0001</v>
      </c>
      <c r="J2967" s="128">
        <v>-0.0001</v>
      </c>
    </row>
    <row r="2968" spans="1:8" ht="12.75">
      <c r="A2968" s="127">
        <v>38383.06150462963</v>
      </c>
      <c r="C2968" s="150" t="s">
        <v>96</v>
      </c>
      <c r="D2968" s="128">
        <v>104.04542408984231</v>
      </c>
      <c r="F2968" s="128">
        <v>72.98173287415868</v>
      </c>
      <c r="G2968" s="128">
        <v>43.92417709341102</v>
      </c>
      <c r="H2968" s="128">
        <v>104.04542408984231</v>
      </c>
    </row>
    <row r="2970" spans="3:8" ht="12.75">
      <c r="C2970" s="150" t="s">
        <v>97</v>
      </c>
      <c r="D2970" s="128">
        <v>4.45967850827845</v>
      </c>
      <c r="F2970" s="128">
        <v>4.212104629134236</v>
      </c>
      <c r="G2970" s="128">
        <v>2.3928187993505188</v>
      </c>
      <c r="H2970" s="128">
        <v>19.02636078499035</v>
      </c>
    </row>
    <row r="2971" spans="1:16" ht="12.75">
      <c r="A2971" s="138" t="s">
        <v>186</v>
      </c>
      <c r="B2971" s="133" t="s">
        <v>901</v>
      </c>
      <c r="D2971" s="138" t="s">
        <v>187</v>
      </c>
      <c r="E2971" s="133" t="s">
        <v>188</v>
      </c>
      <c r="F2971" s="134" t="s">
        <v>129</v>
      </c>
      <c r="G2971" s="139" t="s">
        <v>190</v>
      </c>
      <c r="H2971" s="140">
        <v>2</v>
      </c>
      <c r="I2971" s="141" t="s">
        <v>191</v>
      </c>
      <c r="J2971" s="140">
        <v>11</v>
      </c>
      <c r="K2971" s="139" t="s">
        <v>192</v>
      </c>
      <c r="L2971" s="142">
        <v>1</v>
      </c>
      <c r="M2971" s="139" t="s">
        <v>193</v>
      </c>
      <c r="N2971" s="143">
        <v>1</v>
      </c>
      <c r="O2971" s="139" t="s">
        <v>194</v>
      </c>
      <c r="P2971" s="143">
        <v>1</v>
      </c>
    </row>
    <row r="2973" spans="1:10" ht="12.75">
      <c r="A2973" s="144" t="s">
        <v>86</v>
      </c>
      <c r="C2973" s="145" t="s">
        <v>87</v>
      </c>
      <c r="D2973" s="145" t="s">
        <v>88</v>
      </c>
      <c r="F2973" s="145" t="s">
        <v>89</v>
      </c>
      <c r="G2973" s="145" t="s">
        <v>90</v>
      </c>
      <c r="H2973" s="145" t="s">
        <v>91</v>
      </c>
      <c r="I2973" s="146" t="s">
        <v>92</v>
      </c>
      <c r="J2973" s="145" t="s">
        <v>93</v>
      </c>
    </row>
    <row r="2974" spans="1:8" ht="12.75">
      <c r="A2974" s="147" t="s">
        <v>21</v>
      </c>
      <c r="C2974" s="148">
        <v>178.2290000000503</v>
      </c>
      <c r="D2974" s="128">
        <v>3571.678896959871</v>
      </c>
      <c r="F2974" s="128">
        <v>549</v>
      </c>
      <c r="G2974" s="128">
        <v>520</v>
      </c>
      <c r="H2974" s="149" t="s">
        <v>902</v>
      </c>
    </row>
    <row r="2976" spans="4:8" ht="12.75">
      <c r="D2976" s="128">
        <v>3548.1672079861164</v>
      </c>
      <c r="F2976" s="128">
        <v>456</v>
      </c>
      <c r="G2976" s="128">
        <v>482</v>
      </c>
      <c r="H2976" s="149" t="s">
        <v>903</v>
      </c>
    </row>
    <row r="2978" spans="4:8" ht="12.75">
      <c r="D2978" s="128">
        <v>3347.3932126276195</v>
      </c>
      <c r="F2978" s="128">
        <v>419.99999999953434</v>
      </c>
      <c r="G2978" s="128">
        <v>437.99999999953434</v>
      </c>
      <c r="H2978" s="149" t="s">
        <v>904</v>
      </c>
    </row>
    <row r="2980" spans="1:8" ht="12.75">
      <c r="A2980" s="144" t="s">
        <v>94</v>
      </c>
      <c r="C2980" s="150" t="s">
        <v>95</v>
      </c>
      <c r="D2980" s="128">
        <v>3489.0797725245357</v>
      </c>
      <c r="F2980" s="128">
        <v>474.9999999998448</v>
      </c>
      <c r="G2980" s="128">
        <v>479.9999999998448</v>
      </c>
      <c r="H2980" s="128">
        <v>3011.433288149691</v>
      </c>
    </row>
    <row r="2981" spans="1:8" ht="12.75">
      <c r="A2981" s="127">
        <v>38383.063726851855</v>
      </c>
      <c r="C2981" s="150" t="s">
        <v>96</v>
      </c>
      <c r="D2981" s="128">
        <v>123.26601648939763</v>
      </c>
      <c r="F2981" s="128">
        <v>66.56575696276262</v>
      </c>
      <c r="G2981" s="128">
        <v>41.03656905760483</v>
      </c>
      <c r="H2981" s="128">
        <v>123.26601648939763</v>
      </c>
    </row>
    <row r="2983" spans="3:8" ht="12.75">
      <c r="C2983" s="150" t="s">
        <v>97</v>
      </c>
      <c r="D2983" s="128">
        <v>3.5329090913908248</v>
      </c>
      <c r="F2983" s="128">
        <v>14.0138435711125</v>
      </c>
      <c r="G2983" s="128">
        <v>8.549285220337104</v>
      </c>
      <c r="H2983" s="128">
        <v>4.093267381165722</v>
      </c>
    </row>
    <row r="2984" spans="1:10" ht="12.75">
      <c r="A2984" s="144" t="s">
        <v>86</v>
      </c>
      <c r="C2984" s="145" t="s">
        <v>87</v>
      </c>
      <c r="D2984" s="145" t="s">
        <v>88</v>
      </c>
      <c r="F2984" s="145" t="s">
        <v>89</v>
      </c>
      <c r="G2984" s="145" t="s">
        <v>90</v>
      </c>
      <c r="H2984" s="145" t="s">
        <v>91</v>
      </c>
      <c r="I2984" s="146" t="s">
        <v>92</v>
      </c>
      <c r="J2984" s="145" t="s">
        <v>93</v>
      </c>
    </row>
    <row r="2985" spans="1:8" ht="12.75">
      <c r="A2985" s="147" t="s">
        <v>288</v>
      </c>
      <c r="C2985" s="148">
        <v>251.61100000003353</v>
      </c>
      <c r="D2985" s="128">
        <v>4173363.5575141907</v>
      </c>
      <c r="F2985" s="128">
        <v>29600</v>
      </c>
      <c r="G2985" s="128">
        <v>25500</v>
      </c>
      <c r="H2985" s="149" t="s">
        <v>905</v>
      </c>
    </row>
    <row r="2987" spans="4:8" ht="12.75">
      <c r="D2987" s="128">
        <v>4400288.022865295</v>
      </c>
      <c r="F2987" s="128">
        <v>32700</v>
      </c>
      <c r="G2987" s="128">
        <v>25900</v>
      </c>
      <c r="H2987" s="149" t="s">
        <v>1129</v>
      </c>
    </row>
    <row r="2989" spans="4:8" ht="12.75">
      <c r="D2989" s="128">
        <v>4320285.05254364</v>
      </c>
      <c r="F2989" s="128">
        <v>32800</v>
      </c>
      <c r="G2989" s="128">
        <v>25800</v>
      </c>
      <c r="H2989" s="149" t="s">
        <v>1130</v>
      </c>
    </row>
    <row r="2991" spans="1:10" ht="12.75">
      <c r="A2991" s="144" t="s">
        <v>94</v>
      </c>
      <c r="C2991" s="150" t="s">
        <v>95</v>
      </c>
      <c r="D2991" s="128">
        <v>4297978.877641042</v>
      </c>
      <c r="F2991" s="128">
        <v>31700</v>
      </c>
      <c r="G2991" s="128">
        <v>25733.333333333336</v>
      </c>
      <c r="H2991" s="128">
        <v>4269291.619517639</v>
      </c>
      <c r="I2991" s="128">
        <v>-0.0001</v>
      </c>
      <c r="J2991" s="128">
        <v>-0.0001</v>
      </c>
    </row>
    <row r="2992" spans="1:8" ht="12.75">
      <c r="A2992" s="127">
        <v>38383.06420138889</v>
      </c>
      <c r="C2992" s="150" t="s">
        <v>96</v>
      </c>
      <c r="D2992" s="128">
        <v>115094.97088407759</v>
      </c>
      <c r="F2992" s="128">
        <v>1819.3405398660252</v>
      </c>
      <c r="G2992" s="128">
        <v>208.16659994661327</v>
      </c>
      <c r="H2992" s="128">
        <v>115094.97088407759</v>
      </c>
    </row>
    <row r="2994" spans="3:8" ht="12.75">
      <c r="C2994" s="150" t="s">
        <v>97</v>
      </c>
      <c r="D2994" s="128">
        <v>2.677885912441892</v>
      </c>
      <c r="F2994" s="128">
        <v>5.739244605255601</v>
      </c>
      <c r="G2994" s="128">
        <v>0.808937564559378</v>
      </c>
      <c r="H2994" s="128">
        <v>2.695879811955349</v>
      </c>
    </row>
    <row r="2995" spans="1:10" ht="12.75">
      <c r="A2995" s="144" t="s">
        <v>86</v>
      </c>
      <c r="C2995" s="145" t="s">
        <v>87</v>
      </c>
      <c r="D2995" s="145" t="s">
        <v>88</v>
      </c>
      <c r="F2995" s="145" t="s">
        <v>89</v>
      </c>
      <c r="G2995" s="145" t="s">
        <v>90</v>
      </c>
      <c r="H2995" s="145" t="s">
        <v>91</v>
      </c>
      <c r="I2995" s="146" t="s">
        <v>92</v>
      </c>
      <c r="J2995" s="145" t="s">
        <v>93</v>
      </c>
    </row>
    <row r="2996" spans="1:8" ht="12.75">
      <c r="A2996" s="147" t="s">
        <v>291</v>
      </c>
      <c r="C2996" s="148">
        <v>257.6099999998696</v>
      </c>
      <c r="D2996" s="128">
        <v>342657.0127067566</v>
      </c>
      <c r="F2996" s="128">
        <v>13205</v>
      </c>
      <c r="G2996" s="128">
        <v>10415</v>
      </c>
      <c r="H2996" s="149" t="s">
        <v>1131</v>
      </c>
    </row>
    <row r="2998" spans="4:8" ht="12.75">
      <c r="D2998" s="128">
        <v>348046.7748603821</v>
      </c>
      <c r="F2998" s="128">
        <v>12255</v>
      </c>
      <c r="G2998" s="128">
        <v>10305</v>
      </c>
      <c r="H2998" s="149" t="s">
        <v>1132</v>
      </c>
    </row>
    <row r="3000" spans="4:8" ht="12.75">
      <c r="D3000" s="128">
        <v>354567.98840141296</v>
      </c>
      <c r="F3000" s="128">
        <v>12790</v>
      </c>
      <c r="G3000" s="128">
        <v>10395</v>
      </c>
      <c r="H3000" s="149" t="s">
        <v>1133</v>
      </c>
    </row>
    <row r="3002" spans="1:10" ht="12.75">
      <c r="A3002" s="144" t="s">
        <v>94</v>
      </c>
      <c r="C3002" s="150" t="s">
        <v>95</v>
      </c>
      <c r="D3002" s="128">
        <v>348423.9253228506</v>
      </c>
      <c r="F3002" s="128">
        <v>12750</v>
      </c>
      <c r="G3002" s="128">
        <v>10371.666666666666</v>
      </c>
      <c r="H3002" s="128">
        <v>336863.0919895172</v>
      </c>
      <c r="I3002" s="128">
        <v>-0.0001</v>
      </c>
      <c r="J3002" s="128">
        <v>-0.0001</v>
      </c>
    </row>
    <row r="3003" spans="1:8" ht="12.75">
      <c r="A3003" s="127">
        <v>38383.064837962964</v>
      </c>
      <c r="C3003" s="150" t="s">
        <v>96</v>
      </c>
      <c r="D3003" s="128">
        <v>5964.437723138965</v>
      </c>
      <c r="F3003" s="128">
        <v>476.2614828012024</v>
      </c>
      <c r="G3003" s="128">
        <v>58.59465277082316</v>
      </c>
      <c r="H3003" s="128">
        <v>5964.437723138965</v>
      </c>
    </row>
    <row r="3005" spans="3:8" ht="12.75">
      <c r="C3005" s="150" t="s">
        <v>97</v>
      </c>
      <c r="D3005" s="128">
        <v>1.7118335710190686</v>
      </c>
      <c r="F3005" s="128">
        <v>3.7353841788329607</v>
      </c>
      <c r="G3005" s="128">
        <v>0.5649492473484476</v>
      </c>
      <c r="H3005" s="128">
        <v>1.770582134098731</v>
      </c>
    </row>
    <row r="3006" spans="1:10" ht="12.75">
      <c r="A3006" s="144" t="s">
        <v>86</v>
      </c>
      <c r="C3006" s="145" t="s">
        <v>87</v>
      </c>
      <c r="D3006" s="145" t="s">
        <v>88</v>
      </c>
      <c r="F3006" s="145" t="s">
        <v>89</v>
      </c>
      <c r="G3006" s="145" t="s">
        <v>90</v>
      </c>
      <c r="H3006" s="145" t="s">
        <v>91</v>
      </c>
      <c r="I3006" s="146" t="s">
        <v>92</v>
      </c>
      <c r="J3006" s="145" t="s">
        <v>93</v>
      </c>
    </row>
    <row r="3007" spans="1:8" ht="12.75">
      <c r="A3007" s="147" t="s">
        <v>290</v>
      </c>
      <c r="C3007" s="148">
        <v>259.9399999999441</v>
      </c>
      <c r="D3007" s="128">
        <v>2966716.8937416077</v>
      </c>
      <c r="F3007" s="128">
        <v>23200</v>
      </c>
      <c r="G3007" s="128">
        <v>22200</v>
      </c>
      <c r="H3007" s="149" t="s">
        <v>1134</v>
      </c>
    </row>
    <row r="3009" spans="4:8" ht="12.75">
      <c r="D3009" s="128">
        <v>2892716.2957611084</v>
      </c>
      <c r="F3009" s="128">
        <v>22850</v>
      </c>
      <c r="G3009" s="128">
        <v>21950</v>
      </c>
      <c r="H3009" s="149" t="s">
        <v>1135</v>
      </c>
    </row>
    <row r="3011" spans="4:8" ht="12.75">
      <c r="D3011" s="128">
        <v>2817011.073322296</v>
      </c>
      <c r="F3011" s="128">
        <v>23075</v>
      </c>
      <c r="G3011" s="128">
        <v>22000</v>
      </c>
      <c r="H3011" s="149" t="s">
        <v>1136</v>
      </c>
    </row>
    <row r="3013" spans="1:10" ht="12.75">
      <c r="A3013" s="144" t="s">
        <v>94</v>
      </c>
      <c r="C3013" s="150" t="s">
        <v>95</v>
      </c>
      <c r="D3013" s="128">
        <v>2892148.0876083374</v>
      </c>
      <c r="F3013" s="128">
        <v>23041.666666666664</v>
      </c>
      <c r="G3013" s="128">
        <v>22050</v>
      </c>
      <c r="H3013" s="128">
        <v>2869597.245857496</v>
      </c>
      <c r="I3013" s="128">
        <v>-0.0001</v>
      </c>
      <c r="J3013" s="128">
        <v>-0.0001</v>
      </c>
    </row>
    <row r="3014" spans="1:8" ht="12.75">
      <c r="A3014" s="127">
        <v>38383.065520833334</v>
      </c>
      <c r="C3014" s="150" t="s">
        <v>96</v>
      </c>
      <c r="D3014" s="128">
        <v>74854.52766687975</v>
      </c>
      <c r="F3014" s="128">
        <v>177.3649721149397</v>
      </c>
      <c r="G3014" s="128">
        <v>132.2875655532295</v>
      </c>
      <c r="H3014" s="128">
        <v>74854.52766687975</v>
      </c>
    </row>
    <row r="3016" spans="3:8" ht="12.75">
      <c r="C3016" s="150" t="s">
        <v>97</v>
      </c>
      <c r="D3016" s="128">
        <v>2.5881983010344647</v>
      </c>
      <c r="F3016" s="128">
        <v>0.7697575643324691</v>
      </c>
      <c r="G3016" s="128">
        <v>0.5999436079511542</v>
      </c>
      <c r="H3016" s="128">
        <v>2.6085377582146254</v>
      </c>
    </row>
    <row r="3017" spans="1:10" ht="12.75">
      <c r="A3017" s="144" t="s">
        <v>86</v>
      </c>
      <c r="C3017" s="145" t="s">
        <v>87</v>
      </c>
      <c r="D3017" s="145" t="s">
        <v>88</v>
      </c>
      <c r="F3017" s="145" t="s">
        <v>89</v>
      </c>
      <c r="G3017" s="145" t="s">
        <v>90</v>
      </c>
      <c r="H3017" s="145" t="s">
        <v>91</v>
      </c>
      <c r="I3017" s="146" t="s">
        <v>92</v>
      </c>
      <c r="J3017" s="145" t="s">
        <v>93</v>
      </c>
    </row>
    <row r="3018" spans="1:8" ht="12.75">
      <c r="A3018" s="147" t="s">
        <v>292</v>
      </c>
      <c r="C3018" s="148">
        <v>285.2129999999888</v>
      </c>
      <c r="D3018" s="128">
        <v>400184.52429914474</v>
      </c>
      <c r="F3018" s="128">
        <v>10950</v>
      </c>
      <c r="G3018" s="128">
        <v>10825</v>
      </c>
      <c r="H3018" s="149" t="s">
        <v>1137</v>
      </c>
    </row>
    <row r="3020" spans="4:8" ht="12.75">
      <c r="D3020" s="128">
        <v>365100</v>
      </c>
      <c r="F3020" s="128">
        <v>10750</v>
      </c>
      <c r="G3020" s="128">
        <v>10725</v>
      </c>
      <c r="H3020" s="149" t="s">
        <v>1138</v>
      </c>
    </row>
    <row r="3022" spans="4:8" ht="12.75">
      <c r="D3022" s="128">
        <v>418806.16586208344</v>
      </c>
      <c r="F3022" s="128">
        <v>10875</v>
      </c>
      <c r="G3022" s="128">
        <v>10775</v>
      </c>
      <c r="H3022" s="149" t="s">
        <v>1139</v>
      </c>
    </row>
    <row r="3024" spans="1:10" ht="12.75">
      <c r="A3024" s="144" t="s">
        <v>94</v>
      </c>
      <c r="C3024" s="150" t="s">
        <v>95</v>
      </c>
      <c r="D3024" s="128">
        <v>394696.8967204094</v>
      </c>
      <c r="F3024" s="128">
        <v>10858.333333333332</v>
      </c>
      <c r="G3024" s="128">
        <v>10775</v>
      </c>
      <c r="H3024" s="128">
        <v>383884.6346709967</v>
      </c>
      <c r="I3024" s="128">
        <v>-0.0001</v>
      </c>
      <c r="J3024" s="128">
        <v>-0.0001</v>
      </c>
    </row>
    <row r="3025" spans="1:8" ht="12.75">
      <c r="A3025" s="127">
        <v>38383.066203703704</v>
      </c>
      <c r="C3025" s="150" t="s">
        <v>96</v>
      </c>
      <c r="D3025" s="128">
        <v>27270.379631270625</v>
      </c>
      <c r="F3025" s="128">
        <v>101.03629710818451</v>
      </c>
      <c r="G3025" s="128">
        <v>50</v>
      </c>
      <c r="H3025" s="128">
        <v>27270.379631270625</v>
      </c>
    </row>
    <row r="3027" spans="3:8" ht="12.75">
      <c r="C3027" s="150" t="s">
        <v>97</v>
      </c>
      <c r="D3027" s="128">
        <v>6.909195349105591</v>
      </c>
      <c r="F3027" s="128">
        <v>0.9304954453554984</v>
      </c>
      <c r="G3027" s="128">
        <v>0.46403712296983757</v>
      </c>
      <c r="H3027" s="128">
        <v>7.103795559476444</v>
      </c>
    </row>
    <row r="3028" spans="1:10" ht="12.75">
      <c r="A3028" s="144" t="s">
        <v>86</v>
      </c>
      <c r="C3028" s="145" t="s">
        <v>87</v>
      </c>
      <c r="D3028" s="145" t="s">
        <v>88</v>
      </c>
      <c r="F3028" s="145" t="s">
        <v>89</v>
      </c>
      <c r="G3028" s="145" t="s">
        <v>90</v>
      </c>
      <c r="H3028" s="145" t="s">
        <v>91</v>
      </c>
      <c r="I3028" s="146" t="s">
        <v>92</v>
      </c>
      <c r="J3028" s="145" t="s">
        <v>93</v>
      </c>
    </row>
    <row r="3029" spans="1:8" ht="12.75">
      <c r="A3029" s="147" t="s">
        <v>288</v>
      </c>
      <c r="C3029" s="148">
        <v>288.1579999998212</v>
      </c>
      <c r="D3029" s="128">
        <v>421687.3925552368</v>
      </c>
      <c r="F3029" s="128">
        <v>4480</v>
      </c>
      <c r="G3029" s="128">
        <v>3890.0000000037253</v>
      </c>
      <c r="H3029" s="149" t="s">
        <v>1140</v>
      </c>
    </row>
    <row r="3031" spans="4:8" ht="12.75">
      <c r="D3031" s="128">
        <v>441698.68142557144</v>
      </c>
      <c r="F3031" s="128">
        <v>4480</v>
      </c>
      <c r="G3031" s="128">
        <v>3890.0000000037253</v>
      </c>
      <c r="H3031" s="149" t="s">
        <v>1141</v>
      </c>
    </row>
    <row r="3033" spans="4:8" ht="12.75">
      <c r="D3033" s="128">
        <v>445286.9458117485</v>
      </c>
      <c r="F3033" s="128">
        <v>4480</v>
      </c>
      <c r="G3033" s="128">
        <v>3890.0000000037253</v>
      </c>
      <c r="H3033" s="149" t="s">
        <v>1142</v>
      </c>
    </row>
    <row r="3035" spans="1:10" ht="12.75">
      <c r="A3035" s="144" t="s">
        <v>94</v>
      </c>
      <c r="C3035" s="150" t="s">
        <v>95</v>
      </c>
      <c r="D3035" s="128">
        <v>436224.3399308523</v>
      </c>
      <c r="F3035" s="128">
        <v>4480</v>
      </c>
      <c r="G3035" s="128">
        <v>3890.0000000037253</v>
      </c>
      <c r="H3035" s="128">
        <v>432043.90851492115</v>
      </c>
      <c r="I3035" s="128">
        <v>-0.0001</v>
      </c>
      <c r="J3035" s="128">
        <v>-0.0001</v>
      </c>
    </row>
    <row r="3036" spans="1:8" ht="12.75">
      <c r="A3036" s="127">
        <v>38383.06662037037</v>
      </c>
      <c r="C3036" s="150" t="s">
        <v>96</v>
      </c>
      <c r="D3036" s="128">
        <v>12716.56555746652</v>
      </c>
      <c r="H3036" s="128">
        <v>12716.56555746652</v>
      </c>
    </row>
    <row r="3038" spans="3:8" ht="12.75">
      <c r="C3038" s="150" t="s">
        <v>97</v>
      </c>
      <c r="D3038" s="128">
        <v>2.9151435152569145</v>
      </c>
      <c r="F3038" s="128">
        <v>0</v>
      </c>
      <c r="G3038" s="128">
        <v>0</v>
      </c>
      <c r="H3038" s="128">
        <v>2.943350272239133</v>
      </c>
    </row>
    <row r="3039" spans="1:10" ht="12.75">
      <c r="A3039" s="144" t="s">
        <v>86</v>
      </c>
      <c r="C3039" s="145" t="s">
        <v>87</v>
      </c>
      <c r="D3039" s="145" t="s">
        <v>88</v>
      </c>
      <c r="F3039" s="145" t="s">
        <v>89</v>
      </c>
      <c r="G3039" s="145" t="s">
        <v>90</v>
      </c>
      <c r="H3039" s="145" t="s">
        <v>91</v>
      </c>
      <c r="I3039" s="146" t="s">
        <v>92</v>
      </c>
      <c r="J3039" s="145" t="s">
        <v>93</v>
      </c>
    </row>
    <row r="3040" spans="1:8" ht="12.75">
      <c r="A3040" s="147" t="s">
        <v>289</v>
      </c>
      <c r="C3040" s="148">
        <v>334.94100000010803</v>
      </c>
      <c r="D3040" s="128">
        <v>2076800</v>
      </c>
      <c r="F3040" s="128">
        <v>34900</v>
      </c>
      <c r="H3040" s="149" t="s">
        <v>1143</v>
      </c>
    </row>
    <row r="3042" spans="4:8" ht="12.75">
      <c r="D3042" s="128">
        <v>2532517.539039612</v>
      </c>
      <c r="F3042" s="128">
        <v>38600</v>
      </c>
      <c r="H3042" s="149" t="s">
        <v>1144</v>
      </c>
    </row>
    <row r="3044" spans="4:8" ht="12.75">
      <c r="D3044" s="128">
        <v>2612117.658290863</v>
      </c>
      <c r="F3044" s="128">
        <v>39000</v>
      </c>
      <c r="H3044" s="149" t="s">
        <v>1145</v>
      </c>
    </row>
    <row r="3046" spans="1:10" ht="12.75">
      <c r="A3046" s="144" t="s">
        <v>94</v>
      </c>
      <c r="C3046" s="150" t="s">
        <v>95</v>
      </c>
      <c r="D3046" s="128">
        <v>2407145.065776825</v>
      </c>
      <c r="F3046" s="128">
        <v>37500</v>
      </c>
      <c r="H3046" s="128">
        <v>2369645.065776825</v>
      </c>
      <c r="I3046" s="128">
        <v>-0.0001</v>
      </c>
      <c r="J3046" s="128">
        <v>-0.0001</v>
      </c>
    </row>
    <row r="3047" spans="1:8" ht="12.75">
      <c r="A3047" s="127">
        <v>38383.06706018518</v>
      </c>
      <c r="C3047" s="150" t="s">
        <v>96</v>
      </c>
      <c r="D3047" s="128">
        <v>288842.4165674483</v>
      </c>
      <c r="F3047" s="128">
        <v>2260.530911091463</v>
      </c>
      <c r="H3047" s="128">
        <v>288842.4165674483</v>
      </c>
    </row>
    <row r="3049" spans="3:8" ht="12.75">
      <c r="C3049" s="150" t="s">
        <v>97</v>
      </c>
      <c r="D3049" s="128">
        <v>11.999377215524573</v>
      </c>
      <c r="F3049" s="128">
        <v>6.0280824295772355</v>
      </c>
      <c r="H3049" s="128">
        <v>12.189269217529802</v>
      </c>
    </row>
    <row r="3050" spans="1:10" ht="12.75">
      <c r="A3050" s="144" t="s">
        <v>86</v>
      </c>
      <c r="C3050" s="145" t="s">
        <v>87</v>
      </c>
      <c r="D3050" s="145" t="s">
        <v>88</v>
      </c>
      <c r="F3050" s="145" t="s">
        <v>89</v>
      </c>
      <c r="G3050" s="145" t="s">
        <v>90</v>
      </c>
      <c r="H3050" s="145" t="s">
        <v>91</v>
      </c>
      <c r="I3050" s="146" t="s">
        <v>92</v>
      </c>
      <c r="J3050" s="145" t="s">
        <v>93</v>
      </c>
    </row>
    <row r="3051" spans="1:8" ht="12.75">
      <c r="A3051" s="147" t="s">
        <v>293</v>
      </c>
      <c r="C3051" s="148">
        <v>393.36599999992177</v>
      </c>
      <c r="D3051" s="128">
        <v>6500341.498794556</v>
      </c>
      <c r="F3051" s="128">
        <v>22500</v>
      </c>
      <c r="G3051" s="128">
        <v>18400</v>
      </c>
      <c r="H3051" s="149" t="s">
        <v>1146</v>
      </c>
    </row>
    <row r="3053" spans="4:8" ht="12.75">
      <c r="D3053" s="128">
        <v>6343832.346420288</v>
      </c>
      <c r="F3053" s="128">
        <v>22300</v>
      </c>
      <c r="G3053" s="128">
        <v>18300</v>
      </c>
      <c r="H3053" s="149" t="s">
        <v>1147</v>
      </c>
    </row>
    <row r="3055" spans="4:8" ht="12.75">
      <c r="D3055" s="128">
        <v>6750858.509292603</v>
      </c>
      <c r="F3055" s="128">
        <v>21900</v>
      </c>
      <c r="G3055" s="128">
        <v>18000</v>
      </c>
      <c r="H3055" s="149" t="s">
        <v>1148</v>
      </c>
    </row>
    <row r="3057" spans="1:10" ht="12.75">
      <c r="A3057" s="144" t="s">
        <v>94</v>
      </c>
      <c r="C3057" s="150" t="s">
        <v>95</v>
      </c>
      <c r="D3057" s="128">
        <v>6531677.4515024815</v>
      </c>
      <c r="F3057" s="128">
        <v>22233.333333333336</v>
      </c>
      <c r="G3057" s="128">
        <v>18233.333333333332</v>
      </c>
      <c r="H3057" s="128">
        <v>6511444.118169149</v>
      </c>
      <c r="I3057" s="128">
        <v>-0.0001</v>
      </c>
      <c r="J3057" s="128">
        <v>-0.0001</v>
      </c>
    </row>
    <row r="3058" spans="1:8" ht="12.75">
      <c r="A3058" s="127">
        <v>38383.067511574074</v>
      </c>
      <c r="C3058" s="150" t="s">
        <v>96</v>
      </c>
      <c r="D3058" s="128">
        <v>205314.46798687457</v>
      </c>
      <c r="F3058" s="128">
        <v>305.5050463303894</v>
      </c>
      <c r="G3058" s="128">
        <v>208.16659994661327</v>
      </c>
      <c r="H3058" s="128">
        <v>205314.46798687457</v>
      </c>
    </row>
    <row r="3060" spans="3:8" ht="12.75">
      <c r="C3060" s="150" t="s">
        <v>97</v>
      </c>
      <c r="D3060" s="128">
        <v>3.143365077521489</v>
      </c>
      <c r="F3060" s="128">
        <v>1.3740856656539253</v>
      </c>
      <c r="G3060" s="128">
        <v>1.1416815353561973</v>
      </c>
      <c r="H3060" s="128">
        <v>3.153132611765449</v>
      </c>
    </row>
    <row r="3061" spans="1:10" ht="12.75">
      <c r="A3061" s="144" t="s">
        <v>86</v>
      </c>
      <c r="C3061" s="145" t="s">
        <v>87</v>
      </c>
      <c r="D3061" s="145" t="s">
        <v>88</v>
      </c>
      <c r="F3061" s="145" t="s">
        <v>89</v>
      </c>
      <c r="G3061" s="145" t="s">
        <v>90</v>
      </c>
      <c r="H3061" s="145" t="s">
        <v>91</v>
      </c>
      <c r="I3061" s="146" t="s">
        <v>92</v>
      </c>
      <c r="J3061" s="145" t="s">
        <v>93</v>
      </c>
    </row>
    <row r="3062" spans="1:8" ht="12.75">
      <c r="A3062" s="147" t="s">
        <v>287</v>
      </c>
      <c r="C3062" s="148">
        <v>396.15199999976903</v>
      </c>
      <c r="D3062" s="128">
        <v>5820191.025680542</v>
      </c>
      <c r="F3062" s="128">
        <v>100400</v>
      </c>
      <c r="G3062" s="128">
        <v>101800</v>
      </c>
      <c r="H3062" s="149" t="s">
        <v>1149</v>
      </c>
    </row>
    <row r="3064" spans="4:8" ht="12.75">
      <c r="D3064" s="128">
        <v>5804584.195198059</v>
      </c>
      <c r="F3064" s="128">
        <v>101400</v>
      </c>
      <c r="G3064" s="128">
        <v>100700</v>
      </c>
      <c r="H3064" s="149" t="s">
        <v>1150</v>
      </c>
    </row>
    <row r="3066" spans="4:8" ht="12.75">
      <c r="D3066" s="128">
        <v>5745526.90574646</v>
      </c>
      <c r="F3066" s="128">
        <v>101500</v>
      </c>
      <c r="G3066" s="128">
        <v>102300</v>
      </c>
      <c r="H3066" s="149" t="s">
        <v>1151</v>
      </c>
    </row>
    <row r="3068" spans="1:10" ht="12.75">
      <c r="A3068" s="144" t="s">
        <v>94</v>
      </c>
      <c r="C3068" s="150" t="s">
        <v>95</v>
      </c>
      <c r="D3068" s="128">
        <v>5790100.708875021</v>
      </c>
      <c r="F3068" s="128">
        <v>101100</v>
      </c>
      <c r="G3068" s="128">
        <v>101600</v>
      </c>
      <c r="H3068" s="128">
        <v>5688753.384261467</v>
      </c>
      <c r="I3068" s="128">
        <v>-0.0001</v>
      </c>
      <c r="J3068" s="128">
        <v>-0.0001</v>
      </c>
    </row>
    <row r="3069" spans="1:8" ht="12.75">
      <c r="A3069" s="127">
        <v>38383.06798611111</v>
      </c>
      <c r="C3069" s="150" t="s">
        <v>96</v>
      </c>
      <c r="D3069" s="128">
        <v>39382.879953434924</v>
      </c>
      <c r="F3069" s="128">
        <v>608.276253029822</v>
      </c>
      <c r="G3069" s="128">
        <v>818.5352771872449</v>
      </c>
      <c r="H3069" s="128">
        <v>39382.879953434924</v>
      </c>
    </row>
    <row r="3071" spans="3:8" ht="12.75">
      <c r="C3071" s="150" t="s">
        <v>97</v>
      </c>
      <c r="D3071" s="128">
        <v>0.6801760786832112</v>
      </c>
      <c r="F3071" s="128">
        <v>0.6016580148662928</v>
      </c>
      <c r="G3071" s="128">
        <v>0.8056449578614617</v>
      </c>
      <c r="H3071" s="128">
        <v>0.6922936765441758</v>
      </c>
    </row>
    <row r="3072" spans="1:10" ht="12.75">
      <c r="A3072" s="144" t="s">
        <v>86</v>
      </c>
      <c r="C3072" s="145" t="s">
        <v>87</v>
      </c>
      <c r="D3072" s="145" t="s">
        <v>88</v>
      </c>
      <c r="F3072" s="145" t="s">
        <v>89</v>
      </c>
      <c r="G3072" s="145" t="s">
        <v>90</v>
      </c>
      <c r="H3072" s="145" t="s">
        <v>91</v>
      </c>
      <c r="I3072" s="146" t="s">
        <v>92</v>
      </c>
      <c r="J3072" s="145" t="s">
        <v>93</v>
      </c>
    </row>
    <row r="3073" spans="1:8" ht="12.75">
      <c r="A3073" s="147" t="s">
        <v>294</v>
      </c>
      <c r="C3073" s="148">
        <v>589.5920000001788</v>
      </c>
      <c r="D3073" s="128">
        <v>576894.3074684143</v>
      </c>
      <c r="F3073" s="128">
        <v>4840</v>
      </c>
      <c r="G3073" s="128">
        <v>3959.9999999962747</v>
      </c>
      <c r="H3073" s="149" t="s">
        <v>1152</v>
      </c>
    </row>
    <row r="3075" spans="4:8" ht="12.75">
      <c r="D3075" s="128">
        <v>636555.5474977493</v>
      </c>
      <c r="F3075" s="128">
        <v>4480</v>
      </c>
      <c r="G3075" s="128">
        <v>3940.0000000037253</v>
      </c>
      <c r="H3075" s="149" t="s">
        <v>1153</v>
      </c>
    </row>
    <row r="3077" spans="4:8" ht="12.75">
      <c r="D3077" s="128">
        <v>624284.5584764481</v>
      </c>
      <c r="F3077" s="128">
        <v>4580</v>
      </c>
      <c r="G3077" s="128">
        <v>3940.0000000037253</v>
      </c>
      <c r="H3077" s="149" t="s">
        <v>1154</v>
      </c>
    </row>
    <row r="3079" spans="1:10" ht="12.75">
      <c r="A3079" s="144" t="s">
        <v>94</v>
      </c>
      <c r="C3079" s="150" t="s">
        <v>95</v>
      </c>
      <c r="D3079" s="128">
        <v>612578.1378142039</v>
      </c>
      <c r="F3079" s="128">
        <v>4633.333333333333</v>
      </c>
      <c r="G3079" s="128">
        <v>3946.6666666679084</v>
      </c>
      <c r="H3079" s="128">
        <v>608288.1378142033</v>
      </c>
      <c r="I3079" s="128">
        <v>-0.0001</v>
      </c>
      <c r="J3079" s="128">
        <v>-0.0001</v>
      </c>
    </row>
    <row r="3080" spans="1:8" ht="12.75">
      <c r="A3080" s="127">
        <v>38383.06847222222</v>
      </c>
      <c r="C3080" s="150" t="s">
        <v>96</v>
      </c>
      <c r="D3080" s="128">
        <v>31506.286737737293</v>
      </c>
      <c r="F3080" s="128">
        <v>185.83146486355142</v>
      </c>
      <c r="G3080" s="128">
        <v>11.547005379525332</v>
      </c>
      <c r="H3080" s="128">
        <v>31506.286737737293</v>
      </c>
    </row>
    <row r="3082" spans="3:8" ht="12.75">
      <c r="C3082" s="150" t="s">
        <v>97</v>
      </c>
      <c r="D3082" s="128">
        <v>5.143227417510811</v>
      </c>
      <c r="F3082" s="128">
        <v>4.0107510402205335</v>
      </c>
      <c r="G3082" s="128">
        <v>0.292576149818962</v>
      </c>
      <c r="H3082" s="128">
        <v>5.179500433947413</v>
      </c>
    </row>
    <row r="3083" spans="1:10" ht="12.75">
      <c r="A3083" s="144" t="s">
        <v>86</v>
      </c>
      <c r="C3083" s="145" t="s">
        <v>87</v>
      </c>
      <c r="D3083" s="145" t="s">
        <v>88</v>
      </c>
      <c r="F3083" s="145" t="s">
        <v>89</v>
      </c>
      <c r="G3083" s="145" t="s">
        <v>90</v>
      </c>
      <c r="H3083" s="145" t="s">
        <v>91</v>
      </c>
      <c r="I3083" s="146" t="s">
        <v>92</v>
      </c>
      <c r="J3083" s="145" t="s">
        <v>93</v>
      </c>
    </row>
    <row r="3084" spans="1:8" ht="12.75">
      <c r="A3084" s="147" t="s">
        <v>295</v>
      </c>
      <c r="C3084" s="148">
        <v>766.4900000002235</v>
      </c>
      <c r="D3084" s="128">
        <v>5143.760377556086</v>
      </c>
      <c r="F3084" s="128">
        <v>1875</v>
      </c>
      <c r="G3084" s="128">
        <v>1973.0000000018626</v>
      </c>
      <c r="H3084" s="149" t="s">
        <v>1155</v>
      </c>
    </row>
    <row r="3086" spans="4:8" ht="12.75">
      <c r="D3086" s="128">
        <v>5028.265936054289</v>
      </c>
      <c r="F3086" s="128">
        <v>1913</v>
      </c>
      <c r="G3086" s="128">
        <v>1970.0000000018626</v>
      </c>
      <c r="H3086" s="149" t="s">
        <v>1156</v>
      </c>
    </row>
    <row r="3088" spans="4:8" ht="12.75">
      <c r="D3088" s="128">
        <v>4755.575914636254</v>
      </c>
      <c r="F3088" s="128">
        <v>1870.0000000018626</v>
      </c>
      <c r="G3088" s="128">
        <v>1901.9999999981374</v>
      </c>
      <c r="H3088" s="149" t="s">
        <v>1157</v>
      </c>
    </row>
    <row r="3090" spans="1:10" ht="12.75">
      <c r="A3090" s="144" t="s">
        <v>94</v>
      </c>
      <c r="C3090" s="150" t="s">
        <v>95</v>
      </c>
      <c r="D3090" s="128">
        <v>4975.867409415543</v>
      </c>
      <c r="F3090" s="128">
        <v>1886.0000000006207</v>
      </c>
      <c r="G3090" s="128">
        <v>1948.3333333339542</v>
      </c>
      <c r="H3090" s="128">
        <v>3057.484482585654</v>
      </c>
      <c r="I3090" s="128">
        <v>-0.0001</v>
      </c>
      <c r="J3090" s="128">
        <v>-0.0001</v>
      </c>
    </row>
    <row r="3091" spans="1:8" ht="12.75">
      <c r="A3091" s="127">
        <v>38383.06898148148</v>
      </c>
      <c r="C3091" s="150" t="s">
        <v>96</v>
      </c>
      <c r="D3091" s="128">
        <v>199.32636180024787</v>
      </c>
      <c r="F3091" s="128">
        <v>23.51595203198448</v>
      </c>
      <c r="G3091" s="128">
        <v>40.153870716335675</v>
      </c>
      <c r="H3091" s="128">
        <v>199.32636180024787</v>
      </c>
    </row>
    <row r="3093" spans="3:8" ht="12.75">
      <c r="C3093" s="150" t="s">
        <v>97</v>
      </c>
      <c r="D3093" s="128">
        <v>4.005861599589133</v>
      </c>
      <c r="F3093" s="128">
        <v>1.246869142734716</v>
      </c>
      <c r="G3093" s="128">
        <v>2.060934339588856</v>
      </c>
      <c r="H3093" s="128">
        <v>6.519292671329649</v>
      </c>
    </row>
    <row r="3094" spans="1:16" ht="12.75">
      <c r="A3094" s="138" t="s">
        <v>186</v>
      </c>
      <c r="B3094" s="133" t="s">
        <v>1158</v>
      </c>
      <c r="D3094" s="138" t="s">
        <v>187</v>
      </c>
      <c r="E3094" s="133" t="s">
        <v>188</v>
      </c>
      <c r="F3094" s="134" t="s">
        <v>130</v>
      </c>
      <c r="G3094" s="139" t="s">
        <v>190</v>
      </c>
      <c r="H3094" s="140">
        <v>2</v>
      </c>
      <c r="I3094" s="141" t="s">
        <v>191</v>
      </c>
      <c r="J3094" s="140">
        <v>12</v>
      </c>
      <c r="K3094" s="139" t="s">
        <v>192</v>
      </c>
      <c r="L3094" s="142">
        <v>1</v>
      </c>
      <c r="M3094" s="139" t="s">
        <v>193</v>
      </c>
      <c r="N3094" s="143">
        <v>1</v>
      </c>
      <c r="O3094" s="139" t="s">
        <v>194</v>
      </c>
      <c r="P3094" s="143">
        <v>1</v>
      </c>
    </row>
    <row r="3096" spans="1:10" ht="12.75">
      <c r="A3096" s="144" t="s">
        <v>86</v>
      </c>
      <c r="C3096" s="145" t="s">
        <v>87</v>
      </c>
      <c r="D3096" s="145" t="s">
        <v>88</v>
      </c>
      <c r="F3096" s="145" t="s">
        <v>89</v>
      </c>
      <c r="G3096" s="145" t="s">
        <v>90</v>
      </c>
      <c r="H3096" s="145" t="s">
        <v>91</v>
      </c>
      <c r="I3096" s="146" t="s">
        <v>92</v>
      </c>
      <c r="J3096" s="145" t="s">
        <v>93</v>
      </c>
    </row>
    <row r="3097" spans="1:8" ht="12.75">
      <c r="A3097" s="147" t="s">
        <v>21</v>
      </c>
      <c r="C3097" s="148">
        <v>178.2290000000503</v>
      </c>
      <c r="D3097" s="128">
        <v>4407.470264278352</v>
      </c>
      <c r="F3097" s="128">
        <v>490</v>
      </c>
      <c r="G3097" s="128">
        <v>530</v>
      </c>
      <c r="H3097" s="149" t="s">
        <v>1159</v>
      </c>
    </row>
    <row r="3099" spans="4:8" ht="12.75">
      <c r="D3099" s="128">
        <v>4008.8528810702264</v>
      </c>
      <c r="F3099" s="128">
        <v>485</v>
      </c>
      <c r="G3099" s="128">
        <v>506</v>
      </c>
      <c r="H3099" s="149" t="s">
        <v>1160</v>
      </c>
    </row>
    <row r="3101" spans="4:8" ht="12.75">
      <c r="D3101" s="128">
        <v>4202.172702394426</v>
      </c>
      <c r="F3101" s="128">
        <v>482</v>
      </c>
      <c r="G3101" s="128">
        <v>561</v>
      </c>
      <c r="H3101" s="149" t="s">
        <v>1161</v>
      </c>
    </row>
    <row r="3103" spans="1:8" ht="12.75">
      <c r="A3103" s="144" t="s">
        <v>94</v>
      </c>
      <c r="C3103" s="150" t="s">
        <v>95</v>
      </c>
      <c r="D3103" s="128">
        <v>4206.1652825810015</v>
      </c>
      <c r="F3103" s="128">
        <v>485.66666666666663</v>
      </c>
      <c r="G3103" s="128">
        <v>532.3333333333334</v>
      </c>
      <c r="H3103" s="128">
        <v>3695.7980950810015</v>
      </c>
    </row>
    <row r="3104" spans="1:8" ht="12.75">
      <c r="A3104" s="127">
        <v>38383.0712037037</v>
      </c>
      <c r="C3104" s="150" t="s">
        <v>96</v>
      </c>
      <c r="D3104" s="128">
        <v>199.3386818239964</v>
      </c>
      <c r="F3104" s="128">
        <v>4.041451884327381</v>
      </c>
      <c r="G3104" s="128">
        <v>27.574142476844735</v>
      </c>
      <c r="H3104" s="128">
        <v>199.3386818239964</v>
      </c>
    </row>
    <row r="3106" spans="3:8" ht="12.75">
      <c r="C3106" s="150" t="s">
        <v>97</v>
      </c>
      <c r="D3106" s="128">
        <v>4.739202300240506</v>
      </c>
      <c r="F3106" s="128">
        <v>0.8321452061072163</v>
      </c>
      <c r="G3106" s="128">
        <v>5.179863959332136</v>
      </c>
      <c r="H3106" s="128">
        <v>5.393657247924617</v>
      </c>
    </row>
    <row r="3107" spans="1:10" ht="12.75">
      <c r="A3107" s="144" t="s">
        <v>86</v>
      </c>
      <c r="C3107" s="145" t="s">
        <v>87</v>
      </c>
      <c r="D3107" s="145" t="s">
        <v>88</v>
      </c>
      <c r="F3107" s="145" t="s">
        <v>89</v>
      </c>
      <c r="G3107" s="145" t="s">
        <v>90</v>
      </c>
      <c r="H3107" s="145" t="s">
        <v>91</v>
      </c>
      <c r="I3107" s="146" t="s">
        <v>92</v>
      </c>
      <c r="J3107" s="145" t="s">
        <v>93</v>
      </c>
    </row>
    <row r="3108" spans="1:8" ht="12.75">
      <c r="A3108" s="147" t="s">
        <v>288</v>
      </c>
      <c r="C3108" s="148">
        <v>251.61100000003353</v>
      </c>
      <c r="D3108" s="128">
        <v>3803039.8304481506</v>
      </c>
      <c r="F3108" s="128">
        <v>29700</v>
      </c>
      <c r="G3108" s="128">
        <v>26500</v>
      </c>
      <c r="H3108" s="149" t="s">
        <v>1162</v>
      </c>
    </row>
    <row r="3110" spans="4:8" ht="12.75">
      <c r="D3110" s="128">
        <v>3645131.5590934753</v>
      </c>
      <c r="F3110" s="128">
        <v>31000</v>
      </c>
      <c r="G3110" s="128">
        <v>26200</v>
      </c>
      <c r="H3110" s="149" t="s">
        <v>1163</v>
      </c>
    </row>
    <row r="3112" spans="4:8" ht="12.75">
      <c r="D3112" s="128">
        <v>3947642.815929413</v>
      </c>
      <c r="F3112" s="128">
        <v>30700</v>
      </c>
      <c r="G3112" s="128">
        <v>26200</v>
      </c>
      <c r="H3112" s="149" t="s">
        <v>1164</v>
      </c>
    </row>
    <row r="3114" spans="1:10" ht="12.75">
      <c r="A3114" s="144" t="s">
        <v>94</v>
      </c>
      <c r="C3114" s="150" t="s">
        <v>95</v>
      </c>
      <c r="D3114" s="128">
        <v>3798604.735157013</v>
      </c>
      <c r="F3114" s="128">
        <v>30466.666666666664</v>
      </c>
      <c r="G3114" s="128">
        <v>26300</v>
      </c>
      <c r="H3114" s="128">
        <v>3770241.9385159034</v>
      </c>
      <c r="I3114" s="128">
        <v>-0.0001</v>
      </c>
      <c r="J3114" s="128">
        <v>-0.0001</v>
      </c>
    </row>
    <row r="3115" spans="1:8" ht="12.75">
      <c r="A3115" s="127">
        <v>38383.07167824074</v>
      </c>
      <c r="C3115" s="150" t="s">
        <v>96</v>
      </c>
      <c r="D3115" s="128">
        <v>151304.3875133721</v>
      </c>
      <c r="F3115" s="128">
        <v>680.6859285554045</v>
      </c>
      <c r="G3115" s="128">
        <v>173.20508075688772</v>
      </c>
      <c r="H3115" s="128">
        <v>151304.3875133721</v>
      </c>
    </row>
    <row r="3117" spans="3:8" ht="12.75">
      <c r="C3117" s="150" t="s">
        <v>97</v>
      </c>
      <c r="D3117" s="128">
        <v>3.9831569237255224</v>
      </c>
      <c r="F3117" s="128">
        <v>2.2341988902256174</v>
      </c>
      <c r="G3117" s="128">
        <v>0.6585744515471016</v>
      </c>
      <c r="H3117" s="128">
        <v>4.013121438379912</v>
      </c>
    </row>
    <row r="3118" spans="1:10" ht="12.75">
      <c r="A3118" s="144" t="s">
        <v>86</v>
      </c>
      <c r="C3118" s="145" t="s">
        <v>87</v>
      </c>
      <c r="D3118" s="145" t="s">
        <v>88</v>
      </c>
      <c r="F3118" s="145" t="s">
        <v>89</v>
      </c>
      <c r="G3118" s="145" t="s">
        <v>90</v>
      </c>
      <c r="H3118" s="145" t="s">
        <v>91</v>
      </c>
      <c r="I3118" s="146" t="s">
        <v>92</v>
      </c>
      <c r="J3118" s="145" t="s">
        <v>93</v>
      </c>
    </row>
    <row r="3119" spans="1:8" ht="12.75">
      <c r="A3119" s="147" t="s">
        <v>291</v>
      </c>
      <c r="C3119" s="148">
        <v>257.6099999998696</v>
      </c>
      <c r="D3119" s="128">
        <v>933537.9435358047</v>
      </c>
      <c r="F3119" s="128">
        <v>18227.5</v>
      </c>
      <c r="G3119" s="128">
        <v>12370</v>
      </c>
      <c r="H3119" s="149" t="s">
        <v>1165</v>
      </c>
    </row>
    <row r="3121" spans="4:8" ht="12.75">
      <c r="D3121" s="128">
        <v>922969.5117835999</v>
      </c>
      <c r="F3121" s="128">
        <v>15339.999999985099</v>
      </c>
      <c r="G3121" s="128">
        <v>12352.5</v>
      </c>
      <c r="H3121" s="149" t="s">
        <v>1166</v>
      </c>
    </row>
    <row r="3123" spans="4:8" ht="12.75">
      <c r="D3123" s="128">
        <v>897952.9287462234</v>
      </c>
      <c r="F3123" s="128">
        <v>16187.5</v>
      </c>
      <c r="G3123" s="128">
        <v>12237.5</v>
      </c>
      <c r="H3123" s="149" t="s">
        <v>1167</v>
      </c>
    </row>
    <row r="3125" spans="1:10" ht="12.75">
      <c r="A3125" s="144" t="s">
        <v>94</v>
      </c>
      <c r="C3125" s="150" t="s">
        <v>95</v>
      </c>
      <c r="D3125" s="128">
        <v>918153.4613552094</v>
      </c>
      <c r="F3125" s="128">
        <v>16584.999999995034</v>
      </c>
      <c r="G3125" s="128">
        <v>12320</v>
      </c>
      <c r="H3125" s="128">
        <v>903700.9613552117</v>
      </c>
      <c r="I3125" s="128">
        <v>-0.0001</v>
      </c>
      <c r="J3125" s="128">
        <v>-0.0001</v>
      </c>
    </row>
    <row r="3126" spans="1:8" ht="12.75">
      <c r="A3126" s="127">
        <v>38383.07231481482</v>
      </c>
      <c r="C3126" s="150" t="s">
        <v>96</v>
      </c>
      <c r="D3126" s="128">
        <v>18274.82081143912</v>
      </c>
      <c r="F3126" s="128">
        <v>1484.2232817263598</v>
      </c>
      <c r="G3126" s="128">
        <v>71.98090024443984</v>
      </c>
      <c r="H3126" s="128">
        <v>18274.82081143912</v>
      </c>
    </row>
    <row r="3128" spans="3:8" ht="12.75">
      <c r="C3128" s="150" t="s">
        <v>97</v>
      </c>
      <c r="D3128" s="128">
        <v>1.990388489573975</v>
      </c>
      <c r="F3128" s="128">
        <v>8.9491907249129</v>
      </c>
      <c r="G3128" s="128">
        <v>0.5842605539321415</v>
      </c>
      <c r="H3128" s="128">
        <v>2.022219914874691</v>
      </c>
    </row>
    <row r="3129" spans="1:10" ht="12.75">
      <c r="A3129" s="144" t="s">
        <v>86</v>
      </c>
      <c r="C3129" s="145" t="s">
        <v>87</v>
      </c>
      <c r="D3129" s="145" t="s">
        <v>88</v>
      </c>
      <c r="F3129" s="145" t="s">
        <v>89</v>
      </c>
      <c r="G3129" s="145" t="s">
        <v>90</v>
      </c>
      <c r="H3129" s="145" t="s">
        <v>91</v>
      </c>
      <c r="I3129" s="146" t="s">
        <v>92</v>
      </c>
      <c r="J3129" s="145" t="s">
        <v>93</v>
      </c>
    </row>
    <row r="3130" spans="1:8" ht="12.75">
      <c r="A3130" s="147" t="s">
        <v>290</v>
      </c>
      <c r="C3130" s="148">
        <v>259.9399999999441</v>
      </c>
      <c r="D3130" s="128">
        <v>8245379.95488739</v>
      </c>
      <c r="F3130" s="128">
        <v>36350</v>
      </c>
      <c r="G3130" s="128">
        <v>30800</v>
      </c>
      <c r="H3130" s="149" t="s">
        <v>1168</v>
      </c>
    </row>
    <row r="3132" spans="4:8" ht="12.75">
      <c r="D3132" s="128">
        <v>7973280.868583679</v>
      </c>
      <c r="F3132" s="128">
        <v>35750</v>
      </c>
      <c r="G3132" s="128">
        <v>30725</v>
      </c>
      <c r="H3132" s="149" t="s">
        <v>1169</v>
      </c>
    </row>
    <row r="3134" spans="4:8" ht="12.75">
      <c r="D3134" s="128">
        <v>8372700.695266724</v>
      </c>
      <c r="F3134" s="128">
        <v>36675</v>
      </c>
      <c r="G3134" s="128">
        <v>30975</v>
      </c>
      <c r="H3134" s="149" t="s">
        <v>1170</v>
      </c>
    </row>
    <row r="3136" spans="1:10" ht="12.75">
      <c r="A3136" s="144" t="s">
        <v>94</v>
      </c>
      <c r="C3136" s="150" t="s">
        <v>95</v>
      </c>
      <c r="D3136" s="128">
        <v>8197120.506245932</v>
      </c>
      <c r="F3136" s="128">
        <v>36258.333333333336</v>
      </c>
      <c r="G3136" s="128">
        <v>30833.333333333336</v>
      </c>
      <c r="H3136" s="128">
        <v>8163547.273922698</v>
      </c>
      <c r="I3136" s="128">
        <v>-0.0001</v>
      </c>
      <c r="J3136" s="128">
        <v>-0.0001</v>
      </c>
    </row>
    <row r="3137" spans="1:8" ht="12.75">
      <c r="A3137" s="127">
        <v>38383.07299768519</v>
      </c>
      <c r="C3137" s="150" t="s">
        <v>96</v>
      </c>
      <c r="D3137" s="128">
        <v>204036.22294651507</v>
      </c>
      <c r="F3137" s="128">
        <v>469.26360751003625</v>
      </c>
      <c r="G3137" s="128">
        <v>128.2900359861721</v>
      </c>
      <c r="H3137" s="128">
        <v>204036.22294651507</v>
      </c>
    </row>
    <row r="3139" spans="3:8" ht="12.75">
      <c r="C3139" s="150" t="s">
        <v>97</v>
      </c>
      <c r="D3139" s="128">
        <v>2.4891206953837792</v>
      </c>
      <c r="F3139" s="128">
        <v>1.2942227741026053</v>
      </c>
      <c r="G3139" s="128">
        <v>0.4160757923875852</v>
      </c>
      <c r="H3139" s="128">
        <v>2.499357400652044</v>
      </c>
    </row>
    <row r="3140" spans="1:10" ht="12.75">
      <c r="A3140" s="144" t="s">
        <v>86</v>
      </c>
      <c r="C3140" s="145" t="s">
        <v>87</v>
      </c>
      <c r="D3140" s="145" t="s">
        <v>88</v>
      </c>
      <c r="F3140" s="145" t="s">
        <v>89</v>
      </c>
      <c r="G3140" s="145" t="s">
        <v>90</v>
      </c>
      <c r="H3140" s="145" t="s">
        <v>91</v>
      </c>
      <c r="I3140" s="146" t="s">
        <v>92</v>
      </c>
      <c r="J3140" s="145" t="s">
        <v>93</v>
      </c>
    </row>
    <row r="3141" spans="1:8" ht="12.75">
      <c r="A3141" s="147" t="s">
        <v>292</v>
      </c>
      <c r="C3141" s="148">
        <v>285.2129999999888</v>
      </c>
      <c r="D3141" s="128">
        <v>366165.31649303436</v>
      </c>
      <c r="F3141" s="128">
        <v>10850</v>
      </c>
      <c r="G3141" s="128">
        <v>10700</v>
      </c>
      <c r="H3141" s="149" t="s">
        <v>1171</v>
      </c>
    </row>
    <row r="3143" spans="4:8" ht="12.75">
      <c r="D3143" s="128">
        <v>364657.4860301018</v>
      </c>
      <c r="F3143" s="128">
        <v>10900</v>
      </c>
      <c r="G3143" s="128">
        <v>10700</v>
      </c>
      <c r="H3143" s="149" t="s">
        <v>1172</v>
      </c>
    </row>
    <row r="3145" spans="4:8" ht="12.75">
      <c r="D3145" s="128">
        <v>366587.62128067017</v>
      </c>
      <c r="F3145" s="128">
        <v>10900</v>
      </c>
      <c r="G3145" s="128">
        <v>10725</v>
      </c>
      <c r="H3145" s="149" t="s">
        <v>1173</v>
      </c>
    </row>
    <row r="3147" spans="1:10" ht="12.75">
      <c r="A3147" s="144" t="s">
        <v>94</v>
      </c>
      <c r="C3147" s="150" t="s">
        <v>95</v>
      </c>
      <c r="D3147" s="128">
        <v>365803.47460126877</v>
      </c>
      <c r="F3147" s="128">
        <v>10883.333333333332</v>
      </c>
      <c r="G3147" s="128">
        <v>10708.333333333332</v>
      </c>
      <c r="H3147" s="128">
        <v>355016.8909641687</v>
      </c>
      <c r="I3147" s="128">
        <v>-0.0001</v>
      </c>
      <c r="J3147" s="128">
        <v>-0.0001</v>
      </c>
    </row>
    <row r="3148" spans="1:8" ht="12.75">
      <c r="A3148" s="127">
        <v>38383.07366898148</v>
      </c>
      <c r="C3148" s="150" t="s">
        <v>96</v>
      </c>
      <c r="D3148" s="128">
        <v>1014.6687574493216</v>
      </c>
      <c r="F3148" s="128">
        <v>28.867513459481284</v>
      </c>
      <c r="G3148" s="128">
        <v>14.433756729740642</v>
      </c>
      <c r="H3148" s="128">
        <v>1014.6687574493216</v>
      </c>
    </row>
    <row r="3150" spans="3:8" ht="12.75">
      <c r="C3150" s="150" t="s">
        <v>97</v>
      </c>
      <c r="D3150" s="128">
        <v>0.27738084187290063</v>
      </c>
      <c r="F3150" s="128">
        <v>0.26524514664148197</v>
      </c>
      <c r="G3150" s="128">
        <v>0.13478994611430953</v>
      </c>
      <c r="H3150" s="128">
        <v>0.2858085863727906</v>
      </c>
    </row>
    <row r="3151" spans="1:10" ht="12.75">
      <c r="A3151" s="144" t="s">
        <v>86</v>
      </c>
      <c r="C3151" s="145" t="s">
        <v>87</v>
      </c>
      <c r="D3151" s="145" t="s">
        <v>88</v>
      </c>
      <c r="F3151" s="145" t="s">
        <v>89</v>
      </c>
      <c r="G3151" s="145" t="s">
        <v>90</v>
      </c>
      <c r="H3151" s="145" t="s">
        <v>91</v>
      </c>
      <c r="I3151" s="146" t="s">
        <v>92</v>
      </c>
      <c r="J3151" s="145" t="s">
        <v>93</v>
      </c>
    </row>
    <row r="3152" spans="1:8" ht="12.75">
      <c r="A3152" s="147" t="s">
        <v>288</v>
      </c>
      <c r="C3152" s="148">
        <v>288.1579999998212</v>
      </c>
      <c r="D3152" s="128">
        <v>396086.9314894676</v>
      </c>
      <c r="F3152" s="128">
        <v>4450</v>
      </c>
      <c r="G3152" s="128">
        <v>3909.9999999962747</v>
      </c>
      <c r="H3152" s="149" t="s">
        <v>1174</v>
      </c>
    </row>
    <row r="3154" spans="4:8" ht="12.75">
      <c r="D3154" s="128">
        <v>374921.53627204895</v>
      </c>
      <c r="F3154" s="128">
        <v>4450</v>
      </c>
      <c r="G3154" s="128">
        <v>3909.9999999962747</v>
      </c>
      <c r="H3154" s="149" t="s">
        <v>1175</v>
      </c>
    </row>
    <row r="3156" spans="4:8" ht="12.75">
      <c r="D3156" s="128">
        <v>387356.37110853195</v>
      </c>
      <c r="F3156" s="128">
        <v>4450</v>
      </c>
      <c r="G3156" s="128">
        <v>3909.9999999962747</v>
      </c>
      <c r="H3156" s="149" t="s">
        <v>1176</v>
      </c>
    </row>
    <row r="3158" spans="1:10" ht="12.75">
      <c r="A3158" s="144" t="s">
        <v>94</v>
      </c>
      <c r="C3158" s="150" t="s">
        <v>95</v>
      </c>
      <c r="D3158" s="128">
        <v>386121.6129566828</v>
      </c>
      <c r="F3158" s="128">
        <v>4450</v>
      </c>
      <c r="G3158" s="128">
        <v>3909.9999999962747</v>
      </c>
      <c r="H3158" s="128">
        <v>381945.79437261395</v>
      </c>
      <c r="I3158" s="128">
        <v>-0.0001</v>
      </c>
      <c r="J3158" s="128">
        <v>-0.0001</v>
      </c>
    </row>
    <row r="3159" spans="1:8" ht="12.75">
      <c r="A3159" s="127">
        <v>38383.07409722222</v>
      </c>
      <c r="C3159" s="150" t="s">
        <v>96</v>
      </c>
      <c r="D3159" s="128">
        <v>10636.585892456476</v>
      </c>
      <c r="H3159" s="128">
        <v>10636.585892456476</v>
      </c>
    </row>
    <row r="3161" spans="3:8" ht="12.75">
      <c r="C3161" s="150" t="s">
        <v>97</v>
      </c>
      <c r="D3161" s="128">
        <v>2.754724298131882</v>
      </c>
      <c r="F3161" s="128">
        <v>0</v>
      </c>
      <c r="G3161" s="128">
        <v>0</v>
      </c>
      <c r="H3161" s="128">
        <v>2.784841736489909</v>
      </c>
    </row>
    <row r="3162" spans="1:10" ht="12.75">
      <c r="A3162" s="144" t="s">
        <v>86</v>
      </c>
      <c r="C3162" s="145" t="s">
        <v>87</v>
      </c>
      <c r="D3162" s="145" t="s">
        <v>88</v>
      </c>
      <c r="F3162" s="145" t="s">
        <v>89</v>
      </c>
      <c r="G3162" s="145" t="s">
        <v>90</v>
      </c>
      <c r="H3162" s="145" t="s">
        <v>91</v>
      </c>
      <c r="I3162" s="146" t="s">
        <v>92</v>
      </c>
      <c r="J3162" s="145" t="s">
        <v>93</v>
      </c>
    </row>
    <row r="3163" spans="1:8" ht="12.75">
      <c r="A3163" s="147" t="s">
        <v>289</v>
      </c>
      <c r="C3163" s="148">
        <v>334.94100000010803</v>
      </c>
      <c r="D3163" s="128">
        <v>3039418.4023094177</v>
      </c>
      <c r="F3163" s="128">
        <v>36900</v>
      </c>
      <c r="H3163" s="149" t="s">
        <v>1177</v>
      </c>
    </row>
    <row r="3165" spans="4:8" ht="12.75">
      <c r="D3165" s="128">
        <v>3035143.866783142</v>
      </c>
      <c r="F3165" s="128">
        <v>42600</v>
      </c>
      <c r="H3165" s="149" t="s">
        <v>1178</v>
      </c>
    </row>
    <row r="3167" spans="4:8" ht="12.75">
      <c r="D3167" s="128">
        <v>3061972.891017914</v>
      </c>
      <c r="F3167" s="128">
        <v>42800</v>
      </c>
      <c r="H3167" s="149" t="s">
        <v>1179</v>
      </c>
    </row>
    <row r="3169" spans="1:10" ht="12.75">
      <c r="A3169" s="144" t="s">
        <v>94</v>
      </c>
      <c r="C3169" s="150" t="s">
        <v>95</v>
      </c>
      <c r="D3169" s="128">
        <v>3045511.7200368242</v>
      </c>
      <c r="F3169" s="128">
        <v>40766.666666666664</v>
      </c>
      <c r="H3169" s="128">
        <v>3004745.053370158</v>
      </c>
      <c r="I3169" s="128">
        <v>-0.0001</v>
      </c>
      <c r="J3169" s="128">
        <v>-0.0001</v>
      </c>
    </row>
    <row r="3170" spans="1:8" ht="12.75">
      <c r="A3170" s="127">
        <v>38383.074537037035</v>
      </c>
      <c r="C3170" s="150" t="s">
        <v>96</v>
      </c>
      <c r="D3170" s="128">
        <v>14415.114499776499</v>
      </c>
      <c r="F3170" s="128">
        <v>3350.1243758005958</v>
      </c>
      <c r="H3170" s="128">
        <v>14415.114499776499</v>
      </c>
    </row>
    <row r="3172" spans="3:8" ht="12.75">
      <c r="C3172" s="150" t="s">
        <v>97</v>
      </c>
      <c r="D3172" s="128">
        <v>0.4733232318541925</v>
      </c>
      <c r="F3172" s="128">
        <v>8.217803047752891</v>
      </c>
      <c r="H3172" s="128">
        <v>0.47974501143144693</v>
      </c>
    </row>
    <row r="3173" spans="1:10" ht="12.75">
      <c r="A3173" s="144" t="s">
        <v>86</v>
      </c>
      <c r="C3173" s="145" t="s">
        <v>87</v>
      </c>
      <c r="D3173" s="145" t="s">
        <v>88</v>
      </c>
      <c r="F3173" s="145" t="s">
        <v>89</v>
      </c>
      <c r="G3173" s="145" t="s">
        <v>90</v>
      </c>
      <c r="H3173" s="145" t="s">
        <v>91</v>
      </c>
      <c r="I3173" s="146" t="s">
        <v>92</v>
      </c>
      <c r="J3173" s="145" t="s">
        <v>93</v>
      </c>
    </row>
    <row r="3174" spans="1:8" ht="12.75">
      <c r="A3174" s="147" t="s">
        <v>293</v>
      </c>
      <c r="C3174" s="148">
        <v>393.36599999992177</v>
      </c>
      <c r="D3174" s="128">
        <v>4469475.026161194</v>
      </c>
      <c r="F3174" s="128">
        <v>16500</v>
      </c>
      <c r="G3174" s="128">
        <v>14300</v>
      </c>
      <c r="H3174" s="149" t="s">
        <v>1180</v>
      </c>
    </row>
    <row r="3176" spans="4:8" ht="12.75">
      <c r="D3176" s="128">
        <v>4323629.353172302</v>
      </c>
      <c r="F3176" s="128">
        <v>18300</v>
      </c>
      <c r="G3176" s="128">
        <v>15200</v>
      </c>
      <c r="H3176" s="149" t="s">
        <v>1181</v>
      </c>
    </row>
    <row r="3178" spans="4:8" ht="12.75">
      <c r="D3178" s="128">
        <v>4087108.3257255554</v>
      </c>
      <c r="F3178" s="128">
        <v>16400</v>
      </c>
      <c r="G3178" s="128">
        <v>15500</v>
      </c>
      <c r="H3178" s="149" t="s">
        <v>1182</v>
      </c>
    </row>
    <row r="3180" spans="1:10" ht="12.75">
      <c r="A3180" s="144" t="s">
        <v>94</v>
      </c>
      <c r="C3180" s="150" t="s">
        <v>95</v>
      </c>
      <c r="D3180" s="128">
        <v>4293404.235019684</v>
      </c>
      <c r="F3180" s="128">
        <v>17066.666666666668</v>
      </c>
      <c r="G3180" s="128">
        <v>15000</v>
      </c>
      <c r="H3180" s="128">
        <v>4277370.901686351</v>
      </c>
      <c r="I3180" s="128">
        <v>-0.0001</v>
      </c>
      <c r="J3180" s="128">
        <v>-0.0001</v>
      </c>
    </row>
    <row r="3181" spans="1:8" ht="12.75">
      <c r="A3181" s="127">
        <v>38383.07498842593</v>
      </c>
      <c r="C3181" s="150" t="s">
        <v>96</v>
      </c>
      <c r="D3181" s="128">
        <v>192966.9446459937</v>
      </c>
      <c r="F3181" s="128">
        <v>1069.2676621563628</v>
      </c>
      <c r="G3181" s="128">
        <v>624.4997998398399</v>
      </c>
      <c r="H3181" s="128">
        <v>192966.9446459937</v>
      </c>
    </row>
    <row r="3183" spans="3:8" ht="12.75">
      <c r="C3183" s="150" t="s">
        <v>97</v>
      </c>
      <c r="D3183" s="128">
        <v>4.49449746828018</v>
      </c>
      <c r="F3183" s="128">
        <v>6.265240207947438</v>
      </c>
      <c r="G3183" s="128">
        <v>4.163331998932266</v>
      </c>
      <c r="H3183" s="128">
        <v>4.511344680675614</v>
      </c>
    </row>
    <row r="3184" spans="1:10" ht="12.75">
      <c r="A3184" s="144" t="s">
        <v>86</v>
      </c>
      <c r="C3184" s="145" t="s">
        <v>87</v>
      </c>
      <c r="D3184" s="145" t="s">
        <v>88</v>
      </c>
      <c r="F3184" s="145" t="s">
        <v>89</v>
      </c>
      <c r="G3184" s="145" t="s">
        <v>90</v>
      </c>
      <c r="H3184" s="145" t="s">
        <v>91</v>
      </c>
      <c r="I3184" s="146" t="s">
        <v>92</v>
      </c>
      <c r="J3184" s="145" t="s">
        <v>93</v>
      </c>
    </row>
    <row r="3185" spans="1:8" ht="12.75">
      <c r="A3185" s="147" t="s">
        <v>287</v>
      </c>
      <c r="C3185" s="148">
        <v>396.15199999976903</v>
      </c>
      <c r="D3185" s="128">
        <v>4855444.43497467</v>
      </c>
      <c r="F3185" s="128">
        <v>97800</v>
      </c>
      <c r="G3185" s="128">
        <v>95100</v>
      </c>
      <c r="H3185" s="149" t="s">
        <v>1183</v>
      </c>
    </row>
    <row r="3187" spans="4:8" ht="12.75">
      <c r="D3187" s="128">
        <v>4800868.107139587</v>
      </c>
      <c r="F3187" s="128">
        <v>96300</v>
      </c>
      <c r="G3187" s="128">
        <v>94600</v>
      </c>
      <c r="H3187" s="149" t="s">
        <v>1184</v>
      </c>
    </row>
    <row r="3189" spans="4:8" ht="12.75">
      <c r="D3189" s="128">
        <v>4941796.144042969</v>
      </c>
      <c r="F3189" s="128">
        <v>94000</v>
      </c>
      <c r="G3189" s="128">
        <v>95600</v>
      </c>
      <c r="H3189" s="149" t="s">
        <v>1185</v>
      </c>
    </row>
    <row r="3191" spans="1:10" ht="12.75">
      <c r="A3191" s="144" t="s">
        <v>94</v>
      </c>
      <c r="C3191" s="150" t="s">
        <v>95</v>
      </c>
      <c r="D3191" s="128">
        <v>4866036.228719075</v>
      </c>
      <c r="F3191" s="128">
        <v>96033.33333333334</v>
      </c>
      <c r="G3191" s="128">
        <v>95100</v>
      </c>
      <c r="H3191" s="128">
        <v>4770464.567997712</v>
      </c>
      <c r="I3191" s="128">
        <v>-0.0001</v>
      </c>
      <c r="J3191" s="128">
        <v>-0.0001</v>
      </c>
    </row>
    <row r="3192" spans="1:8" ht="12.75">
      <c r="A3192" s="127">
        <v>38383.07545138889</v>
      </c>
      <c r="C3192" s="150" t="s">
        <v>96</v>
      </c>
      <c r="D3192" s="128">
        <v>71058.54957296365</v>
      </c>
      <c r="F3192" s="128">
        <v>1913.9836293274122</v>
      </c>
      <c r="G3192" s="128">
        <v>500</v>
      </c>
      <c r="H3192" s="128">
        <v>71058.54957296365</v>
      </c>
    </row>
    <row r="3194" spans="3:8" ht="12.75">
      <c r="C3194" s="150" t="s">
        <v>97</v>
      </c>
      <c r="D3194" s="128">
        <v>1.460296352780525</v>
      </c>
      <c r="F3194" s="128">
        <v>1.9930409191191385</v>
      </c>
      <c r="G3194" s="128">
        <v>0.5257623554153522</v>
      </c>
      <c r="H3194" s="128">
        <v>1.4895519830427917</v>
      </c>
    </row>
    <row r="3195" spans="1:10" ht="12.75">
      <c r="A3195" s="144" t="s">
        <v>86</v>
      </c>
      <c r="C3195" s="145" t="s">
        <v>87</v>
      </c>
      <c r="D3195" s="145" t="s">
        <v>88</v>
      </c>
      <c r="F3195" s="145" t="s">
        <v>89</v>
      </c>
      <c r="G3195" s="145" t="s">
        <v>90</v>
      </c>
      <c r="H3195" s="145" t="s">
        <v>91</v>
      </c>
      <c r="I3195" s="146" t="s">
        <v>92</v>
      </c>
      <c r="J3195" s="145" t="s">
        <v>93</v>
      </c>
    </row>
    <row r="3196" spans="1:8" ht="12.75">
      <c r="A3196" s="147" t="s">
        <v>294</v>
      </c>
      <c r="C3196" s="148">
        <v>589.5920000001788</v>
      </c>
      <c r="D3196" s="128">
        <v>666053.6720561981</v>
      </c>
      <c r="F3196" s="128">
        <v>4460</v>
      </c>
      <c r="G3196" s="128">
        <v>4160</v>
      </c>
      <c r="H3196" s="149" t="s">
        <v>1186</v>
      </c>
    </row>
    <row r="3198" spans="4:8" ht="12.75">
      <c r="D3198" s="128">
        <v>646545.40604496</v>
      </c>
      <c r="F3198" s="128">
        <v>4850</v>
      </c>
      <c r="G3198" s="128">
        <v>4140</v>
      </c>
      <c r="H3198" s="149" t="s">
        <v>1187</v>
      </c>
    </row>
    <row r="3200" spans="4:8" ht="12.75">
      <c r="D3200" s="128">
        <v>606390.5534324646</v>
      </c>
      <c r="F3200" s="128">
        <v>4790</v>
      </c>
      <c r="G3200" s="128">
        <v>4030</v>
      </c>
      <c r="H3200" s="149" t="s">
        <v>1188</v>
      </c>
    </row>
    <row r="3202" spans="1:10" ht="12.75">
      <c r="A3202" s="144" t="s">
        <v>94</v>
      </c>
      <c r="C3202" s="150" t="s">
        <v>95</v>
      </c>
      <c r="D3202" s="128">
        <v>639663.2105112076</v>
      </c>
      <c r="F3202" s="128">
        <v>4700</v>
      </c>
      <c r="G3202" s="128">
        <v>4110</v>
      </c>
      <c r="H3202" s="128">
        <v>635258.2105112076</v>
      </c>
      <c r="I3202" s="128">
        <v>-0.0001</v>
      </c>
      <c r="J3202" s="128">
        <v>-0.0001</v>
      </c>
    </row>
    <row r="3203" spans="1:8" ht="12.75">
      <c r="A3203" s="127">
        <v>38383.075949074075</v>
      </c>
      <c r="C3203" s="150" t="s">
        <v>96</v>
      </c>
      <c r="D3203" s="128">
        <v>30421.133977895068</v>
      </c>
      <c r="F3203" s="128">
        <v>210</v>
      </c>
      <c r="G3203" s="128">
        <v>70</v>
      </c>
      <c r="H3203" s="128">
        <v>30421.133977895068</v>
      </c>
    </row>
    <row r="3205" spans="3:8" ht="12.75">
      <c r="C3205" s="150" t="s">
        <v>97</v>
      </c>
      <c r="D3205" s="128">
        <v>4.755804848239284</v>
      </c>
      <c r="F3205" s="128">
        <v>4.468085106382978</v>
      </c>
      <c r="G3205" s="128">
        <v>1.7031630170316303</v>
      </c>
      <c r="H3205" s="128">
        <v>4.788782494194675</v>
      </c>
    </row>
    <row r="3206" spans="1:10" ht="12.75">
      <c r="A3206" s="144" t="s">
        <v>86</v>
      </c>
      <c r="C3206" s="145" t="s">
        <v>87</v>
      </c>
      <c r="D3206" s="145" t="s">
        <v>88</v>
      </c>
      <c r="F3206" s="145" t="s">
        <v>89</v>
      </c>
      <c r="G3206" s="145" t="s">
        <v>90</v>
      </c>
      <c r="H3206" s="145" t="s">
        <v>91</v>
      </c>
      <c r="I3206" s="146" t="s">
        <v>92</v>
      </c>
      <c r="J3206" s="145" t="s">
        <v>93</v>
      </c>
    </row>
    <row r="3207" spans="1:8" ht="12.75">
      <c r="A3207" s="147" t="s">
        <v>295</v>
      </c>
      <c r="C3207" s="148">
        <v>766.4900000002235</v>
      </c>
      <c r="D3207" s="128">
        <v>5205.127482205629</v>
      </c>
      <c r="F3207" s="128">
        <v>1907</v>
      </c>
      <c r="G3207" s="128">
        <v>1985</v>
      </c>
      <c r="H3207" s="149" t="s">
        <v>1189</v>
      </c>
    </row>
    <row r="3209" spans="4:8" ht="12.75">
      <c r="D3209" s="128">
        <v>4740.589937537909</v>
      </c>
      <c r="F3209" s="128">
        <v>1944</v>
      </c>
      <c r="G3209" s="128">
        <v>1950</v>
      </c>
      <c r="H3209" s="149" t="s">
        <v>1190</v>
      </c>
    </row>
    <row r="3211" spans="4:8" ht="12.75">
      <c r="D3211" s="128">
        <v>5083.522348083556</v>
      </c>
      <c r="F3211" s="128">
        <v>1893</v>
      </c>
      <c r="G3211" s="128">
        <v>1807</v>
      </c>
      <c r="H3211" s="149" t="s">
        <v>1191</v>
      </c>
    </row>
    <row r="3213" spans="1:10" ht="12.75">
      <c r="A3213" s="144" t="s">
        <v>94</v>
      </c>
      <c r="C3213" s="150" t="s">
        <v>95</v>
      </c>
      <c r="D3213" s="128">
        <v>5009.746589275698</v>
      </c>
      <c r="F3213" s="128">
        <v>1914.6666666666665</v>
      </c>
      <c r="G3213" s="128">
        <v>1914</v>
      </c>
      <c r="H3213" s="128">
        <v>3095.4262640724464</v>
      </c>
      <c r="I3213" s="128">
        <v>-0.0001</v>
      </c>
      <c r="J3213" s="128">
        <v>-0.0001</v>
      </c>
    </row>
    <row r="3214" spans="1:8" ht="12.75">
      <c r="A3214" s="127">
        <v>38383.07644675926</v>
      </c>
      <c r="C3214" s="150" t="s">
        <v>96</v>
      </c>
      <c r="D3214" s="128">
        <v>240.89609698423163</v>
      </c>
      <c r="F3214" s="128">
        <v>26.350205565295564</v>
      </c>
      <c r="G3214" s="128">
        <v>94.3027040969664</v>
      </c>
      <c r="H3214" s="128">
        <v>240.89609698423163</v>
      </c>
    </row>
    <row r="3216" spans="3:8" ht="12.75">
      <c r="C3216" s="150" t="s">
        <v>97</v>
      </c>
      <c r="D3216" s="128">
        <v>4.808548550138543</v>
      </c>
      <c r="F3216" s="128">
        <v>1.376229399301649</v>
      </c>
      <c r="G3216" s="128">
        <v>4.9269960343242625</v>
      </c>
      <c r="H3216" s="128">
        <v>7.782323868613194</v>
      </c>
    </row>
    <row r="3217" spans="1:16" ht="12.75">
      <c r="A3217" s="138" t="s">
        <v>186</v>
      </c>
      <c r="B3217" s="133" t="s">
        <v>164</v>
      </c>
      <c r="D3217" s="138" t="s">
        <v>187</v>
      </c>
      <c r="E3217" s="133" t="s">
        <v>188</v>
      </c>
      <c r="F3217" s="134" t="s">
        <v>131</v>
      </c>
      <c r="G3217" s="139" t="s">
        <v>190</v>
      </c>
      <c r="H3217" s="140">
        <v>2</v>
      </c>
      <c r="I3217" s="141" t="s">
        <v>191</v>
      </c>
      <c r="J3217" s="140">
        <v>13</v>
      </c>
      <c r="K3217" s="139" t="s">
        <v>192</v>
      </c>
      <c r="L3217" s="142">
        <v>1</v>
      </c>
      <c r="M3217" s="139" t="s">
        <v>193</v>
      </c>
      <c r="N3217" s="143">
        <v>1</v>
      </c>
      <c r="O3217" s="139" t="s">
        <v>194</v>
      </c>
      <c r="P3217" s="143">
        <v>1</v>
      </c>
    </row>
    <row r="3219" spans="1:10" ht="12.75">
      <c r="A3219" s="144" t="s">
        <v>86</v>
      </c>
      <c r="C3219" s="145" t="s">
        <v>87</v>
      </c>
      <c r="D3219" s="145" t="s">
        <v>88</v>
      </c>
      <c r="F3219" s="145" t="s">
        <v>89</v>
      </c>
      <c r="G3219" s="145" t="s">
        <v>90</v>
      </c>
      <c r="H3219" s="145" t="s">
        <v>91</v>
      </c>
      <c r="I3219" s="146" t="s">
        <v>92</v>
      </c>
      <c r="J3219" s="145" t="s">
        <v>93</v>
      </c>
    </row>
    <row r="3220" spans="1:8" ht="12.75">
      <c r="A3220" s="147" t="s">
        <v>21</v>
      </c>
      <c r="C3220" s="148">
        <v>178.2290000000503</v>
      </c>
      <c r="D3220" s="128">
        <v>795.6793768107891</v>
      </c>
      <c r="F3220" s="128">
        <v>532</v>
      </c>
      <c r="G3220" s="128">
        <v>455.00000000046566</v>
      </c>
      <c r="H3220" s="149" t="s">
        <v>1192</v>
      </c>
    </row>
    <row r="3222" spans="4:8" ht="12.75">
      <c r="D3222" s="128">
        <v>824.7878993889317</v>
      </c>
      <c r="F3222" s="128">
        <v>447</v>
      </c>
      <c r="G3222" s="128">
        <v>489</v>
      </c>
      <c r="H3222" s="149" t="s">
        <v>1193</v>
      </c>
    </row>
    <row r="3224" spans="4:8" ht="12.75">
      <c r="D3224" s="128">
        <v>800.1410716874525</v>
      </c>
      <c r="F3224" s="128">
        <v>498.00000000046566</v>
      </c>
      <c r="G3224" s="128">
        <v>469.00000000046566</v>
      </c>
      <c r="H3224" s="149" t="s">
        <v>1194</v>
      </c>
    </row>
    <row r="3226" spans="1:8" ht="12.75">
      <c r="A3226" s="144" t="s">
        <v>94</v>
      </c>
      <c r="C3226" s="150" t="s">
        <v>95</v>
      </c>
      <c r="D3226" s="128">
        <v>806.8694492957245</v>
      </c>
      <c r="F3226" s="128">
        <v>492.33333333348855</v>
      </c>
      <c r="G3226" s="128">
        <v>471.0000000003105</v>
      </c>
      <c r="H3226" s="128">
        <v>325.8277826288204</v>
      </c>
    </row>
    <row r="3227" spans="1:8" ht="12.75">
      <c r="A3227" s="127">
        <v>38383.078668981485</v>
      </c>
      <c r="C3227" s="150" t="s">
        <v>96</v>
      </c>
      <c r="D3227" s="128">
        <v>15.67736650717052</v>
      </c>
      <c r="F3227" s="128">
        <v>42.78239513323226</v>
      </c>
      <c r="G3227" s="128">
        <v>17.08800749038944</v>
      </c>
      <c r="H3227" s="128">
        <v>15.67736650717052</v>
      </c>
    </row>
    <row r="3229" spans="3:8" ht="12.75">
      <c r="C3229" s="150" t="s">
        <v>97</v>
      </c>
      <c r="D3229" s="128">
        <v>1.9429867521758941</v>
      </c>
      <c r="F3229" s="128">
        <v>8.68972142177768</v>
      </c>
      <c r="G3229" s="128">
        <v>3.6280270680208453</v>
      </c>
      <c r="H3229" s="128">
        <v>4.811549948467719</v>
      </c>
    </row>
    <row r="3230" spans="1:10" ht="12.75">
      <c r="A3230" s="144" t="s">
        <v>86</v>
      </c>
      <c r="C3230" s="145" t="s">
        <v>87</v>
      </c>
      <c r="D3230" s="145" t="s">
        <v>88</v>
      </c>
      <c r="F3230" s="145" t="s">
        <v>89</v>
      </c>
      <c r="G3230" s="145" t="s">
        <v>90</v>
      </c>
      <c r="H3230" s="145" t="s">
        <v>91</v>
      </c>
      <c r="I3230" s="146" t="s">
        <v>92</v>
      </c>
      <c r="J3230" s="145" t="s">
        <v>93</v>
      </c>
    </row>
    <row r="3231" spans="1:8" ht="12.75">
      <c r="A3231" s="147" t="s">
        <v>288</v>
      </c>
      <c r="C3231" s="148">
        <v>251.61100000003353</v>
      </c>
      <c r="D3231" s="128">
        <v>4817765.890800476</v>
      </c>
      <c r="F3231" s="128">
        <v>32900</v>
      </c>
      <c r="G3231" s="128">
        <v>27400</v>
      </c>
      <c r="H3231" s="149" t="s">
        <v>1195</v>
      </c>
    </row>
    <row r="3233" spans="4:8" ht="12.75">
      <c r="D3233" s="128">
        <v>4761529.584037781</v>
      </c>
      <c r="F3233" s="128">
        <v>33400</v>
      </c>
      <c r="G3233" s="128">
        <v>27200</v>
      </c>
      <c r="H3233" s="149" t="s">
        <v>1196</v>
      </c>
    </row>
    <row r="3235" spans="4:8" ht="12.75">
      <c r="D3235" s="128">
        <v>4781665.282402039</v>
      </c>
      <c r="F3235" s="128">
        <v>31900</v>
      </c>
      <c r="G3235" s="128">
        <v>27700</v>
      </c>
      <c r="H3235" s="149" t="s">
        <v>1197</v>
      </c>
    </row>
    <row r="3237" spans="1:10" ht="12.75">
      <c r="A3237" s="144" t="s">
        <v>94</v>
      </c>
      <c r="C3237" s="150" t="s">
        <v>95</v>
      </c>
      <c r="D3237" s="128">
        <v>4786986.919080098</v>
      </c>
      <c r="F3237" s="128">
        <v>32733.333333333336</v>
      </c>
      <c r="G3237" s="128">
        <v>27433.333333333336</v>
      </c>
      <c r="H3237" s="128">
        <v>4756929.708419273</v>
      </c>
      <c r="I3237" s="128">
        <v>-0.0001</v>
      </c>
      <c r="J3237" s="128">
        <v>-0.0001</v>
      </c>
    </row>
    <row r="3238" spans="1:8" ht="12.75">
      <c r="A3238" s="127">
        <v>38383.07914351852</v>
      </c>
      <c r="C3238" s="150" t="s">
        <v>96</v>
      </c>
      <c r="D3238" s="128">
        <v>28493.339788097845</v>
      </c>
      <c r="F3238" s="128">
        <v>763.7626158259733</v>
      </c>
      <c r="G3238" s="128">
        <v>251.66114784235833</v>
      </c>
      <c r="H3238" s="128">
        <v>28493.339788097845</v>
      </c>
    </row>
    <row r="3240" spans="3:8" ht="12.75">
      <c r="C3240" s="150" t="s">
        <v>97</v>
      </c>
      <c r="D3240" s="128">
        <v>0.5952249352202812</v>
      </c>
      <c r="F3240" s="128">
        <v>2.3332870137249695</v>
      </c>
      <c r="G3240" s="128">
        <v>0.9173553384290096</v>
      </c>
      <c r="H3240" s="128">
        <v>0.5989859328311617</v>
      </c>
    </row>
    <row r="3241" spans="1:10" ht="12.75">
      <c r="A3241" s="144" t="s">
        <v>86</v>
      </c>
      <c r="C3241" s="145" t="s">
        <v>87</v>
      </c>
      <c r="D3241" s="145" t="s">
        <v>88</v>
      </c>
      <c r="F3241" s="145" t="s">
        <v>89</v>
      </c>
      <c r="G3241" s="145" t="s">
        <v>90</v>
      </c>
      <c r="H3241" s="145" t="s">
        <v>91</v>
      </c>
      <c r="I3241" s="146" t="s">
        <v>92</v>
      </c>
      <c r="J3241" s="145" t="s">
        <v>93</v>
      </c>
    </row>
    <row r="3242" spans="1:8" ht="12.75">
      <c r="A3242" s="147" t="s">
        <v>291</v>
      </c>
      <c r="C3242" s="148">
        <v>257.6099999998696</v>
      </c>
      <c r="D3242" s="128">
        <v>465463.13947200775</v>
      </c>
      <c r="F3242" s="128">
        <v>15405</v>
      </c>
      <c r="G3242" s="128">
        <v>10985</v>
      </c>
      <c r="H3242" s="149" t="s">
        <v>1198</v>
      </c>
    </row>
    <row r="3244" spans="4:8" ht="12.75">
      <c r="D3244" s="128">
        <v>464104.86828517914</v>
      </c>
      <c r="F3244" s="128">
        <v>13795</v>
      </c>
      <c r="G3244" s="128">
        <v>10930</v>
      </c>
      <c r="H3244" s="149" t="s">
        <v>1199</v>
      </c>
    </row>
    <row r="3246" spans="4:8" ht="12.75">
      <c r="D3246" s="128">
        <v>464315.14839696884</v>
      </c>
      <c r="F3246" s="128">
        <v>14117.5</v>
      </c>
      <c r="G3246" s="128">
        <v>10972.5</v>
      </c>
      <c r="H3246" s="149" t="s">
        <v>1200</v>
      </c>
    </row>
    <row r="3248" spans="1:10" ht="12.75">
      <c r="A3248" s="144" t="s">
        <v>94</v>
      </c>
      <c r="C3248" s="150" t="s">
        <v>95</v>
      </c>
      <c r="D3248" s="128">
        <v>464627.7187180519</v>
      </c>
      <c r="F3248" s="128">
        <v>14439.166666666668</v>
      </c>
      <c r="G3248" s="128">
        <v>10962.5</v>
      </c>
      <c r="H3248" s="128">
        <v>451926.88538471854</v>
      </c>
      <c r="I3248" s="128">
        <v>-0.0001</v>
      </c>
      <c r="J3248" s="128">
        <v>-0.0001</v>
      </c>
    </row>
    <row r="3249" spans="1:8" ht="12.75">
      <c r="A3249" s="127">
        <v>38383.079780092594</v>
      </c>
      <c r="C3249" s="150" t="s">
        <v>96</v>
      </c>
      <c r="D3249" s="128">
        <v>731.0952800350877</v>
      </c>
      <c r="F3249" s="128">
        <v>851.8374747176443</v>
      </c>
      <c r="G3249" s="128">
        <v>28.831406486676993</v>
      </c>
      <c r="H3249" s="128">
        <v>731.0952800350877</v>
      </c>
    </row>
    <row r="3251" spans="3:8" ht="12.75">
      <c r="C3251" s="150" t="s">
        <v>97</v>
      </c>
      <c r="D3251" s="128">
        <v>0.15735076720180255</v>
      </c>
      <c r="F3251" s="128">
        <v>5.899491947025874</v>
      </c>
      <c r="G3251" s="128">
        <v>0.2630002872216829</v>
      </c>
      <c r="H3251" s="128">
        <v>0.16177291143294506</v>
      </c>
    </row>
    <row r="3252" spans="1:10" ht="12.75">
      <c r="A3252" s="144" t="s">
        <v>86</v>
      </c>
      <c r="C3252" s="145" t="s">
        <v>87</v>
      </c>
      <c r="D3252" s="145" t="s">
        <v>88</v>
      </c>
      <c r="F3252" s="145" t="s">
        <v>89</v>
      </c>
      <c r="G3252" s="145" t="s">
        <v>90</v>
      </c>
      <c r="H3252" s="145" t="s">
        <v>91</v>
      </c>
      <c r="I3252" s="146" t="s">
        <v>92</v>
      </c>
      <c r="J3252" s="145" t="s">
        <v>93</v>
      </c>
    </row>
    <row r="3253" spans="1:8" ht="12.75">
      <c r="A3253" s="147" t="s">
        <v>290</v>
      </c>
      <c r="C3253" s="148">
        <v>259.9399999999441</v>
      </c>
      <c r="D3253" s="128">
        <v>5091880.13407135</v>
      </c>
      <c r="F3253" s="128">
        <v>28025</v>
      </c>
      <c r="G3253" s="128">
        <v>25275</v>
      </c>
      <c r="H3253" s="149" t="s">
        <v>979</v>
      </c>
    </row>
    <row r="3255" spans="4:8" ht="12.75">
      <c r="D3255" s="128">
        <v>4898746.981750488</v>
      </c>
      <c r="F3255" s="128">
        <v>29025</v>
      </c>
      <c r="G3255" s="128">
        <v>25200</v>
      </c>
      <c r="H3255" s="149" t="s">
        <v>980</v>
      </c>
    </row>
    <row r="3257" spans="4:8" ht="12.75">
      <c r="D3257" s="128">
        <v>5161444.818405151</v>
      </c>
      <c r="F3257" s="128">
        <v>28600</v>
      </c>
      <c r="G3257" s="128">
        <v>25125</v>
      </c>
      <c r="H3257" s="149" t="s">
        <v>981</v>
      </c>
    </row>
    <row r="3259" spans="1:10" ht="12.75">
      <c r="A3259" s="144" t="s">
        <v>94</v>
      </c>
      <c r="C3259" s="150" t="s">
        <v>95</v>
      </c>
      <c r="D3259" s="128">
        <v>5050690.64474233</v>
      </c>
      <c r="F3259" s="128">
        <v>28550</v>
      </c>
      <c r="G3259" s="128">
        <v>25200</v>
      </c>
      <c r="H3259" s="128">
        <v>5023798.72555041</v>
      </c>
      <c r="I3259" s="128">
        <v>-0.0001</v>
      </c>
      <c r="J3259" s="128">
        <v>-0.0001</v>
      </c>
    </row>
    <row r="3260" spans="1:8" ht="12.75">
      <c r="A3260" s="127">
        <v>38383.08045138889</v>
      </c>
      <c r="C3260" s="150" t="s">
        <v>96</v>
      </c>
      <c r="D3260" s="128">
        <v>136106.46152606665</v>
      </c>
      <c r="F3260" s="128">
        <v>501.87149749711824</v>
      </c>
      <c r="G3260" s="128">
        <v>75</v>
      </c>
      <c r="H3260" s="128">
        <v>136106.46152606665</v>
      </c>
    </row>
    <row r="3262" spans="3:8" ht="12.75">
      <c r="C3262" s="150" t="s">
        <v>97</v>
      </c>
      <c r="D3262" s="128">
        <v>2.6948089102972648</v>
      </c>
      <c r="F3262" s="128">
        <v>1.7578686427219552</v>
      </c>
      <c r="G3262" s="128">
        <v>0.2976190476190476</v>
      </c>
      <c r="H3262" s="128">
        <v>2.709233967392966</v>
      </c>
    </row>
    <row r="3263" spans="1:10" ht="12.75">
      <c r="A3263" s="144" t="s">
        <v>86</v>
      </c>
      <c r="C3263" s="145" t="s">
        <v>87</v>
      </c>
      <c r="D3263" s="145" t="s">
        <v>88</v>
      </c>
      <c r="F3263" s="145" t="s">
        <v>89</v>
      </c>
      <c r="G3263" s="145" t="s">
        <v>90</v>
      </c>
      <c r="H3263" s="145" t="s">
        <v>91</v>
      </c>
      <c r="I3263" s="146" t="s">
        <v>92</v>
      </c>
      <c r="J3263" s="145" t="s">
        <v>93</v>
      </c>
    </row>
    <row r="3264" spans="1:8" ht="12.75">
      <c r="A3264" s="147" t="s">
        <v>292</v>
      </c>
      <c r="C3264" s="148">
        <v>285.2129999999888</v>
      </c>
      <c r="D3264" s="128">
        <v>856643.0129909515</v>
      </c>
      <c r="F3264" s="128">
        <v>12100</v>
      </c>
      <c r="G3264" s="128">
        <v>12150</v>
      </c>
      <c r="H3264" s="149" t="s">
        <v>982</v>
      </c>
    </row>
    <row r="3266" spans="4:8" ht="12.75">
      <c r="D3266" s="128">
        <v>809429.0100955963</v>
      </c>
      <c r="F3266" s="128">
        <v>12425</v>
      </c>
      <c r="G3266" s="128">
        <v>12175</v>
      </c>
      <c r="H3266" s="149" t="s">
        <v>983</v>
      </c>
    </row>
    <row r="3268" spans="4:8" ht="12.75">
      <c r="D3268" s="128">
        <v>849240.3044633865</v>
      </c>
      <c r="F3268" s="128">
        <v>12475</v>
      </c>
      <c r="G3268" s="128">
        <v>12225</v>
      </c>
      <c r="H3268" s="149" t="s">
        <v>984</v>
      </c>
    </row>
    <row r="3270" spans="1:10" ht="12.75">
      <c r="A3270" s="144" t="s">
        <v>94</v>
      </c>
      <c r="C3270" s="150" t="s">
        <v>95</v>
      </c>
      <c r="D3270" s="128">
        <v>838437.4425166447</v>
      </c>
      <c r="F3270" s="128">
        <v>12333.333333333332</v>
      </c>
      <c r="G3270" s="128">
        <v>12183.333333333332</v>
      </c>
      <c r="H3270" s="128">
        <v>826187.0374943685</v>
      </c>
      <c r="I3270" s="128">
        <v>-0.0001</v>
      </c>
      <c r="J3270" s="128">
        <v>-0.0001</v>
      </c>
    </row>
    <row r="3271" spans="1:8" ht="12.75">
      <c r="A3271" s="127">
        <v>38383.08113425926</v>
      </c>
      <c r="C3271" s="150" t="s">
        <v>96</v>
      </c>
      <c r="D3271" s="128">
        <v>25393.24490944475</v>
      </c>
      <c r="F3271" s="128">
        <v>203.61319538117692</v>
      </c>
      <c r="G3271" s="128">
        <v>38.188130791298676</v>
      </c>
      <c r="H3271" s="128">
        <v>25393.24490944475</v>
      </c>
    </row>
    <row r="3273" spans="3:8" ht="12.75">
      <c r="C3273" s="150" t="s">
        <v>97</v>
      </c>
      <c r="D3273" s="128">
        <v>3.028639183052783</v>
      </c>
      <c r="F3273" s="128">
        <v>1.6509178003879215</v>
      </c>
      <c r="G3273" s="128">
        <v>0.3134456699696198</v>
      </c>
      <c r="H3273" s="128">
        <v>3.0735467584260947</v>
      </c>
    </row>
    <row r="3274" spans="1:10" ht="12.75">
      <c r="A3274" s="144" t="s">
        <v>86</v>
      </c>
      <c r="C3274" s="145" t="s">
        <v>87</v>
      </c>
      <c r="D3274" s="145" t="s">
        <v>88</v>
      </c>
      <c r="F3274" s="145" t="s">
        <v>89</v>
      </c>
      <c r="G3274" s="145" t="s">
        <v>90</v>
      </c>
      <c r="H3274" s="145" t="s">
        <v>91</v>
      </c>
      <c r="I3274" s="146" t="s">
        <v>92</v>
      </c>
      <c r="J3274" s="145" t="s">
        <v>93</v>
      </c>
    </row>
    <row r="3275" spans="1:8" ht="12.75">
      <c r="A3275" s="147" t="s">
        <v>288</v>
      </c>
      <c r="C3275" s="148">
        <v>288.1579999998212</v>
      </c>
      <c r="D3275" s="128">
        <v>473577.7928624153</v>
      </c>
      <c r="F3275" s="128">
        <v>4630</v>
      </c>
      <c r="G3275" s="128">
        <v>4220</v>
      </c>
      <c r="H3275" s="149" t="s">
        <v>985</v>
      </c>
    </row>
    <row r="3277" spans="4:8" ht="12.75">
      <c r="D3277" s="128">
        <v>488675.8640255928</v>
      </c>
      <c r="F3277" s="128">
        <v>4630</v>
      </c>
      <c r="G3277" s="128">
        <v>4220</v>
      </c>
      <c r="H3277" s="149" t="s">
        <v>986</v>
      </c>
    </row>
    <row r="3279" spans="4:8" ht="12.75">
      <c r="D3279" s="128">
        <v>478099.5518503189</v>
      </c>
      <c r="F3279" s="128">
        <v>4630</v>
      </c>
      <c r="G3279" s="128">
        <v>4220</v>
      </c>
      <c r="H3279" s="149" t="s">
        <v>987</v>
      </c>
    </row>
    <row r="3281" spans="1:10" ht="12.75">
      <c r="A3281" s="144" t="s">
        <v>94</v>
      </c>
      <c r="C3281" s="150" t="s">
        <v>95</v>
      </c>
      <c r="D3281" s="128">
        <v>480117.736246109</v>
      </c>
      <c r="F3281" s="128">
        <v>4630</v>
      </c>
      <c r="G3281" s="128">
        <v>4220</v>
      </c>
      <c r="H3281" s="128">
        <v>475695.91102487006</v>
      </c>
      <c r="I3281" s="128">
        <v>-0.0001</v>
      </c>
      <c r="J3281" s="128">
        <v>-0.0001</v>
      </c>
    </row>
    <row r="3282" spans="1:8" ht="12.75">
      <c r="A3282" s="127">
        <v>38383.0815625</v>
      </c>
      <c r="C3282" s="150" t="s">
        <v>96</v>
      </c>
      <c r="D3282" s="128">
        <v>7748.725017939778</v>
      </c>
      <c r="H3282" s="128">
        <v>7748.725017939778</v>
      </c>
    </row>
    <row r="3284" spans="3:8" ht="12.75">
      <c r="C3284" s="150" t="s">
        <v>97</v>
      </c>
      <c r="D3284" s="128">
        <v>1.6139218431138673</v>
      </c>
      <c r="F3284" s="128">
        <v>0</v>
      </c>
      <c r="G3284" s="128">
        <v>0</v>
      </c>
      <c r="H3284" s="128">
        <v>1.6289240328438865</v>
      </c>
    </row>
    <row r="3285" spans="1:10" ht="12.75">
      <c r="A3285" s="144" t="s">
        <v>86</v>
      </c>
      <c r="C3285" s="145" t="s">
        <v>87</v>
      </c>
      <c r="D3285" s="145" t="s">
        <v>88</v>
      </c>
      <c r="F3285" s="145" t="s">
        <v>89</v>
      </c>
      <c r="G3285" s="145" t="s">
        <v>90</v>
      </c>
      <c r="H3285" s="145" t="s">
        <v>91</v>
      </c>
      <c r="I3285" s="146" t="s">
        <v>92</v>
      </c>
      <c r="J3285" s="145" t="s">
        <v>93</v>
      </c>
    </row>
    <row r="3286" spans="1:8" ht="12.75">
      <c r="A3286" s="147" t="s">
        <v>289</v>
      </c>
      <c r="C3286" s="148">
        <v>334.94100000010803</v>
      </c>
      <c r="D3286" s="128">
        <v>1862106.1010570526</v>
      </c>
      <c r="F3286" s="128">
        <v>35700</v>
      </c>
      <c r="H3286" s="149" t="s">
        <v>988</v>
      </c>
    </row>
    <row r="3288" spans="4:8" ht="12.75">
      <c r="D3288" s="128">
        <v>1891079.8833141327</v>
      </c>
      <c r="F3288" s="128">
        <v>36700</v>
      </c>
      <c r="H3288" s="149" t="s">
        <v>989</v>
      </c>
    </row>
    <row r="3290" spans="4:8" ht="12.75">
      <c r="D3290" s="128">
        <v>1762008.7228050232</v>
      </c>
      <c r="F3290" s="128">
        <v>35300</v>
      </c>
      <c r="H3290" s="149" t="s">
        <v>990</v>
      </c>
    </row>
    <row r="3292" spans="1:10" ht="12.75">
      <c r="A3292" s="144" t="s">
        <v>94</v>
      </c>
      <c r="C3292" s="150" t="s">
        <v>95</v>
      </c>
      <c r="D3292" s="128">
        <v>1838398.2357254028</v>
      </c>
      <c r="F3292" s="128">
        <v>35900</v>
      </c>
      <c r="H3292" s="128">
        <v>1802498.2357254028</v>
      </c>
      <c r="I3292" s="128">
        <v>-0.0001</v>
      </c>
      <c r="J3292" s="128">
        <v>-0.0001</v>
      </c>
    </row>
    <row r="3293" spans="1:8" ht="12.75">
      <c r="A3293" s="127">
        <v>38383.08200231481</v>
      </c>
      <c r="C3293" s="150" t="s">
        <v>96</v>
      </c>
      <c r="D3293" s="128">
        <v>67722.87853989964</v>
      </c>
      <c r="F3293" s="128">
        <v>721.1102550927978</v>
      </c>
      <c r="H3293" s="128">
        <v>67722.87853989964</v>
      </c>
    </row>
    <row r="3295" spans="3:8" ht="12.75">
      <c r="C3295" s="150" t="s">
        <v>97</v>
      </c>
      <c r="D3295" s="128">
        <v>3.6837980598462265</v>
      </c>
      <c r="F3295" s="128">
        <v>2.008663663211136</v>
      </c>
      <c r="H3295" s="128">
        <v>3.7571675354591987</v>
      </c>
    </row>
    <row r="3296" spans="1:10" ht="12.75">
      <c r="A3296" s="144" t="s">
        <v>86</v>
      </c>
      <c r="C3296" s="145" t="s">
        <v>87</v>
      </c>
      <c r="D3296" s="145" t="s">
        <v>88</v>
      </c>
      <c r="F3296" s="145" t="s">
        <v>89</v>
      </c>
      <c r="G3296" s="145" t="s">
        <v>90</v>
      </c>
      <c r="H3296" s="145" t="s">
        <v>91</v>
      </c>
      <c r="I3296" s="146" t="s">
        <v>92</v>
      </c>
      <c r="J3296" s="145" t="s">
        <v>93</v>
      </c>
    </row>
    <row r="3297" spans="1:8" ht="12.75">
      <c r="A3297" s="147" t="s">
        <v>293</v>
      </c>
      <c r="C3297" s="148">
        <v>393.36599999992177</v>
      </c>
      <c r="D3297" s="128">
        <v>4686319.324119568</v>
      </c>
      <c r="F3297" s="128">
        <v>15700</v>
      </c>
      <c r="G3297" s="128">
        <v>15900</v>
      </c>
      <c r="H3297" s="149" t="s">
        <v>991</v>
      </c>
    </row>
    <row r="3299" spans="4:8" ht="12.75">
      <c r="D3299" s="128">
        <v>4705449.899551392</v>
      </c>
      <c r="F3299" s="128">
        <v>18400</v>
      </c>
      <c r="G3299" s="128">
        <v>15800</v>
      </c>
      <c r="H3299" s="149" t="s">
        <v>992</v>
      </c>
    </row>
    <row r="3301" spans="4:8" ht="12.75">
      <c r="D3301" s="128">
        <v>4791634.598373413</v>
      </c>
      <c r="F3301" s="128">
        <v>17600</v>
      </c>
      <c r="G3301" s="128">
        <v>15600</v>
      </c>
      <c r="H3301" s="149" t="s">
        <v>993</v>
      </c>
    </row>
    <row r="3303" spans="1:10" ht="12.75">
      <c r="A3303" s="144" t="s">
        <v>94</v>
      </c>
      <c r="C3303" s="150" t="s">
        <v>95</v>
      </c>
      <c r="D3303" s="128">
        <v>4727801.274014791</v>
      </c>
      <c r="F3303" s="128">
        <v>17233.333333333332</v>
      </c>
      <c r="G3303" s="128">
        <v>15766.666666666668</v>
      </c>
      <c r="H3303" s="128">
        <v>4711301.274014791</v>
      </c>
      <c r="I3303" s="128">
        <v>-0.0001</v>
      </c>
      <c r="J3303" s="128">
        <v>-0.0001</v>
      </c>
    </row>
    <row r="3304" spans="1:8" ht="12.75">
      <c r="A3304" s="127">
        <v>38383.082453703704</v>
      </c>
      <c r="C3304" s="150" t="s">
        <v>96</v>
      </c>
      <c r="D3304" s="128">
        <v>56102.71564805634</v>
      </c>
      <c r="F3304" s="128">
        <v>1386.8429375143146</v>
      </c>
      <c r="G3304" s="128">
        <v>152.7525231651947</v>
      </c>
      <c r="H3304" s="128">
        <v>56102.71564805634</v>
      </c>
    </row>
    <row r="3306" spans="3:8" ht="12.75">
      <c r="C3306" s="150" t="s">
        <v>97</v>
      </c>
      <c r="D3306" s="128">
        <v>1.186655538091486</v>
      </c>
      <c r="F3306" s="128">
        <v>8.047444511688482</v>
      </c>
      <c r="G3306" s="128">
        <v>0.9688320708151885</v>
      </c>
      <c r="H3306" s="128">
        <v>1.1908114634377385</v>
      </c>
    </row>
    <row r="3307" spans="1:10" ht="12.75">
      <c r="A3307" s="144" t="s">
        <v>86</v>
      </c>
      <c r="C3307" s="145" t="s">
        <v>87</v>
      </c>
      <c r="D3307" s="145" t="s">
        <v>88</v>
      </c>
      <c r="F3307" s="145" t="s">
        <v>89</v>
      </c>
      <c r="G3307" s="145" t="s">
        <v>90</v>
      </c>
      <c r="H3307" s="145" t="s">
        <v>91</v>
      </c>
      <c r="I3307" s="146" t="s">
        <v>92</v>
      </c>
      <c r="J3307" s="145" t="s">
        <v>93</v>
      </c>
    </row>
    <row r="3308" spans="1:8" ht="12.75">
      <c r="A3308" s="147" t="s">
        <v>287</v>
      </c>
      <c r="C3308" s="148">
        <v>396.15199999976903</v>
      </c>
      <c r="D3308" s="128">
        <v>4787967.440979004</v>
      </c>
      <c r="F3308" s="128">
        <v>96300</v>
      </c>
      <c r="G3308" s="128">
        <v>95800</v>
      </c>
      <c r="H3308" s="149" t="s">
        <v>994</v>
      </c>
    </row>
    <row r="3310" spans="4:8" ht="12.75">
      <c r="D3310" s="128">
        <v>5098236.740371704</v>
      </c>
      <c r="F3310" s="128">
        <v>95600</v>
      </c>
      <c r="G3310" s="128">
        <v>95100</v>
      </c>
      <c r="H3310" s="149" t="s">
        <v>995</v>
      </c>
    </row>
    <row r="3312" spans="4:8" ht="12.75">
      <c r="D3312" s="128">
        <v>4981428.11492157</v>
      </c>
      <c r="F3312" s="128">
        <v>95500</v>
      </c>
      <c r="G3312" s="128">
        <v>94300</v>
      </c>
      <c r="H3312" s="149" t="s">
        <v>996</v>
      </c>
    </row>
    <row r="3314" spans="1:10" ht="12.75">
      <c r="A3314" s="144" t="s">
        <v>94</v>
      </c>
      <c r="C3314" s="150" t="s">
        <v>95</v>
      </c>
      <c r="D3314" s="128">
        <v>4955877.432090759</v>
      </c>
      <c r="F3314" s="128">
        <v>95800</v>
      </c>
      <c r="G3314" s="128">
        <v>95066.66666666666</v>
      </c>
      <c r="H3314" s="128">
        <v>4860440.174857306</v>
      </c>
      <c r="I3314" s="128">
        <v>-0.0001</v>
      </c>
      <c r="J3314" s="128">
        <v>-0.0001</v>
      </c>
    </row>
    <row r="3315" spans="1:8" ht="12.75">
      <c r="A3315" s="127">
        <v>38383.082916666666</v>
      </c>
      <c r="C3315" s="150" t="s">
        <v>96</v>
      </c>
      <c r="D3315" s="128">
        <v>156704.77842507974</v>
      </c>
      <c r="F3315" s="128">
        <v>435.88989435406734</v>
      </c>
      <c r="G3315" s="128">
        <v>750.5553499465136</v>
      </c>
      <c r="H3315" s="128">
        <v>156704.77842507974</v>
      </c>
    </row>
    <row r="3317" spans="3:8" ht="12.75">
      <c r="C3317" s="150" t="s">
        <v>97</v>
      </c>
      <c r="D3317" s="128">
        <v>3.1619986686993173</v>
      </c>
      <c r="F3317" s="128">
        <v>0.4549998897224086</v>
      </c>
      <c r="G3317" s="128">
        <v>0.7895042250489277</v>
      </c>
      <c r="H3317" s="128">
        <v>3.22408614832257</v>
      </c>
    </row>
    <row r="3318" spans="1:10" ht="12.75">
      <c r="A3318" s="144" t="s">
        <v>86</v>
      </c>
      <c r="C3318" s="145" t="s">
        <v>87</v>
      </c>
      <c r="D3318" s="145" t="s">
        <v>88</v>
      </c>
      <c r="F3318" s="145" t="s">
        <v>89</v>
      </c>
      <c r="G3318" s="145" t="s">
        <v>90</v>
      </c>
      <c r="H3318" s="145" t="s">
        <v>91</v>
      </c>
      <c r="I3318" s="146" t="s">
        <v>92</v>
      </c>
      <c r="J3318" s="145" t="s">
        <v>93</v>
      </c>
    </row>
    <row r="3319" spans="1:8" ht="12.75">
      <c r="A3319" s="147" t="s">
        <v>294</v>
      </c>
      <c r="C3319" s="148">
        <v>589.5920000001788</v>
      </c>
      <c r="D3319" s="128">
        <v>447105.00312948227</v>
      </c>
      <c r="F3319" s="128">
        <v>3690.0000000037253</v>
      </c>
      <c r="G3319" s="128">
        <v>3370</v>
      </c>
      <c r="H3319" s="149" t="s">
        <v>997</v>
      </c>
    </row>
    <row r="3321" spans="4:8" ht="12.75">
      <c r="D3321" s="128">
        <v>446774.8393340111</v>
      </c>
      <c r="F3321" s="128">
        <v>3609.9999999962747</v>
      </c>
      <c r="G3321" s="128">
        <v>3380</v>
      </c>
      <c r="H3321" s="149" t="s">
        <v>998</v>
      </c>
    </row>
    <row r="3323" spans="4:8" ht="12.75">
      <c r="D3323" s="128">
        <v>424664.635468483</v>
      </c>
      <c r="F3323" s="128">
        <v>3790.0000000037253</v>
      </c>
      <c r="G3323" s="128">
        <v>3259.9999999962747</v>
      </c>
      <c r="H3323" s="149" t="s">
        <v>999</v>
      </c>
    </row>
    <row r="3325" spans="1:10" ht="12.75">
      <c r="A3325" s="144" t="s">
        <v>94</v>
      </c>
      <c r="C3325" s="150" t="s">
        <v>95</v>
      </c>
      <c r="D3325" s="128">
        <v>439514.82597732544</v>
      </c>
      <c r="F3325" s="128">
        <v>3696.6666666679084</v>
      </c>
      <c r="G3325" s="128">
        <v>3336.6666666654246</v>
      </c>
      <c r="H3325" s="128">
        <v>435998.1593106588</v>
      </c>
      <c r="I3325" s="128">
        <v>-0.0001</v>
      </c>
      <c r="J3325" s="128">
        <v>-0.0001</v>
      </c>
    </row>
    <row r="3326" spans="1:8" ht="12.75">
      <c r="A3326" s="127">
        <v>38383.08341435185</v>
      </c>
      <c r="C3326" s="150" t="s">
        <v>96</v>
      </c>
      <c r="D3326" s="128">
        <v>12861.701700966143</v>
      </c>
      <c r="F3326" s="128">
        <v>90.18499506003565</v>
      </c>
      <c r="G3326" s="128">
        <v>66.58328118694239</v>
      </c>
      <c r="H3326" s="128">
        <v>12861.701700966143</v>
      </c>
    </row>
    <row r="3328" spans="3:8" ht="12.75">
      <c r="C3328" s="150" t="s">
        <v>97</v>
      </c>
      <c r="D3328" s="128">
        <v>2.9263408059935796</v>
      </c>
      <c r="F3328" s="128">
        <v>2.4396301639316142</v>
      </c>
      <c r="G3328" s="128">
        <v>1.9955029326763394</v>
      </c>
      <c r="H3328" s="128">
        <v>2.949944036759541</v>
      </c>
    </row>
    <row r="3329" spans="1:10" ht="12.75">
      <c r="A3329" s="144" t="s">
        <v>86</v>
      </c>
      <c r="C3329" s="145" t="s">
        <v>87</v>
      </c>
      <c r="D3329" s="145" t="s">
        <v>88</v>
      </c>
      <c r="F3329" s="145" t="s">
        <v>89</v>
      </c>
      <c r="G3329" s="145" t="s">
        <v>90</v>
      </c>
      <c r="H3329" s="145" t="s">
        <v>91</v>
      </c>
      <c r="I3329" s="146" t="s">
        <v>92</v>
      </c>
      <c r="J3329" s="145" t="s">
        <v>93</v>
      </c>
    </row>
    <row r="3330" spans="1:8" ht="12.75">
      <c r="A3330" s="147" t="s">
        <v>295</v>
      </c>
      <c r="C3330" s="148">
        <v>766.4900000002235</v>
      </c>
      <c r="D3330" s="128">
        <v>28853.527583777905</v>
      </c>
      <c r="F3330" s="128">
        <v>1974</v>
      </c>
      <c r="G3330" s="128">
        <v>2210</v>
      </c>
      <c r="H3330" s="149" t="s">
        <v>1000</v>
      </c>
    </row>
    <row r="3332" spans="4:8" ht="12.75">
      <c r="D3332" s="128">
        <v>28588.63830089569</v>
      </c>
      <c r="F3332" s="128">
        <v>2245</v>
      </c>
      <c r="G3332" s="128">
        <v>2148</v>
      </c>
      <c r="H3332" s="149" t="s">
        <v>1001</v>
      </c>
    </row>
    <row r="3334" spans="4:8" ht="12.75">
      <c r="D3334" s="128">
        <v>29262.655170619488</v>
      </c>
      <c r="F3334" s="128">
        <v>2080</v>
      </c>
      <c r="G3334" s="128">
        <v>2191</v>
      </c>
      <c r="H3334" s="149" t="s">
        <v>1002</v>
      </c>
    </row>
    <row r="3336" spans="1:10" ht="12.75">
      <c r="A3336" s="144" t="s">
        <v>94</v>
      </c>
      <c r="C3336" s="150" t="s">
        <v>95</v>
      </c>
      <c r="D3336" s="128">
        <v>28901.60701843103</v>
      </c>
      <c r="F3336" s="128">
        <v>2099.6666666666665</v>
      </c>
      <c r="G3336" s="128">
        <v>2183</v>
      </c>
      <c r="H3336" s="128">
        <v>26758.647668837533</v>
      </c>
      <c r="I3336" s="128">
        <v>-0.0001</v>
      </c>
      <c r="J3336" s="128">
        <v>-0.0001</v>
      </c>
    </row>
    <row r="3337" spans="1:8" ht="12.75">
      <c r="A3337" s="127">
        <v>38383.08391203704</v>
      </c>
      <c r="C3337" s="150" t="s">
        <v>96</v>
      </c>
      <c r="D3337" s="128">
        <v>339.5709192427307</v>
      </c>
      <c r="F3337" s="128">
        <v>136.56622325206675</v>
      </c>
      <c r="G3337" s="128">
        <v>31.76476034853718</v>
      </c>
      <c r="H3337" s="128">
        <v>339.5709192427307</v>
      </c>
    </row>
    <row r="3339" spans="3:8" ht="12.75">
      <c r="C3339" s="150" t="s">
        <v>97</v>
      </c>
      <c r="D3339" s="128">
        <v>1.174920546896167</v>
      </c>
      <c r="F3339" s="128">
        <v>6.50418589865376</v>
      </c>
      <c r="G3339" s="128">
        <v>1.4550966719439844</v>
      </c>
      <c r="H3339" s="128">
        <v>1.2690137537786965</v>
      </c>
    </row>
    <row r="3340" spans="1:16" ht="12.75">
      <c r="A3340" s="138" t="s">
        <v>186</v>
      </c>
      <c r="B3340" s="133" t="s">
        <v>40</v>
      </c>
      <c r="D3340" s="138" t="s">
        <v>187</v>
      </c>
      <c r="E3340" s="133" t="s">
        <v>188</v>
      </c>
      <c r="F3340" s="134" t="s">
        <v>133</v>
      </c>
      <c r="G3340" s="139" t="s">
        <v>190</v>
      </c>
      <c r="H3340" s="140">
        <v>2</v>
      </c>
      <c r="I3340" s="141" t="s">
        <v>191</v>
      </c>
      <c r="J3340" s="140">
        <v>14</v>
      </c>
      <c r="K3340" s="139" t="s">
        <v>192</v>
      </c>
      <c r="L3340" s="142">
        <v>1</v>
      </c>
      <c r="M3340" s="139" t="s">
        <v>193</v>
      </c>
      <c r="N3340" s="143">
        <v>1</v>
      </c>
      <c r="O3340" s="139" t="s">
        <v>194</v>
      </c>
      <c r="P3340" s="143">
        <v>1</v>
      </c>
    </row>
    <row r="3342" spans="1:10" ht="12.75">
      <c r="A3342" s="144" t="s">
        <v>86</v>
      </c>
      <c r="C3342" s="145" t="s">
        <v>87</v>
      </c>
      <c r="D3342" s="145" t="s">
        <v>88</v>
      </c>
      <c r="F3342" s="145" t="s">
        <v>89</v>
      </c>
      <c r="G3342" s="145" t="s">
        <v>90</v>
      </c>
      <c r="H3342" s="145" t="s">
        <v>91</v>
      </c>
      <c r="I3342" s="146" t="s">
        <v>92</v>
      </c>
      <c r="J3342" s="145" t="s">
        <v>93</v>
      </c>
    </row>
    <row r="3343" spans="1:8" ht="12.75">
      <c r="A3343" s="147" t="s">
        <v>21</v>
      </c>
      <c r="C3343" s="148">
        <v>178.2290000000503</v>
      </c>
      <c r="D3343" s="128">
        <v>607.5326592195779</v>
      </c>
      <c r="F3343" s="128">
        <v>449</v>
      </c>
      <c r="G3343" s="128">
        <v>476.99999999953434</v>
      </c>
      <c r="H3343" s="149" t="s">
        <v>1003</v>
      </c>
    </row>
    <row r="3345" spans="4:8" ht="12.75">
      <c r="D3345" s="128">
        <v>585</v>
      </c>
      <c r="F3345" s="128">
        <v>431</v>
      </c>
      <c r="G3345" s="128">
        <v>418</v>
      </c>
      <c r="H3345" s="149" t="s">
        <v>1004</v>
      </c>
    </row>
    <row r="3347" spans="4:8" ht="12.75">
      <c r="D3347" s="128">
        <v>524.5</v>
      </c>
      <c r="F3347" s="128">
        <v>426</v>
      </c>
      <c r="G3347" s="128">
        <v>415</v>
      </c>
      <c r="H3347" s="149" t="s">
        <v>1005</v>
      </c>
    </row>
    <row r="3349" spans="1:8" ht="12.75">
      <c r="A3349" s="144" t="s">
        <v>94</v>
      </c>
      <c r="C3349" s="150" t="s">
        <v>95</v>
      </c>
      <c r="D3349" s="128">
        <v>572.3442197398593</v>
      </c>
      <c r="F3349" s="128">
        <v>435.33333333333337</v>
      </c>
      <c r="G3349" s="128">
        <v>436.66666666651145</v>
      </c>
      <c r="H3349" s="128">
        <v>136.30515723994148</v>
      </c>
    </row>
    <row r="3350" spans="1:8" ht="12.75">
      <c r="A3350" s="127">
        <v>38383.08613425926</v>
      </c>
      <c r="C3350" s="150" t="s">
        <v>96</v>
      </c>
      <c r="D3350" s="128">
        <v>42.9387028770478</v>
      </c>
      <c r="F3350" s="128">
        <v>12.096831541082704</v>
      </c>
      <c r="G3350" s="128">
        <v>34.96188400693687</v>
      </c>
      <c r="H3350" s="128">
        <v>42.9387028770478</v>
      </c>
    </row>
    <row r="3352" spans="3:8" ht="12.75">
      <c r="C3352" s="150" t="s">
        <v>97</v>
      </c>
      <c r="D3352" s="128">
        <v>7.5022515116103055</v>
      </c>
      <c r="F3352" s="128">
        <v>2.7787515025457967</v>
      </c>
      <c r="G3352" s="128">
        <v>8.006538322202129</v>
      </c>
      <c r="H3352" s="128">
        <v>31.50189159861479</v>
      </c>
    </row>
    <row r="3353" spans="1:10" ht="12.75">
      <c r="A3353" s="144" t="s">
        <v>86</v>
      </c>
      <c r="C3353" s="145" t="s">
        <v>87</v>
      </c>
      <c r="D3353" s="145" t="s">
        <v>88</v>
      </c>
      <c r="F3353" s="145" t="s">
        <v>89</v>
      </c>
      <c r="G3353" s="145" t="s">
        <v>90</v>
      </c>
      <c r="H3353" s="145" t="s">
        <v>91</v>
      </c>
      <c r="I3353" s="146" t="s">
        <v>92</v>
      </c>
      <c r="J3353" s="145" t="s">
        <v>93</v>
      </c>
    </row>
    <row r="3354" spans="1:8" ht="12.75">
      <c r="A3354" s="147" t="s">
        <v>288</v>
      </c>
      <c r="C3354" s="148">
        <v>251.61100000003353</v>
      </c>
      <c r="D3354" s="128">
        <v>5956727.494613647</v>
      </c>
      <c r="F3354" s="128">
        <v>33800</v>
      </c>
      <c r="G3354" s="128">
        <v>29100</v>
      </c>
      <c r="H3354" s="149" t="s">
        <v>1006</v>
      </c>
    </row>
    <row r="3356" spans="4:8" ht="12.75">
      <c r="D3356" s="128">
        <v>5937047.035415649</v>
      </c>
      <c r="F3356" s="128">
        <v>34600</v>
      </c>
      <c r="G3356" s="128">
        <v>29600</v>
      </c>
      <c r="H3356" s="149" t="s">
        <v>1007</v>
      </c>
    </row>
    <row r="3358" spans="4:8" ht="12.75">
      <c r="D3358" s="128">
        <v>5940388.296363831</v>
      </c>
      <c r="F3358" s="128">
        <v>34900</v>
      </c>
      <c r="G3358" s="128">
        <v>29300</v>
      </c>
      <c r="H3358" s="149" t="s">
        <v>1008</v>
      </c>
    </row>
    <row r="3360" spans="1:10" ht="12.75">
      <c r="A3360" s="144" t="s">
        <v>94</v>
      </c>
      <c r="C3360" s="150" t="s">
        <v>95</v>
      </c>
      <c r="D3360" s="128">
        <v>5944720.9421310425</v>
      </c>
      <c r="F3360" s="128">
        <v>34433.333333333336</v>
      </c>
      <c r="G3360" s="128">
        <v>29333.333333333336</v>
      </c>
      <c r="H3360" s="128">
        <v>5912862.74570899</v>
      </c>
      <c r="I3360" s="128">
        <v>-0.0001</v>
      </c>
      <c r="J3360" s="128">
        <v>-0.0001</v>
      </c>
    </row>
    <row r="3361" spans="1:8" ht="12.75">
      <c r="A3361" s="127">
        <v>38383.08662037037</v>
      </c>
      <c r="C3361" s="150" t="s">
        <v>96</v>
      </c>
      <c r="D3361" s="128">
        <v>10531.33339420987</v>
      </c>
      <c r="F3361" s="128">
        <v>568.6240703077326</v>
      </c>
      <c r="G3361" s="128">
        <v>251.66114784235833</v>
      </c>
      <c r="H3361" s="128">
        <v>10531.33339420987</v>
      </c>
    </row>
    <row r="3363" spans="3:8" ht="12.75">
      <c r="C3363" s="150" t="s">
        <v>97</v>
      </c>
      <c r="D3363" s="128">
        <v>0.17715437775342632</v>
      </c>
      <c r="F3363" s="128">
        <v>1.651376777273183</v>
      </c>
      <c r="G3363" s="128">
        <v>0.857935731280767</v>
      </c>
      <c r="H3363" s="128">
        <v>0.178108876311268</v>
      </c>
    </row>
    <row r="3364" spans="1:10" ht="12.75">
      <c r="A3364" s="144" t="s">
        <v>86</v>
      </c>
      <c r="C3364" s="145" t="s">
        <v>87</v>
      </c>
      <c r="D3364" s="145" t="s">
        <v>88</v>
      </c>
      <c r="F3364" s="145" t="s">
        <v>89</v>
      </c>
      <c r="G3364" s="145" t="s">
        <v>90</v>
      </c>
      <c r="H3364" s="145" t="s">
        <v>91</v>
      </c>
      <c r="I3364" s="146" t="s">
        <v>92</v>
      </c>
      <c r="J3364" s="145" t="s">
        <v>93</v>
      </c>
    </row>
    <row r="3365" spans="1:8" ht="12.75">
      <c r="A3365" s="147" t="s">
        <v>291</v>
      </c>
      <c r="C3365" s="148">
        <v>257.6099999998696</v>
      </c>
      <c r="D3365" s="128">
        <v>241595</v>
      </c>
      <c r="F3365" s="128">
        <v>11862.5</v>
      </c>
      <c r="G3365" s="128">
        <v>10250</v>
      </c>
      <c r="H3365" s="149" t="s">
        <v>1009</v>
      </c>
    </row>
    <row r="3367" spans="4:8" ht="12.75">
      <c r="D3367" s="128">
        <v>292009.9121608734</v>
      </c>
      <c r="F3367" s="128">
        <v>11897.5</v>
      </c>
      <c r="G3367" s="128">
        <v>10280</v>
      </c>
      <c r="H3367" s="149" t="s">
        <v>1010</v>
      </c>
    </row>
    <row r="3369" spans="4:8" ht="12.75">
      <c r="D3369" s="128">
        <v>295782.06919145584</v>
      </c>
      <c r="F3369" s="128">
        <v>11860</v>
      </c>
      <c r="G3369" s="128">
        <v>10230</v>
      </c>
      <c r="H3369" s="149" t="s">
        <v>1011</v>
      </c>
    </row>
    <row r="3371" spans="1:10" ht="12.75">
      <c r="A3371" s="144" t="s">
        <v>94</v>
      </c>
      <c r="C3371" s="150" t="s">
        <v>95</v>
      </c>
      <c r="D3371" s="128">
        <v>276462.3271174431</v>
      </c>
      <c r="F3371" s="128">
        <v>11873.333333333332</v>
      </c>
      <c r="G3371" s="128">
        <v>10253.333333333334</v>
      </c>
      <c r="H3371" s="128">
        <v>265398.99378410977</v>
      </c>
      <c r="I3371" s="128">
        <v>-0.0001</v>
      </c>
      <c r="J3371" s="128">
        <v>-0.0001</v>
      </c>
    </row>
    <row r="3372" spans="1:8" ht="12.75">
      <c r="A3372" s="127">
        <v>38383.08725694445</v>
      </c>
      <c r="C3372" s="150" t="s">
        <v>96</v>
      </c>
      <c r="D3372" s="128">
        <v>30254.837090983325</v>
      </c>
      <c r="F3372" s="128">
        <v>20.96624270901521</v>
      </c>
      <c r="G3372" s="128">
        <v>25.166114784235834</v>
      </c>
      <c r="H3372" s="128">
        <v>30254.837090983325</v>
      </c>
    </row>
    <row r="3374" spans="3:8" ht="12.75">
      <c r="C3374" s="150" t="s">
        <v>97</v>
      </c>
      <c r="D3374" s="128">
        <v>10.943565948546352</v>
      </c>
      <c r="F3374" s="128">
        <v>0.1765826168642494</v>
      </c>
      <c r="G3374" s="128">
        <v>0.24544325212193596</v>
      </c>
      <c r="H3374" s="128">
        <v>11.39975576380455</v>
      </c>
    </row>
    <row r="3375" spans="1:10" ht="12.75">
      <c r="A3375" s="144" t="s">
        <v>86</v>
      </c>
      <c r="C3375" s="145" t="s">
        <v>87</v>
      </c>
      <c r="D3375" s="145" t="s">
        <v>88</v>
      </c>
      <c r="F3375" s="145" t="s">
        <v>89</v>
      </c>
      <c r="G3375" s="145" t="s">
        <v>90</v>
      </c>
      <c r="H3375" s="145" t="s">
        <v>91</v>
      </c>
      <c r="I3375" s="146" t="s">
        <v>92</v>
      </c>
      <c r="J3375" s="145" t="s">
        <v>93</v>
      </c>
    </row>
    <row r="3376" spans="1:8" ht="12.75">
      <c r="A3376" s="147" t="s">
        <v>290</v>
      </c>
      <c r="C3376" s="148">
        <v>259.9399999999441</v>
      </c>
      <c r="D3376" s="128">
        <v>2585580.119205475</v>
      </c>
      <c r="F3376" s="128">
        <v>22000</v>
      </c>
      <c r="G3376" s="128">
        <v>20600</v>
      </c>
      <c r="H3376" s="149" t="s">
        <v>1012</v>
      </c>
    </row>
    <row r="3378" spans="4:8" ht="12.75">
      <c r="D3378" s="128">
        <v>2640545.536087036</v>
      </c>
      <c r="F3378" s="128">
        <v>21800</v>
      </c>
      <c r="G3378" s="128">
        <v>20500</v>
      </c>
      <c r="H3378" s="149" t="s">
        <v>1013</v>
      </c>
    </row>
    <row r="3380" spans="4:8" ht="12.75">
      <c r="D3380" s="128">
        <v>2471126.6943359375</v>
      </c>
      <c r="F3380" s="128">
        <v>21925</v>
      </c>
      <c r="G3380" s="128">
        <v>20575</v>
      </c>
      <c r="H3380" s="149" t="s">
        <v>1014</v>
      </c>
    </row>
    <row r="3382" spans="1:10" ht="12.75">
      <c r="A3382" s="144" t="s">
        <v>94</v>
      </c>
      <c r="C3382" s="150" t="s">
        <v>95</v>
      </c>
      <c r="D3382" s="128">
        <v>2565750.7832094827</v>
      </c>
      <c r="F3382" s="128">
        <v>21908.333333333336</v>
      </c>
      <c r="G3382" s="128">
        <v>20558.333333333332</v>
      </c>
      <c r="H3382" s="128">
        <v>2544510.6316943313</v>
      </c>
      <c r="I3382" s="128">
        <v>-0.0001</v>
      </c>
      <c r="J3382" s="128">
        <v>-0.0001</v>
      </c>
    </row>
    <row r="3383" spans="1:8" ht="12.75">
      <c r="A3383" s="127">
        <v>38383.08793981482</v>
      </c>
      <c r="C3383" s="150" t="s">
        <v>96</v>
      </c>
      <c r="D3383" s="128">
        <v>86432.56278510818</v>
      </c>
      <c r="F3383" s="128">
        <v>101.03629710818451</v>
      </c>
      <c r="G3383" s="128">
        <v>52.04164998665332</v>
      </c>
      <c r="H3383" s="128">
        <v>86432.56278510818</v>
      </c>
    </row>
    <row r="3385" spans="3:8" ht="12.75">
      <c r="C3385" s="150" t="s">
        <v>97</v>
      </c>
      <c r="D3385" s="128">
        <v>3.3687045269841125</v>
      </c>
      <c r="F3385" s="128">
        <v>0.4611774687326794</v>
      </c>
      <c r="G3385" s="128">
        <v>0.25314138623422777</v>
      </c>
      <c r="H3385" s="128">
        <v>3.3968245881352317</v>
      </c>
    </row>
    <row r="3386" spans="1:10" ht="12.75">
      <c r="A3386" s="144" t="s">
        <v>86</v>
      </c>
      <c r="C3386" s="145" t="s">
        <v>87</v>
      </c>
      <c r="D3386" s="145" t="s">
        <v>88</v>
      </c>
      <c r="F3386" s="145" t="s">
        <v>89</v>
      </c>
      <c r="G3386" s="145" t="s">
        <v>90</v>
      </c>
      <c r="H3386" s="145" t="s">
        <v>91</v>
      </c>
      <c r="I3386" s="146" t="s">
        <v>92</v>
      </c>
      <c r="J3386" s="145" t="s">
        <v>93</v>
      </c>
    </row>
    <row r="3387" spans="1:8" ht="12.75">
      <c r="A3387" s="147" t="s">
        <v>292</v>
      </c>
      <c r="C3387" s="148">
        <v>285.2129999999888</v>
      </c>
      <c r="D3387" s="128">
        <v>437457.24892902374</v>
      </c>
      <c r="F3387" s="128">
        <v>10675</v>
      </c>
      <c r="G3387" s="128">
        <v>10975</v>
      </c>
      <c r="H3387" s="149" t="s">
        <v>1015</v>
      </c>
    </row>
    <row r="3389" spans="4:8" ht="12.75">
      <c r="D3389" s="128">
        <v>442436.1268143654</v>
      </c>
      <c r="F3389" s="128">
        <v>10750</v>
      </c>
      <c r="G3389" s="128">
        <v>10925</v>
      </c>
      <c r="H3389" s="149" t="s">
        <v>1016</v>
      </c>
    </row>
    <row r="3391" spans="4:8" ht="12.75">
      <c r="D3391" s="128">
        <v>446020.858048439</v>
      </c>
      <c r="F3391" s="128">
        <v>10700</v>
      </c>
      <c r="G3391" s="128">
        <v>10975</v>
      </c>
      <c r="H3391" s="149" t="s">
        <v>1240</v>
      </c>
    </row>
    <row r="3393" spans="1:10" ht="12.75">
      <c r="A3393" s="144" t="s">
        <v>94</v>
      </c>
      <c r="C3393" s="150" t="s">
        <v>95</v>
      </c>
      <c r="D3393" s="128">
        <v>441971.4112639427</v>
      </c>
      <c r="F3393" s="128">
        <v>10708.333333333332</v>
      </c>
      <c r="G3393" s="128">
        <v>10958.333333333332</v>
      </c>
      <c r="H3393" s="128">
        <v>431124.8640788475</v>
      </c>
      <c r="I3393" s="128">
        <v>-0.0001</v>
      </c>
      <c r="J3393" s="128">
        <v>-0.0001</v>
      </c>
    </row>
    <row r="3394" spans="1:8" ht="12.75">
      <c r="A3394" s="127">
        <v>38383.08861111111</v>
      </c>
      <c r="C3394" s="150" t="s">
        <v>96</v>
      </c>
      <c r="D3394" s="128">
        <v>4300.676771693419</v>
      </c>
      <c r="F3394" s="128">
        <v>38.188130791298676</v>
      </c>
      <c r="G3394" s="128">
        <v>28.867513459481284</v>
      </c>
      <c r="H3394" s="128">
        <v>4300.676771693419</v>
      </c>
    </row>
    <row r="3396" spans="3:8" ht="12.75">
      <c r="C3396" s="150" t="s">
        <v>97</v>
      </c>
      <c r="D3396" s="128">
        <v>0.9730667328446456</v>
      </c>
      <c r="F3396" s="128">
        <v>0.35662067665026015</v>
      </c>
      <c r="G3396" s="128">
        <v>0.26342978061884065</v>
      </c>
      <c r="H3396" s="128">
        <v>0.9975478405501748</v>
      </c>
    </row>
    <row r="3397" spans="1:10" ht="12.75">
      <c r="A3397" s="144" t="s">
        <v>86</v>
      </c>
      <c r="C3397" s="145" t="s">
        <v>87</v>
      </c>
      <c r="D3397" s="145" t="s">
        <v>88</v>
      </c>
      <c r="F3397" s="145" t="s">
        <v>89</v>
      </c>
      <c r="G3397" s="145" t="s">
        <v>90</v>
      </c>
      <c r="H3397" s="145" t="s">
        <v>91</v>
      </c>
      <c r="I3397" s="146" t="s">
        <v>92</v>
      </c>
      <c r="J3397" s="145" t="s">
        <v>93</v>
      </c>
    </row>
    <row r="3398" spans="1:8" ht="12.75">
      <c r="A3398" s="147" t="s">
        <v>288</v>
      </c>
      <c r="C3398" s="148">
        <v>288.1579999998212</v>
      </c>
      <c r="D3398" s="128">
        <v>610231.7375802994</v>
      </c>
      <c r="F3398" s="128">
        <v>4720</v>
      </c>
      <c r="G3398" s="128">
        <v>4560</v>
      </c>
      <c r="H3398" s="149" t="s">
        <v>1241</v>
      </c>
    </row>
    <row r="3400" spans="4:8" ht="12.75">
      <c r="D3400" s="128">
        <v>610053.4099988937</v>
      </c>
      <c r="F3400" s="128">
        <v>4720</v>
      </c>
      <c r="G3400" s="128">
        <v>4560</v>
      </c>
      <c r="H3400" s="149" t="s">
        <v>1242</v>
      </c>
    </row>
    <row r="3402" spans="4:8" ht="12.75">
      <c r="D3402" s="128">
        <v>607355.6107349396</v>
      </c>
      <c r="F3402" s="128">
        <v>4720</v>
      </c>
      <c r="G3402" s="128">
        <v>4560</v>
      </c>
      <c r="H3402" s="149" t="s">
        <v>1243</v>
      </c>
    </row>
    <row r="3404" spans="1:10" ht="12.75">
      <c r="A3404" s="144" t="s">
        <v>94</v>
      </c>
      <c r="C3404" s="150" t="s">
        <v>95</v>
      </c>
      <c r="D3404" s="128">
        <v>609213.5861047109</v>
      </c>
      <c r="F3404" s="128">
        <v>4720</v>
      </c>
      <c r="G3404" s="128">
        <v>4560</v>
      </c>
      <c r="H3404" s="128">
        <v>604574.825042764</v>
      </c>
      <c r="I3404" s="128">
        <v>-0.0001</v>
      </c>
      <c r="J3404" s="128">
        <v>-0.0001</v>
      </c>
    </row>
    <row r="3405" spans="1:8" ht="12.75">
      <c r="A3405" s="127">
        <v>38383.08903935185</v>
      </c>
      <c r="C3405" s="150" t="s">
        <v>96</v>
      </c>
      <c r="D3405" s="128">
        <v>1611.5224285141571</v>
      </c>
      <c r="H3405" s="128">
        <v>1611.5224285141571</v>
      </c>
    </row>
    <row r="3407" spans="3:8" ht="12.75">
      <c r="C3407" s="150" t="s">
        <v>97</v>
      </c>
      <c r="D3407" s="128">
        <v>0.26452503116651943</v>
      </c>
      <c r="F3407" s="128">
        <v>0</v>
      </c>
      <c r="G3407" s="128">
        <v>0</v>
      </c>
      <c r="H3407" s="128">
        <v>0.2665546697880065</v>
      </c>
    </row>
    <row r="3408" spans="1:10" ht="12.75">
      <c r="A3408" s="144" t="s">
        <v>86</v>
      </c>
      <c r="C3408" s="145" t="s">
        <v>87</v>
      </c>
      <c r="D3408" s="145" t="s">
        <v>88</v>
      </c>
      <c r="F3408" s="145" t="s">
        <v>89</v>
      </c>
      <c r="G3408" s="145" t="s">
        <v>90</v>
      </c>
      <c r="H3408" s="145" t="s">
        <v>91</v>
      </c>
      <c r="I3408" s="146" t="s">
        <v>92</v>
      </c>
      <c r="J3408" s="145" t="s">
        <v>93</v>
      </c>
    </row>
    <row r="3409" spans="1:8" ht="12.75">
      <c r="A3409" s="147" t="s">
        <v>289</v>
      </c>
      <c r="C3409" s="148">
        <v>334.94100000010803</v>
      </c>
      <c r="D3409" s="128">
        <v>460922.00114011765</v>
      </c>
      <c r="F3409" s="128">
        <v>29300</v>
      </c>
      <c r="H3409" s="149" t="s">
        <v>1244</v>
      </c>
    </row>
    <row r="3411" spans="4:8" ht="12.75">
      <c r="D3411" s="128">
        <v>468189.10839271545</v>
      </c>
      <c r="F3411" s="128">
        <v>29200</v>
      </c>
      <c r="H3411" s="149" t="s">
        <v>1245</v>
      </c>
    </row>
    <row r="3413" spans="4:8" ht="12.75">
      <c r="D3413" s="128">
        <v>468341.42604875565</v>
      </c>
      <c r="F3413" s="128">
        <v>29400</v>
      </c>
      <c r="H3413" s="149" t="s">
        <v>1246</v>
      </c>
    </row>
    <row r="3415" spans="1:10" ht="12.75">
      <c r="A3415" s="144" t="s">
        <v>94</v>
      </c>
      <c r="C3415" s="150" t="s">
        <v>95</v>
      </c>
      <c r="D3415" s="128">
        <v>465817.51186052954</v>
      </c>
      <c r="F3415" s="128">
        <v>29300</v>
      </c>
      <c r="H3415" s="128">
        <v>436517.51186052954</v>
      </c>
      <c r="I3415" s="128">
        <v>-0.0001</v>
      </c>
      <c r="J3415" s="128">
        <v>-0.0001</v>
      </c>
    </row>
    <row r="3416" spans="1:8" ht="12.75">
      <c r="A3416" s="127">
        <v>38383.089479166665</v>
      </c>
      <c r="C3416" s="150" t="s">
        <v>96</v>
      </c>
      <c r="D3416" s="128">
        <v>4240.320633789826</v>
      </c>
      <c r="F3416" s="128">
        <v>100</v>
      </c>
      <c r="H3416" s="128">
        <v>4240.320633789826</v>
      </c>
    </row>
    <row r="3418" spans="3:8" ht="12.75">
      <c r="C3418" s="150" t="s">
        <v>97</v>
      </c>
      <c r="D3418" s="128">
        <v>0.9102965272502296</v>
      </c>
      <c r="F3418" s="128">
        <v>0.341296928327645</v>
      </c>
      <c r="H3418" s="128">
        <v>0.9713975999992961</v>
      </c>
    </row>
    <row r="3419" spans="1:10" ht="12.75">
      <c r="A3419" s="144" t="s">
        <v>86</v>
      </c>
      <c r="C3419" s="145" t="s">
        <v>87</v>
      </c>
      <c r="D3419" s="145" t="s">
        <v>88</v>
      </c>
      <c r="F3419" s="145" t="s">
        <v>89</v>
      </c>
      <c r="G3419" s="145" t="s">
        <v>90</v>
      </c>
      <c r="H3419" s="145" t="s">
        <v>91</v>
      </c>
      <c r="I3419" s="146" t="s">
        <v>92</v>
      </c>
      <c r="J3419" s="145" t="s">
        <v>93</v>
      </c>
    </row>
    <row r="3420" spans="1:8" ht="12.75">
      <c r="A3420" s="147" t="s">
        <v>293</v>
      </c>
      <c r="C3420" s="148">
        <v>393.36599999992177</v>
      </c>
      <c r="D3420" s="128">
        <v>2582624.848274231</v>
      </c>
      <c r="F3420" s="128">
        <v>12600</v>
      </c>
      <c r="G3420" s="128">
        <v>12700</v>
      </c>
      <c r="H3420" s="149" t="s">
        <v>1247</v>
      </c>
    </row>
    <row r="3422" spans="4:8" ht="12.75">
      <c r="D3422" s="128">
        <v>2621770.247138977</v>
      </c>
      <c r="F3422" s="128">
        <v>12300</v>
      </c>
      <c r="G3422" s="128">
        <v>12700</v>
      </c>
      <c r="H3422" s="149" t="s">
        <v>1248</v>
      </c>
    </row>
    <row r="3424" spans="4:8" ht="12.75">
      <c r="D3424" s="128">
        <v>2724792.0163879395</v>
      </c>
      <c r="F3424" s="128">
        <v>13100</v>
      </c>
      <c r="G3424" s="128">
        <v>12100</v>
      </c>
      <c r="H3424" s="149" t="s">
        <v>1249</v>
      </c>
    </row>
    <row r="3426" spans="1:10" ht="12.75">
      <c r="A3426" s="144" t="s">
        <v>94</v>
      </c>
      <c r="C3426" s="150" t="s">
        <v>95</v>
      </c>
      <c r="D3426" s="128">
        <v>2643062.3706003823</v>
      </c>
      <c r="F3426" s="128">
        <v>12666.666666666668</v>
      </c>
      <c r="G3426" s="128">
        <v>12500</v>
      </c>
      <c r="H3426" s="128">
        <v>2630479.0372670493</v>
      </c>
      <c r="I3426" s="128">
        <v>-0.0001</v>
      </c>
      <c r="J3426" s="128">
        <v>-0.0001</v>
      </c>
    </row>
    <row r="3427" spans="1:8" ht="12.75">
      <c r="A3427" s="127">
        <v>38383.08993055556</v>
      </c>
      <c r="C3427" s="150" t="s">
        <v>96</v>
      </c>
      <c r="D3427" s="128">
        <v>73436.31127370392</v>
      </c>
      <c r="F3427" s="128">
        <v>404.14518843273805</v>
      </c>
      <c r="G3427" s="128">
        <v>346.41016151377545</v>
      </c>
      <c r="H3427" s="128">
        <v>73436.31127370392</v>
      </c>
    </row>
    <row r="3429" spans="3:8" ht="12.75">
      <c r="C3429" s="150" t="s">
        <v>97</v>
      </c>
      <c r="D3429" s="128">
        <v>2.778455479922048</v>
      </c>
      <c r="F3429" s="128">
        <v>3.190619908679511</v>
      </c>
      <c r="G3429" s="128">
        <v>2.771281292110204</v>
      </c>
      <c r="H3429" s="128">
        <v>2.791746683144108</v>
      </c>
    </row>
    <row r="3430" spans="1:10" ht="12.75">
      <c r="A3430" s="144" t="s">
        <v>86</v>
      </c>
      <c r="C3430" s="145" t="s">
        <v>87</v>
      </c>
      <c r="D3430" s="145" t="s">
        <v>88</v>
      </c>
      <c r="F3430" s="145" t="s">
        <v>89</v>
      </c>
      <c r="G3430" s="145" t="s">
        <v>90</v>
      </c>
      <c r="H3430" s="145" t="s">
        <v>91</v>
      </c>
      <c r="I3430" s="146" t="s">
        <v>92</v>
      </c>
      <c r="J3430" s="145" t="s">
        <v>93</v>
      </c>
    </row>
    <row r="3431" spans="1:8" ht="12.75">
      <c r="A3431" s="147" t="s">
        <v>287</v>
      </c>
      <c r="C3431" s="148">
        <v>396.15199999976903</v>
      </c>
      <c r="D3431" s="128">
        <v>5731264.848480225</v>
      </c>
      <c r="F3431" s="128">
        <v>90400</v>
      </c>
      <c r="G3431" s="128">
        <v>92100</v>
      </c>
      <c r="H3431" s="149" t="s">
        <v>1250</v>
      </c>
    </row>
    <row r="3433" spans="4:8" ht="12.75">
      <c r="D3433" s="128">
        <v>5677822.870582581</v>
      </c>
      <c r="F3433" s="128">
        <v>89400</v>
      </c>
      <c r="G3433" s="128">
        <v>93000</v>
      </c>
      <c r="H3433" s="149" t="s">
        <v>1251</v>
      </c>
    </row>
    <row r="3435" spans="4:8" ht="12.75">
      <c r="D3435" s="128">
        <v>5710294.77431488</v>
      </c>
      <c r="F3435" s="128">
        <v>89400</v>
      </c>
      <c r="G3435" s="128">
        <v>92800</v>
      </c>
      <c r="H3435" s="149" t="s">
        <v>1252</v>
      </c>
    </row>
    <row r="3437" spans="1:10" ht="12.75">
      <c r="A3437" s="144" t="s">
        <v>94</v>
      </c>
      <c r="C3437" s="150" t="s">
        <v>95</v>
      </c>
      <c r="D3437" s="128">
        <v>5706460.831125895</v>
      </c>
      <c r="F3437" s="128">
        <v>89733.33333333334</v>
      </c>
      <c r="G3437" s="128">
        <v>92633.33333333334</v>
      </c>
      <c r="H3437" s="128">
        <v>5615293.015033942</v>
      </c>
      <c r="I3437" s="128">
        <v>-0.0001</v>
      </c>
      <c r="J3437" s="128">
        <v>-0.0001</v>
      </c>
    </row>
    <row r="3438" spans="1:8" ht="12.75">
      <c r="A3438" s="127">
        <v>38383.09039351852</v>
      </c>
      <c r="C3438" s="150" t="s">
        <v>96</v>
      </c>
      <c r="D3438" s="128">
        <v>26926.484929897553</v>
      </c>
      <c r="F3438" s="128">
        <v>577.3502691896258</v>
      </c>
      <c r="G3438" s="128">
        <v>472.58156262526086</v>
      </c>
      <c r="H3438" s="128">
        <v>26926.484929897553</v>
      </c>
    </row>
    <row r="3440" spans="3:8" ht="12.75">
      <c r="C3440" s="150" t="s">
        <v>97</v>
      </c>
      <c r="D3440" s="128">
        <v>0.47185962940509524</v>
      </c>
      <c r="F3440" s="128">
        <v>0.6434066892900732</v>
      </c>
      <c r="G3440" s="128">
        <v>0.5101636156443982</v>
      </c>
      <c r="H3440" s="128">
        <v>0.47952056745403526</v>
      </c>
    </row>
    <row r="3441" spans="1:10" ht="12.75">
      <c r="A3441" s="144" t="s">
        <v>86</v>
      </c>
      <c r="C3441" s="145" t="s">
        <v>87</v>
      </c>
      <c r="D3441" s="145" t="s">
        <v>88</v>
      </c>
      <c r="F3441" s="145" t="s">
        <v>89</v>
      </c>
      <c r="G3441" s="145" t="s">
        <v>90</v>
      </c>
      <c r="H3441" s="145" t="s">
        <v>91</v>
      </c>
      <c r="I3441" s="146" t="s">
        <v>92</v>
      </c>
      <c r="J3441" s="145" t="s">
        <v>93</v>
      </c>
    </row>
    <row r="3442" spans="1:8" ht="12.75">
      <c r="A3442" s="147" t="s">
        <v>294</v>
      </c>
      <c r="C3442" s="148">
        <v>589.5920000001788</v>
      </c>
      <c r="D3442" s="128">
        <v>617523.0045728683</v>
      </c>
      <c r="F3442" s="128">
        <v>4250</v>
      </c>
      <c r="G3442" s="128">
        <v>4150</v>
      </c>
      <c r="H3442" s="149" t="s">
        <v>1253</v>
      </c>
    </row>
    <row r="3444" spans="4:8" ht="12.75">
      <c r="D3444" s="128">
        <v>621444.5314378738</v>
      </c>
      <c r="F3444" s="128">
        <v>4260</v>
      </c>
      <c r="G3444" s="128">
        <v>4170</v>
      </c>
      <c r="H3444" s="149" t="s">
        <v>1254</v>
      </c>
    </row>
    <row r="3446" spans="4:8" ht="12.75">
      <c r="D3446" s="128">
        <v>612902.4135961533</v>
      </c>
      <c r="F3446" s="128">
        <v>4140</v>
      </c>
      <c r="G3446" s="128">
        <v>4020</v>
      </c>
      <c r="H3446" s="149" t="s">
        <v>1255</v>
      </c>
    </row>
    <row r="3448" spans="1:10" ht="12.75">
      <c r="A3448" s="144" t="s">
        <v>94</v>
      </c>
      <c r="C3448" s="150" t="s">
        <v>95</v>
      </c>
      <c r="D3448" s="128">
        <v>617289.9832022985</v>
      </c>
      <c r="F3448" s="128">
        <v>4216.666666666667</v>
      </c>
      <c r="G3448" s="128">
        <v>4113.333333333333</v>
      </c>
      <c r="H3448" s="128">
        <v>613124.9832022985</v>
      </c>
      <c r="I3448" s="128">
        <v>-0.0001</v>
      </c>
      <c r="J3448" s="128">
        <v>-0.0001</v>
      </c>
    </row>
    <row r="3449" spans="1:8" ht="12.75">
      <c r="A3449" s="127">
        <v>38383.090891203705</v>
      </c>
      <c r="C3449" s="150" t="s">
        <v>96</v>
      </c>
      <c r="D3449" s="128">
        <v>4275.823724722037</v>
      </c>
      <c r="F3449" s="128">
        <v>66.58328118479393</v>
      </c>
      <c r="G3449" s="128">
        <v>81.44527815247078</v>
      </c>
      <c r="H3449" s="128">
        <v>4275.823724722037</v>
      </c>
    </row>
    <row r="3451" spans="3:8" ht="12.75">
      <c r="C3451" s="150" t="s">
        <v>97</v>
      </c>
      <c r="D3451" s="128">
        <v>0.6926766740228737</v>
      </c>
      <c r="F3451" s="128">
        <v>1.5790501466749547</v>
      </c>
      <c r="G3451" s="128">
        <v>1.9800310733988036</v>
      </c>
      <c r="H3451" s="128">
        <v>0.6973820741066171</v>
      </c>
    </row>
    <row r="3452" spans="1:10" ht="12.75">
      <c r="A3452" s="144" t="s">
        <v>86</v>
      </c>
      <c r="C3452" s="145" t="s">
        <v>87</v>
      </c>
      <c r="D3452" s="145" t="s">
        <v>88</v>
      </c>
      <c r="F3452" s="145" t="s">
        <v>89</v>
      </c>
      <c r="G3452" s="145" t="s">
        <v>90</v>
      </c>
      <c r="H3452" s="145" t="s">
        <v>91</v>
      </c>
      <c r="I3452" s="146" t="s">
        <v>92</v>
      </c>
      <c r="J3452" s="145" t="s">
        <v>93</v>
      </c>
    </row>
    <row r="3453" spans="1:8" ht="12.75">
      <c r="A3453" s="147" t="s">
        <v>295</v>
      </c>
      <c r="C3453" s="148">
        <v>766.4900000002235</v>
      </c>
      <c r="D3453" s="128">
        <v>75159.11306941509</v>
      </c>
      <c r="F3453" s="128">
        <v>2417</v>
      </c>
      <c r="G3453" s="128">
        <v>2762</v>
      </c>
      <c r="H3453" s="149" t="s">
        <v>1256</v>
      </c>
    </row>
    <row r="3455" spans="4:8" ht="12.75">
      <c r="D3455" s="128">
        <v>74478.5840870142</v>
      </c>
      <c r="F3455" s="128">
        <v>2310</v>
      </c>
      <c r="G3455" s="128">
        <v>2695</v>
      </c>
      <c r="H3455" s="149" t="s">
        <v>1257</v>
      </c>
    </row>
    <row r="3457" spans="4:8" ht="12.75">
      <c r="D3457" s="128">
        <v>74935.57193398476</v>
      </c>
      <c r="F3457" s="128">
        <v>2347</v>
      </c>
      <c r="G3457" s="128">
        <v>2636</v>
      </c>
      <c r="H3457" s="149" t="s">
        <v>1258</v>
      </c>
    </row>
    <row r="3459" spans="1:10" ht="12.75">
      <c r="A3459" s="144" t="s">
        <v>94</v>
      </c>
      <c r="C3459" s="150" t="s">
        <v>95</v>
      </c>
      <c r="D3459" s="128">
        <v>74857.75636347134</v>
      </c>
      <c r="F3459" s="128">
        <v>2358</v>
      </c>
      <c r="G3459" s="128">
        <v>2697.666666666667</v>
      </c>
      <c r="H3459" s="128">
        <v>72323.2953878616</v>
      </c>
      <c r="I3459" s="128">
        <v>-0.0001</v>
      </c>
      <c r="J3459" s="128">
        <v>-0.0001</v>
      </c>
    </row>
    <row r="3460" spans="1:8" ht="12.75">
      <c r="A3460" s="127">
        <v>38383.09138888889</v>
      </c>
      <c r="C3460" s="150" t="s">
        <v>96</v>
      </c>
      <c r="D3460" s="128">
        <v>346.873710782608</v>
      </c>
      <c r="F3460" s="128">
        <v>54.341512676774094</v>
      </c>
      <c r="G3460" s="128">
        <v>63.042313832324815</v>
      </c>
      <c r="H3460" s="128">
        <v>346.873710782608</v>
      </c>
    </row>
    <row r="3462" spans="3:8" ht="12.75">
      <c r="C3462" s="150" t="s">
        <v>97</v>
      </c>
      <c r="D3462" s="128">
        <v>0.4633771136532132</v>
      </c>
      <c r="F3462" s="128">
        <v>2.3045594858682827</v>
      </c>
      <c r="G3462" s="128">
        <v>2.336920072865124</v>
      </c>
      <c r="H3462" s="128">
        <v>0.4796154668041105</v>
      </c>
    </row>
    <row r="3463" spans="1:16" ht="12.75">
      <c r="A3463" s="138" t="s">
        <v>186</v>
      </c>
      <c r="B3463" s="133" t="s">
        <v>195</v>
      </c>
      <c r="D3463" s="138" t="s">
        <v>187</v>
      </c>
      <c r="E3463" s="133" t="s">
        <v>188</v>
      </c>
      <c r="F3463" s="134" t="s">
        <v>134</v>
      </c>
      <c r="G3463" s="139" t="s">
        <v>190</v>
      </c>
      <c r="H3463" s="140">
        <v>3</v>
      </c>
      <c r="I3463" s="141" t="s">
        <v>191</v>
      </c>
      <c r="J3463" s="140">
        <v>1</v>
      </c>
      <c r="K3463" s="139" t="s">
        <v>192</v>
      </c>
      <c r="L3463" s="142">
        <v>1</v>
      </c>
      <c r="M3463" s="139" t="s">
        <v>193</v>
      </c>
      <c r="N3463" s="143">
        <v>1</v>
      </c>
      <c r="O3463" s="139" t="s">
        <v>194</v>
      </c>
      <c r="P3463" s="143">
        <v>1</v>
      </c>
    </row>
    <row r="3465" spans="1:10" ht="12.75">
      <c r="A3465" s="144" t="s">
        <v>86</v>
      </c>
      <c r="C3465" s="145" t="s">
        <v>87</v>
      </c>
      <c r="D3465" s="145" t="s">
        <v>88</v>
      </c>
      <c r="F3465" s="145" t="s">
        <v>89</v>
      </c>
      <c r="G3465" s="145" t="s">
        <v>90</v>
      </c>
      <c r="H3465" s="145" t="s">
        <v>91</v>
      </c>
      <c r="I3465" s="146" t="s">
        <v>92</v>
      </c>
      <c r="J3465" s="145" t="s">
        <v>93</v>
      </c>
    </row>
    <row r="3466" spans="1:8" ht="12.75">
      <c r="A3466" s="147" t="s">
        <v>21</v>
      </c>
      <c r="C3466" s="148">
        <v>178.2290000000503</v>
      </c>
      <c r="D3466" s="128">
        <v>380.5</v>
      </c>
      <c r="F3466" s="128">
        <v>363</v>
      </c>
      <c r="G3466" s="128">
        <v>375</v>
      </c>
      <c r="H3466" s="149" t="s">
        <v>667</v>
      </c>
    </row>
    <row r="3468" spans="4:8" ht="12.75">
      <c r="D3468" s="128">
        <v>435.9757291087881</v>
      </c>
      <c r="F3468" s="128">
        <v>356</v>
      </c>
      <c r="G3468" s="128">
        <v>356</v>
      </c>
      <c r="H3468" s="149" t="s">
        <v>1259</v>
      </c>
    </row>
    <row r="3470" spans="4:8" ht="12.75">
      <c r="D3470" s="128">
        <v>399</v>
      </c>
      <c r="F3470" s="128">
        <v>399</v>
      </c>
      <c r="G3470" s="128">
        <v>368</v>
      </c>
      <c r="H3470" s="149" t="s">
        <v>1260</v>
      </c>
    </row>
    <row r="3472" spans="1:8" ht="12.75">
      <c r="A3472" s="144" t="s">
        <v>94</v>
      </c>
      <c r="C3472" s="150" t="s">
        <v>95</v>
      </c>
      <c r="D3472" s="128">
        <v>405.15857636959606</v>
      </c>
      <c r="F3472" s="128">
        <v>372.66666666666663</v>
      </c>
      <c r="G3472" s="128">
        <v>366.33333333333337</v>
      </c>
      <c r="H3472" s="128">
        <v>35.84412324459603</v>
      </c>
    </row>
    <row r="3473" spans="1:8" ht="12.75">
      <c r="A3473" s="127">
        <v>38383.09361111111</v>
      </c>
      <c r="C3473" s="150" t="s">
        <v>96</v>
      </c>
      <c r="D3473" s="128">
        <v>28.245976301289417</v>
      </c>
      <c r="F3473" s="128">
        <v>23.072349974229613</v>
      </c>
      <c r="G3473" s="128">
        <v>9.60902353693305</v>
      </c>
      <c r="H3473" s="128">
        <v>28.245976301289417</v>
      </c>
    </row>
    <row r="3475" spans="3:8" ht="12.75">
      <c r="C3475" s="150" t="s">
        <v>97</v>
      </c>
      <c r="D3475" s="128">
        <v>6.971585435605515</v>
      </c>
      <c r="F3475" s="128">
        <v>6.191149366966803</v>
      </c>
      <c r="G3475" s="128">
        <v>2.623027353120942</v>
      </c>
      <c r="H3475" s="128">
        <v>78.80225192995302</v>
      </c>
    </row>
    <row r="3476" spans="1:10" ht="12.75">
      <c r="A3476" s="144" t="s">
        <v>86</v>
      </c>
      <c r="C3476" s="145" t="s">
        <v>87</v>
      </c>
      <c r="D3476" s="145" t="s">
        <v>88</v>
      </c>
      <c r="F3476" s="145" t="s">
        <v>89</v>
      </c>
      <c r="G3476" s="145" t="s">
        <v>90</v>
      </c>
      <c r="H3476" s="145" t="s">
        <v>91</v>
      </c>
      <c r="I3476" s="146" t="s">
        <v>92</v>
      </c>
      <c r="J3476" s="145" t="s">
        <v>93</v>
      </c>
    </row>
    <row r="3477" spans="1:8" ht="12.75">
      <c r="A3477" s="147" t="s">
        <v>288</v>
      </c>
      <c r="C3477" s="148">
        <v>251.61100000003353</v>
      </c>
      <c r="D3477" s="128">
        <v>25827.5463052392</v>
      </c>
      <c r="F3477" s="128">
        <v>18100</v>
      </c>
      <c r="G3477" s="128">
        <v>17900</v>
      </c>
      <c r="H3477" s="149" t="s">
        <v>1261</v>
      </c>
    </row>
    <row r="3479" spans="4:8" ht="12.75">
      <c r="D3479" s="128">
        <v>25373.812670350075</v>
      </c>
      <c r="F3479" s="128">
        <v>18100</v>
      </c>
      <c r="G3479" s="128">
        <v>17900</v>
      </c>
      <c r="H3479" s="149" t="s">
        <v>1262</v>
      </c>
    </row>
    <row r="3481" spans="4:8" ht="12.75">
      <c r="D3481" s="128">
        <v>25410.43535375595</v>
      </c>
      <c r="F3481" s="128">
        <v>18100</v>
      </c>
      <c r="G3481" s="128">
        <v>18100</v>
      </c>
      <c r="H3481" s="149" t="s">
        <v>1263</v>
      </c>
    </row>
    <row r="3483" spans="1:10" ht="12.75">
      <c r="A3483" s="144" t="s">
        <v>94</v>
      </c>
      <c r="C3483" s="150" t="s">
        <v>95</v>
      </c>
      <c r="D3483" s="128">
        <v>25537.264776448406</v>
      </c>
      <c r="F3483" s="128">
        <v>18100</v>
      </c>
      <c r="G3483" s="128">
        <v>17966.666666666668</v>
      </c>
      <c r="H3483" s="128">
        <v>7504.588617266226</v>
      </c>
      <c r="I3483" s="128">
        <v>-0.0001</v>
      </c>
      <c r="J3483" s="128">
        <v>-0.0001</v>
      </c>
    </row>
    <row r="3484" spans="1:8" ht="12.75">
      <c r="A3484" s="127">
        <v>38383.09408564815</v>
      </c>
      <c r="C3484" s="150" t="s">
        <v>96</v>
      </c>
      <c r="D3484" s="128">
        <v>252.05719530050868</v>
      </c>
      <c r="G3484" s="128">
        <v>115.47005383792514</v>
      </c>
      <c r="H3484" s="128">
        <v>252.05719530050868</v>
      </c>
    </row>
    <row r="3486" spans="3:8" ht="12.75">
      <c r="C3486" s="150" t="s">
        <v>97</v>
      </c>
      <c r="D3486" s="128">
        <v>0.9870171982277719</v>
      </c>
      <c r="F3486" s="128">
        <v>0</v>
      </c>
      <c r="G3486" s="128">
        <v>0.642690466630381</v>
      </c>
      <c r="H3486" s="128">
        <v>3.3587076941244542</v>
      </c>
    </row>
    <row r="3487" spans="1:10" ht="12.75">
      <c r="A3487" s="144" t="s">
        <v>86</v>
      </c>
      <c r="C3487" s="145" t="s">
        <v>87</v>
      </c>
      <c r="D3487" s="145" t="s">
        <v>88</v>
      </c>
      <c r="F3487" s="145" t="s">
        <v>89</v>
      </c>
      <c r="G3487" s="145" t="s">
        <v>90</v>
      </c>
      <c r="H3487" s="145" t="s">
        <v>91</v>
      </c>
      <c r="I3487" s="146" t="s">
        <v>92</v>
      </c>
      <c r="J3487" s="145" t="s">
        <v>93</v>
      </c>
    </row>
    <row r="3488" spans="1:8" ht="12.75">
      <c r="A3488" s="147" t="s">
        <v>291</v>
      </c>
      <c r="C3488" s="148">
        <v>257.6099999998696</v>
      </c>
      <c r="D3488" s="128">
        <v>24298.16579762101</v>
      </c>
      <c r="F3488" s="128">
        <v>9770</v>
      </c>
      <c r="G3488" s="128">
        <v>9337.5</v>
      </c>
      <c r="H3488" s="149" t="s">
        <v>1264</v>
      </c>
    </row>
    <row r="3490" spans="4:8" ht="12.75">
      <c r="D3490" s="128">
        <v>24095.643595784903</v>
      </c>
      <c r="F3490" s="128">
        <v>9722.5</v>
      </c>
      <c r="G3490" s="128">
        <v>9342.5</v>
      </c>
      <c r="H3490" s="149" t="s">
        <v>1265</v>
      </c>
    </row>
    <row r="3492" spans="4:8" ht="12.75">
      <c r="D3492" s="128">
        <v>24898.59363812208</v>
      </c>
      <c r="F3492" s="128">
        <v>9710</v>
      </c>
      <c r="G3492" s="128">
        <v>9272.5</v>
      </c>
      <c r="H3492" s="149" t="s">
        <v>1266</v>
      </c>
    </row>
    <row r="3494" spans="1:10" ht="12.75">
      <c r="A3494" s="144" t="s">
        <v>94</v>
      </c>
      <c r="C3494" s="150" t="s">
        <v>95</v>
      </c>
      <c r="D3494" s="128">
        <v>24430.801010509334</v>
      </c>
      <c r="F3494" s="128">
        <v>9734.166666666666</v>
      </c>
      <c r="G3494" s="128">
        <v>9317.5</v>
      </c>
      <c r="H3494" s="128">
        <v>14904.967677175999</v>
      </c>
      <c r="I3494" s="128">
        <v>-0.0001</v>
      </c>
      <c r="J3494" s="128">
        <v>-0.0001</v>
      </c>
    </row>
    <row r="3495" spans="1:8" ht="12.75">
      <c r="A3495" s="127">
        <v>38383.09473379629</v>
      </c>
      <c r="C3495" s="150" t="s">
        <v>96</v>
      </c>
      <c r="D3495" s="128">
        <v>417.5838447495704</v>
      </c>
      <c r="F3495" s="128">
        <v>31.65569985537097</v>
      </c>
      <c r="G3495" s="128">
        <v>39.05124837953327</v>
      </c>
      <c r="H3495" s="128">
        <v>417.5838447495704</v>
      </c>
    </row>
    <row r="3497" spans="3:8" ht="12.75">
      <c r="C3497" s="150" t="s">
        <v>97</v>
      </c>
      <c r="D3497" s="128">
        <v>1.7092515491814593</v>
      </c>
      <c r="F3497" s="128">
        <v>0.32520195040189337</v>
      </c>
      <c r="G3497" s="128">
        <v>0.4191172350902418</v>
      </c>
      <c r="H3497" s="128">
        <v>2.801642068563605</v>
      </c>
    </row>
    <row r="3498" spans="1:10" ht="12.75">
      <c r="A3498" s="144" t="s">
        <v>86</v>
      </c>
      <c r="C3498" s="145" t="s">
        <v>87</v>
      </c>
      <c r="D3498" s="145" t="s">
        <v>88</v>
      </c>
      <c r="F3498" s="145" t="s">
        <v>89</v>
      </c>
      <c r="G3498" s="145" t="s">
        <v>90</v>
      </c>
      <c r="H3498" s="145" t="s">
        <v>91</v>
      </c>
      <c r="I3498" s="146" t="s">
        <v>92</v>
      </c>
      <c r="J3498" s="145" t="s">
        <v>93</v>
      </c>
    </row>
    <row r="3499" spans="1:8" ht="12.75">
      <c r="A3499" s="147" t="s">
        <v>290</v>
      </c>
      <c r="C3499" s="148">
        <v>259.9399999999441</v>
      </c>
      <c r="D3499" s="128">
        <v>28452.006880372763</v>
      </c>
      <c r="F3499" s="128">
        <v>15500</v>
      </c>
      <c r="G3499" s="128">
        <v>15675</v>
      </c>
      <c r="H3499" s="149" t="s">
        <v>1267</v>
      </c>
    </row>
    <row r="3501" spans="4:8" ht="12.75">
      <c r="D3501" s="128">
        <v>28775.710150510073</v>
      </c>
      <c r="F3501" s="128">
        <v>15475</v>
      </c>
      <c r="G3501" s="128">
        <v>15650</v>
      </c>
      <c r="H3501" s="149" t="s">
        <v>1268</v>
      </c>
    </row>
    <row r="3503" spans="4:8" ht="12.75">
      <c r="D3503" s="128">
        <v>28686.613631427288</v>
      </c>
      <c r="F3503" s="128">
        <v>15475</v>
      </c>
      <c r="G3503" s="128">
        <v>15700</v>
      </c>
      <c r="H3503" s="149" t="s">
        <v>1269</v>
      </c>
    </row>
    <row r="3505" spans="1:10" ht="12.75">
      <c r="A3505" s="144" t="s">
        <v>94</v>
      </c>
      <c r="C3505" s="150" t="s">
        <v>95</v>
      </c>
      <c r="D3505" s="128">
        <v>28638.11022077004</v>
      </c>
      <c r="F3505" s="128">
        <v>15483.333333333332</v>
      </c>
      <c r="G3505" s="128">
        <v>15675</v>
      </c>
      <c r="H3505" s="128">
        <v>13059.91156757139</v>
      </c>
      <c r="I3505" s="128">
        <v>-0.0001</v>
      </c>
      <c r="J3505" s="128">
        <v>-0.0001</v>
      </c>
    </row>
    <row r="3506" spans="1:8" ht="12.75">
      <c r="A3506" s="127">
        <v>38383.095405092594</v>
      </c>
      <c r="C3506" s="150" t="s">
        <v>96</v>
      </c>
      <c r="D3506" s="128">
        <v>167.21359815711975</v>
      </c>
      <c r="F3506" s="128">
        <v>14.433756729740642</v>
      </c>
      <c r="G3506" s="128">
        <v>25</v>
      </c>
      <c r="H3506" s="128">
        <v>167.21359815711975</v>
      </c>
    </row>
    <row r="3508" spans="3:8" ht="12.75">
      <c r="C3508" s="150" t="s">
        <v>97</v>
      </c>
      <c r="D3508" s="128">
        <v>0.5838848892894009</v>
      </c>
      <c r="F3508" s="128">
        <v>0.0932212490618341</v>
      </c>
      <c r="G3508" s="128">
        <v>0.1594896331738437</v>
      </c>
      <c r="H3508" s="128">
        <v>1.2803578132360558</v>
      </c>
    </row>
    <row r="3509" spans="1:10" ht="12.75">
      <c r="A3509" s="144" t="s">
        <v>86</v>
      </c>
      <c r="C3509" s="145" t="s">
        <v>87</v>
      </c>
      <c r="D3509" s="145" t="s">
        <v>88</v>
      </c>
      <c r="F3509" s="145" t="s">
        <v>89</v>
      </c>
      <c r="G3509" s="145" t="s">
        <v>90</v>
      </c>
      <c r="H3509" s="145" t="s">
        <v>91</v>
      </c>
      <c r="I3509" s="146" t="s">
        <v>92</v>
      </c>
      <c r="J3509" s="145" t="s">
        <v>93</v>
      </c>
    </row>
    <row r="3510" spans="1:8" ht="12.75">
      <c r="A3510" s="147" t="s">
        <v>292</v>
      </c>
      <c r="C3510" s="148">
        <v>285.2129999999888</v>
      </c>
      <c r="D3510" s="128">
        <v>11079.698530644178</v>
      </c>
      <c r="F3510" s="128">
        <v>9400</v>
      </c>
      <c r="G3510" s="128">
        <v>9525</v>
      </c>
      <c r="H3510" s="149" t="s">
        <v>1270</v>
      </c>
    </row>
    <row r="3512" spans="4:8" ht="12.75">
      <c r="D3512" s="128">
        <v>11032.587154269218</v>
      </c>
      <c r="F3512" s="128">
        <v>9425</v>
      </c>
      <c r="G3512" s="128">
        <v>9525</v>
      </c>
      <c r="H3512" s="149" t="s">
        <v>1271</v>
      </c>
    </row>
    <row r="3514" spans="4:8" ht="12.75">
      <c r="D3514" s="128">
        <v>11000.140030518174</v>
      </c>
      <c r="F3514" s="128">
        <v>9425</v>
      </c>
      <c r="G3514" s="128">
        <v>9625</v>
      </c>
      <c r="H3514" s="149" t="s">
        <v>1272</v>
      </c>
    </row>
    <row r="3516" spans="1:10" ht="12.75">
      <c r="A3516" s="144" t="s">
        <v>94</v>
      </c>
      <c r="C3516" s="150" t="s">
        <v>95</v>
      </c>
      <c r="D3516" s="128">
        <v>11037.47523847719</v>
      </c>
      <c r="F3516" s="128">
        <v>9416.666666666666</v>
      </c>
      <c r="G3516" s="128">
        <v>9558.333333333334</v>
      </c>
      <c r="H3516" s="128">
        <v>1542.4873891454772</v>
      </c>
      <c r="I3516" s="128">
        <v>-0.0001</v>
      </c>
      <c r="J3516" s="128">
        <v>-0.0001</v>
      </c>
    </row>
    <row r="3517" spans="1:8" ht="12.75">
      <c r="A3517" s="127">
        <v>38383.09607638889</v>
      </c>
      <c r="C3517" s="150" t="s">
        <v>96</v>
      </c>
      <c r="D3517" s="128">
        <v>40.003859325831264</v>
      </c>
      <c r="F3517" s="128">
        <v>14.433756729740642</v>
      </c>
      <c r="G3517" s="128">
        <v>57.73502691896257</v>
      </c>
      <c r="H3517" s="128">
        <v>40.003859325831264</v>
      </c>
    </row>
    <row r="3519" spans="3:8" ht="12.75">
      <c r="C3519" s="150" t="s">
        <v>97</v>
      </c>
      <c r="D3519" s="128">
        <v>0.36243668467201473</v>
      </c>
      <c r="F3519" s="128">
        <v>0.15327883252821922</v>
      </c>
      <c r="G3519" s="128">
        <v>0.6040281804948132</v>
      </c>
      <c r="H3519" s="128">
        <v>2.5934642712374467</v>
      </c>
    </row>
    <row r="3520" spans="1:10" ht="12.75">
      <c r="A3520" s="144" t="s">
        <v>86</v>
      </c>
      <c r="C3520" s="145" t="s">
        <v>87</v>
      </c>
      <c r="D3520" s="145" t="s">
        <v>88</v>
      </c>
      <c r="F3520" s="145" t="s">
        <v>89</v>
      </c>
      <c r="G3520" s="145" t="s">
        <v>90</v>
      </c>
      <c r="H3520" s="145" t="s">
        <v>91</v>
      </c>
      <c r="I3520" s="146" t="s">
        <v>92</v>
      </c>
      <c r="J3520" s="145" t="s">
        <v>93</v>
      </c>
    </row>
    <row r="3521" spans="1:8" ht="12.75">
      <c r="A3521" s="147" t="s">
        <v>288</v>
      </c>
      <c r="C3521" s="148">
        <v>288.1579999998212</v>
      </c>
      <c r="D3521" s="128">
        <v>4030.296176377684</v>
      </c>
      <c r="F3521" s="128">
        <v>3270</v>
      </c>
      <c r="G3521" s="128">
        <v>3050</v>
      </c>
      <c r="H3521" s="149" t="s">
        <v>1273</v>
      </c>
    </row>
    <row r="3523" spans="4:8" ht="12.75">
      <c r="D3523" s="128">
        <v>4054.204317986965</v>
      </c>
      <c r="F3523" s="128">
        <v>3270</v>
      </c>
      <c r="G3523" s="128">
        <v>3050</v>
      </c>
      <c r="H3523" s="149" t="s">
        <v>1274</v>
      </c>
    </row>
    <row r="3525" spans="4:8" ht="12.75">
      <c r="D3525" s="128">
        <v>4017.069368764758</v>
      </c>
      <c r="F3525" s="128">
        <v>3270</v>
      </c>
      <c r="G3525" s="128">
        <v>3050</v>
      </c>
      <c r="H3525" s="149" t="s">
        <v>1275</v>
      </c>
    </row>
    <row r="3527" spans="1:10" ht="12.75">
      <c r="A3527" s="144" t="s">
        <v>94</v>
      </c>
      <c r="C3527" s="150" t="s">
        <v>95</v>
      </c>
      <c r="D3527" s="128">
        <v>4033.8566210431354</v>
      </c>
      <c r="F3527" s="128">
        <v>3270</v>
      </c>
      <c r="G3527" s="128">
        <v>3050</v>
      </c>
      <c r="H3527" s="128">
        <v>875.5601608661445</v>
      </c>
      <c r="I3527" s="128">
        <v>-0.0001</v>
      </c>
      <c r="J3527" s="128">
        <v>-0.0001</v>
      </c>
    </row>
    <row r="3528" spans="1:8" ht="12.75">
      <c r="A3528" s="127">
        <v>38383.096504629626</v>
      </c>
      <c r="C3528" s="150" t="s">
        <v>96</v>
      </c>
      <c r="D3528" s="128">
        <v>18.821761025308476</v>
      </c>
      <c r="H3528" s="128">
        <v>18.821761025308476</v>
      </c>
    </row>
    <row r="3530" spans="3:8" ht="12.75">
      <c r="C3530" s="150" t="s">
        <v>97</v>
      </c>
      <c r="D3530" s="128">
        <v>0.4665946956845795</v>
      </c>
      <c r="F3530" s="128">
        <v>0</v>
      </c>
      <c r="G3530" s="128">
        <v>0</v>
      </c>
      <c r="H3530" s="128">
        <v>2.1496822110646425</v>
      </c>
    </row>
    <row r="3531" spans="1:10" ht="12.75">
      <c r="A3531" s="144" t="s">
        <v>86</v>
      </c>
      <c r="C3531" s="145" t="s">
        <v>87</v>
      </c>
      <c r="D3531" s="145" t="s">
        <v>88</v>
      </c>
      <c r="F3531" s="145" t="s">
        <v>89</v>
      </c>
      <c r="G3531" s="145" t="s">
        <v>90</v>
      </c>
      <c r="H3531" s="145" t="s">
        <v>91</v>
      </c>
      <c r="I3531" s="146" t="s">
        <v>92</v>
      </c>
      <c r="J3531" s="145" t="s">
        <v>93</v>
      </c>
    </row>
    <row r="3532" spans="1:8" ht="12.75">
      <c r="A3532" s="147" t="s">
        <v>289</v>
      </c>
      <c r="C3532" s="148">
        <v>334.94100000010803</v>
      </c>
      <c r="D3532" s="128">
        <v>27950</v>
      </c>
      <c r="F3532" s="128">
        <v>27800</v>
      </c>
      <c r="H3532" s="149" t="s">
        <v>1276</v>
      </c>
    </row>
    <row r="3534" spans="4:8" ht="12.75">
      <c r="D3534" s="128">
        <v>28159.84720379114</v>
      </c>
      <c r="F3534" s="128">
        <v>27800</v>
      </c>
      <c r="H3534" s="149" t="s">
        <v>1277</v>
      </c>
    </row>
    <row r="3536" spans="4:8" ht="12.75">
      <c r="D3536" s="128">
        <v>27900</v>
      </c>
      <c r="F3536" s="128">
        <v>27800</v>
      </c>
      <c r="H3536" s="149" t="s">
        <v>1278</v>
      </c>
    </row>
    <row r="3538" spans="1:10" ht="12.75">
      <c r="A3538" s="144" t="s">
        <v>94</v>
      </c>
      <c r="C3538" s="150" t="s">
        <v>95</v>
      </c>
      <c r="D3538" s="128">
        <v>28003.282401263714</v>
      </c>
      <c r="F3538" s="128">
        <v>27800</v>
      </c>
      <c r="H3538" s="128">
        <v>203.28240126371384</v>
      </c>
      <c r="I3538" s="128">
        <v>-0.0001</v>
      </c>
      <c r="J3538" s="128">
        <v>-0.0001</v>
      </c>
    </row>
    <row r="3539" spans="1:8" ht="12.75">
      <c r="A3539" s="127">
        <v>38383.09693287037</v>
      </c>
      <c r="C3539" s="150" t="s">
        <v>96</v>
      </c>
      <c r="D3539" s="128">
        <v>137.87459172234213</v>
      </c>
      <c r="H3539" s="128">
        <v>137.87459172234213</v>
      </c>
    </row>
    <row r="3541" spans="3:8" ht="12.75">
      <c r="C3541" s="150" t="s">
        <v>97</v>
      </c>
      <c r="D3541" s="128">
        <v>0.4923515384615063</v>
      </c>
      <c r="F3541" s="128">
        <v>0</v>
      </c>
      <c r="H3541" s="128">
        <v>67.82416523281837</v>
      </c>
    </row>
    <row r="3542" spans="1:10" ht="12.75">
      <c r="A3542" s="144" t="s">
        <v>86</v>
      </c>
      <c r="C3542" s="145" t="s">
        <v>87</v>
      </c>
      <c r="D3542" s="145" t="s">
        <v>88</v>
      </c>
      <c r="F3542" s="145" t="s">
        <v>89</v>
      </c>
      <c r="G3542" s="145" t="s">
        <v>90</v>
      </c>
      <c r="H3542" s="145" t="s">
        <v>91</v>
      </c>
      <c r="I3542" s="146" t="s">
        <v>92</v>
      </c>
      <c r="J3542" s="145" t="s">
        <v>93</v>
      </c>
    </row>
    <row r="3543" spans="1:8" ht="12.75">
      <c r="A3543" s="147" t="s">
        <v>293</v>
      </c>
      <c r="C3543" s="148">
        <v>393.36599999992177</v>
      </c>
      <c r="D3543" s="128">
        <v>49495.12128508091</v>
      </c>
      <c r="F3543" s="128">
        <v>7900</v>
      </c>
      <c r="G3543" s="128">
        <v>7900</v>
      </c>
      <c r="H3543" s="149" t="s">
        <v>1279</v>
      </c>
    </row>
    <row r="3545" spans="4:8" ht="12.75">
      <c r="D3545" s="128">
        <v>47621.14218348265</v>
      </c>
      <c r="F3545" s="128">
        <v>7900</v>
      </c>
      <c r="G3545" s="128">
        <v>7900</v>
      </c>
      <c r="H3545" s="149" t="s">
        <v>1280</v>
      </c>
    </row>
    <row r="3547" spans="4:8" ht="12.75">
      <c r="D3547" s="128">
        <v>48345.17061060667</v>
      </c>
      <c r="F3547" s="128">
        <v>7900</v>
      </c>
      <c r="G3547" s="128">
        <v>7800</v>
      </c>
      <c r="H3547" s="149" t="s">
        <v>1281</v>
      </c>
    </row>
    <row r="3549" spans="1:10" ht="12.75">
      <c r="A3549" s="144" t="s">
        <v>94</v>
      </c>
      <c r="C3549" s="150" t="s">
        <v>95</v>
      </c>
      <c r="D3549" s="128">
        <v>48487.14469305675</v>
      </c>
      <c r="F3549" s="128">
        <v>7900</v>
      </c>
      <c r="G3549" s="128">
        <v>7866.666666666666</v>
      </c>
      <c r="H3549" s="128">
        <v>40603.81135972341</v>
      </c>
      <c r="I3549" s="128">
        <v>-0.0001</v>
      </c>
      <c r="J3549" s="128">
        <v>-0.0001</v>
      </c>
    </row>
    <row r="3550" spans="1:8" ht="12.75">
      <c r="A3550" s="127">
        <v>38383.09738425926</v>
      </c>
      <c r="C3550" s="150" t="s">
        <v>96</v>
      </c>
      <c r="D3550" s="128">
        <v>945.022168190988</v>
      </c>
      <c r="G3550" s="128">
        <v>57.73502691896257</v>
      </c>
      <c r="H3550" s="128">
        <v>945.022168190988</v>
      </c>
    </row>
    <row r="3552" spans="3:8" ht="12.75">
      <c r="C3552" s="150" t="s">
        <v>97</v>
      </c>
      <c r="D3552" s="128">
        <v>1.9490159178754716</v>
      </c>
      <c r="F3552" s="128">
        <v>0</v>
      </c>
      <c r="G3552" s="128">
        <v>0.7339198337156261</v>
      </c>
      <c r="H3552" s="128">
        <v>2.327422319591393</v>
      </c>
    </row>
    <row r="3553" spans="1:10" ht="12.75">
      <c r="A3553" s="144" t="s">
        <v>86</v>
      </c>
      <c r="C3553" s="145" t="s">
        <v>87</v>
      </c>
      <c r="D3553" s="145" t="s">
        <v>88</v>
      </c>
      <c r="F3553" s="145" t="s">
        <v>89</v>
      </c>
      <c r="G3553" s="145" t="s">
        <v>90</v>
      </c>
      <c r="H3553" s="145" t="s">
        <v>91</v>
      </c>
      <c r="I3553" s="146" t="s">
        <v>92</v>
      </c>
      <c r="J3553" s="145" t="s">
        <v>93</v>
      </c>
    </row>
    <row r="3554" spans="1:8" ht="12.75">
      <c r="A3554" s="147" t="s">
        <v>287</v>
      </c>
      <c r="C3554" s="148">
        <v>396.15199999976903</v>
      </c>
      <c r="D3554" s="128">
        <v>92800</v>
      </c>
      <c r="F3554" s="128">
        <v>69000</v>
      </c>
      <c r="G3554" s="128">
        <v>69700</v>
      </c>
      <c r="H3554" s="149" t="s">
        <v>1282</v>
      </c>
    </row>
    <row r="3556" spans="4:8" ht="12.75">
      <c r="D3556" s="128">
        <v>92000</v>
      </c>
      <c r="F3556" s="128">
        <v>69300</v>
      </c>
      <c r="G3556" s="128">
        <v>70200</v>
      </c>
      <c r="H3556" s="149" t="s">
        <v>1283</v>
      </c>
    </row>
    <row r="3558" spans="4:8" ht="12.75">
      <c r="D3558" s="128">
        <v>93621.91777002811</v>
      </c>
      <c r="F3558" s="128">
        <v>70000</v>
      </c>
      <c r="G3558" s="128">
        <v>70800</v>
      </c>
      <c r="H3558" s="149" t="s">
        <v>1284</v>
      </c>
    </row>
    <row r="3560" spans="1:10" ht="12.75">
      <c r="A3560" s="144" t="s">
        <v>94</v>
      </c>
      <c r="C3560" s="150" t="s">
        <v>95</v>
      </c>
      <c r="D3560" s="128">
        <v>92807.3059233427</v>
      </c>
      <c r="F3560" s="128">
        <v>69433.33333333333</v>
      </c>
      <c r="G3560" s="128">
        <v>70233.33333333333</v>
      </c>
      <c r="H3560" s="128">
        <v>22978.253208320904</v>
      </c>
      <c r="I3560" s="128">
        <v>-0.0001</v>
      </c>
      <c r="J3560" s="128">
        <v>-0.0001</v>
      </c>
    </row>
    <row r="3561" spans="1:8" ht="12.75">
      <c r="A3561" s="127">
        <v>38383.09784722222</v>
      </c>
      <c r="C3561" s="150" t="s">
        <v>96</v>
      </c>
      <c r="D3561" s="128">
        <v>810.9835667681767</v>
      </c>
      <c r="F3561" s="128">
        <v>513.1601439446883</v>
      </c>
      <c r="G3561" s="128">
        <v>550.7570547286101</v>
      </c>
      <c r="H3561" s="128">
        <v>810.9835667681767</v>
      </c>
    </row>
    <row r="3563" spans="3:8" ht="12.75">
      <c r="C3563" s="150" t="s">
        <v>97</v>
      </c>
      <c r="D3563" s="128">
        <v>0.8738359105457019</v>
      </c>
      <c r="F3563" s="128">
        <v>0.739068858297679</v>
      </c>
      <c r="G3563" s="128">
        <v>0.784181852959578</v>
      </c>
      <c r="H3563" s="128">
        <v>3.5293525552869394</v>
      </c>
    </row>
    <row r="3564" spans="1:10" ht="12.75">
      <c r="A3564" s="144" t="s">
        <v>86</v>
      </c>
      <c r="C3564" s="145" t="s">
        <v>87</v>
      </c>
      <c r="D3564" s="145" t="s">
        <v>88</v>
      </c>
      <c r="F3564" s="145" t="s">
        <v>89</v>
      </c>
      <c r="G3564" s="145" t="s">
        <v>90</v>
      </c>
      <c r="H3564" s="145" t="s">
        <v>91</v>
      </c>
      <c r="I3564" s="146" t="s">
        <v>92</v>
      </c>
      <c r="J3564" s="145" t="s">
        <v>93</v>
      </c>
    </row>
    <row r="3565" spans="1:8" ht="12.75">
      <c r="A3565" s="147" t="s">
        <v>294</v>
      </c>
      <c r="C3565" s="148">
        <v>589.5920000001788</v>
      </c>
      <c r="D3565" s="128">
        <v>5612.363742686808</v>
      </c>
      <c r="F3565" s="128">
        <v>1910</v>
      </c>
      <c r="G3565" s="128">
        <v>1870.0000000018626</v>
      </c>
      <c r="H3565" s="149" t="s">
        <v>1285</v>
      </c>
    </row>
    <row r="3567" spans="4:8" ht="12.75">
      <c r="D3567" s="128">
        <v>5623.952358104289</v>
      </c>
      <c r="F3567" s="128">
        <v>1900</v>
      </c>
      <c r="G3567" s="128">
        <v>1860</v>
      </c>
      <c r="H3567" s="149" t="s">
        <v>1286</v>
      </c>
    </row>
    <row r="3569" spans="4:8" ht="12.75">
      <c r="D3569" s="128">
        <v>5664.677922002971</v>
      </c>
      <c r="F3569" s="128">
        <v>1900</v>
      </c>
      <c r="G3569" s="128">
        <v>1850</v>
      </c>
      <c r="H3569" s="149" t="s">
        <v>1287</v>
      </c>
    </row>
    <row r="3571" spans="1:10" ht="12.75">
      <c r="A3571" s="144" t="s">
        <v>94</v>
      </c>
      <c r="C3571" s="150" t="s">
        <v>95</v>
      </c>
      <c r="D3571" s="128">
        <v>5633.66467426469</v>
      </c>
      <c r="F3571" s="128">
        <v>1903.3333333333335</v>
      </c>
      <c r="G3571" s="128">
        <v>1860.0000000006207</v>
      </c>
      <c r="H3571" s="128">
        <v>3751.998007597712</v>
      </c>
      <c r="I3571" s="128">
        <v>-0.0001</v>
      </c>
      <c r="J3571" s="128">
        <v>-0.0001</v>
      </c>
    </row>
    <row r="3572" spans="1:8" ht="12.75">
      <c r="A3572" s="127">
        <v>38383.098333333335</v>
      </c>
      <c r="C3572" s="150" t="s">
        <v>96</v>
      </c>
      <c r="D3572" s="128">
        <v>27.47617428404565</v>
      </c>
      <c r="F3572" s="128">
        <v>5.773502691896258</v>
      </c>
      <c r="G3572" s="128">
        <v>10.000000000913937</v>
      </c>
      <c r="H3572" s="128">
        <v>27.47617428404565</v>
      </c>
    </row>
    <row r="3574" spans="3:8" ht="12.75">
      <c r="C3574" s="150" t="s">
        <v>97</v>
      </c>
      <c r="D3574" s="128">
        <v>0.4877140524454779</v>
      </c>
      <c r="F3574" s="128">
        <v>0.3033363936197684</v>
      </c>
      <c r="G3574" s="128">
        <v>0.5376344086511076</v>
      </c>
      <c r="H3574" s="128">
        <v>0.7323078058252435</v>
      </c>
    </row>
    <row r="3575" spans="1:10" ht="12.75">
      <c r="A3575" s="144" t="s">
        <v>86</v>
      </c>
      <c r="C3575" s="145" t="s">
        <v>87</v>
      </c>
      <c r="D3575" s="145" t="s">
        <v>88</v>
      </c>
      <c r="F3575" s="145" t="s">
        <v>89</v>
      </c>
      <c r="G3575" s="145" t="s">
        <v>90</v>
      </c>
      <c r="H3575" s="145" t="s">
        <v>91</v>
      </c>
      <c r="I3575" s="146" t="s">
        <v>92</v>
      </c>
      <c r="J3575" s="145" t="s">
        <v>93</v>
      </c>
    </row>
    <row r="3576" spans="1:8" ht="12.75">
      <c r="A3576" s="147" t="s">
        <v>295</v>
      </c>
      <c r="C3576" s="148">
        <v>766.4900000002235</v>
      </c>
      <c r="D3576" s="128">
        <v>1988.5078882053494</v>
      </c>
      <c r="F3576" s="128">
        <v>1753</v>
      </c>
      <c r="G3576" s="128">
        <v>1660</v>
      </c>
      <c r="H3576" s="149" t="s">
        <v>1288</v>
      </c>
    </row>
    <row r="3578" spans="4:8" ht="12.75">
      <c r="D3578" s="128">
        <v>1953.0000000018626</v>
      </c>
      <c r="F3578" s="128">
        <v>1823.0000000018626</v>
      </c>
      <c r="G3578" s="128">
        <v>1837</v>
      </c>
      <c r="H3578" s="149" t="s">
        <v>1289</v>
      </c>
    </row>
    <row r="3580" spans="4:8" ht="12.75">
      <c r="D3580" s="128">
        <v>2099.4580331258476</v>
      </c>
      <c r="F3580" s="128">
        <v>1695.0000000018626</v>
      </c>
      <c r="G3580" s="128">
        <v>1775</v>
      </c>
      <c r="H3580" s="149" t="s">
        <v>1290</v>
      </c>
    </row>
    <row r="3582" spans="1:10" ht="12.75">
      <c r="A3582" s="144" t="s">
        <v>94</v>
      </c>
      <c r="C3582" s="150" t="s">
        <v>95</v>
      </c>
      <c r="D3582" s="128">
        <v>2013.6553071110197</v>
      </c>
      <c r="F3582" s="128">
        <v>1757.000000001242</v>
      </c>
      <c r="G3582" s="128">
        <v>1757.3333333333335</v>
      </c>
      <c r="H3582" s="128">
        <v>256.4821363787159</v>
      </c>
      <c r="I3582" s="128">
        <v>-0.0001</v>
      </c>
      <c r="J3582" s="128">
        <v>-0.0001</v>
      </c>
    </row>
    <row r="3583" spans="1:8" ht="12.75">
      <c r="A3583" s="127">
        <v>38383.09884259259</v>
      </c>
      <c r="C3583" s="150" t="s">
        <v>96</v>
      </c>
      <c r="D3583" s="128">
        <v>76.39884406748814</v>
      </c>
      <c r="F3583" s="128">
        <v>64.09368143591026</v>
      </c>
      <c r="G3583" s="128">
        <v>89.81276820883173</v>
      </c>
      <c r="H3583" s="128">
        <v>76.39884406748814</v>
      </c>
    </row>
    <row r="3585" spans="3:8" ht="12.75">
      <c r="C3585" s="150" t="s">
        <v>97</v>
      </c>
      <c r="D3585" s="128">
        <v>3.7940378275116586</v>
      </c>
      <c r="F3585" s="128">
        <v>3.6479044641926555</v>
      </c>
      <c r="G3585" s="128">
        <v>5.110741741777224</v>
      </c>
      <c r="H3585" s="128">
        <v>29.78719888494662</v>
      </c>
    </row>
    <row r="3586" spans="1:16" ht="12.75">
      <c r="A3586" s="138" t="s">
        <v>186</v>
      </c>
      <c r="B3586" s="133" t="s">
        <v>196</v>
      </c>
      <c r="D3586" s="138" t="s">
        <v>187</v>
      </c>
      <c r="E3586" s="133" t="s">
        <v>188</v>
      </c>
      <c r="F3586" s="134" t="s">
        <v>135</v>
      </c>
      <c r="G3586" s="139" t="s">
        <v>190</v>
      </c>
      <c r="H3586" s="140">
        <v>3</v>
      </c>
      <c r="I3586" s="141" t="s">
        <v>191</v>
      </c>
      <c r="J3586" s="140">
        <v>2</v>
      </c>
      <c r="K3586" s="139" t="s">
        <v>192</v>
      </c>
      <c r="L3586" s="142">
        <v>1</v>
      </c>
      <c r="M3586" s="139" t="s">
        <v>193</v>
      </c>
      <c r="N3586" s="143">
        <v>1</v>
      </c>
      <c r="O3586" s="139" t="s">
        <v>194</v>
      </c>
      <c r="P3586" s="143">
        <v>1</v>
      </c>
    </row>
    <row r="3588" spans="1:10" ht="12.75">
      <c r="A3588" s="144" t="s">
        <v>86</v>
      </c>
      <c r="C3588" s="145" t="s">
        <v>87</v>
      </c>
      <c r="D3588" s="145" t="s">
        <v>88</v>
      </c>
      <c r="F3588" s="145" t="s">
        <v>89</v>
      </c>
      <c r="G3588" s="145" t="s">
        <v>90</v>
      </c>
      <c r="H3588" s="145" t="s">
        <v>91</v>
      </c>
      <c r="I3588" s="146" t="s">
        <v>92</v>
      </c>
      <c r="J3588" s="145" t="s">
        <v>93</v>
      </c>
    </row>
    <row r="3589" spans="1:8" ht="12.75">
      <c r="A3589" s="147" t="s">
        <v>21</v>
      </c>
      <c r="C3589" s="148">
        <v>178.2290000000503</v>
      </c>
      <c r="D3589" s="128">
        <v>642.4003481455147</v>
      </c>
      <c r="F3589" s="128">
        <v>582</v>
      </c>
      <c r="G3589" s="128">
        <v>583</v>
      </c>
      <c r="H3589" s="149" t="s">
        <v>1291</v>
      </c>
    </row>
    <row r="3591" spans="4:8" ht="12.75">
      <c r="D3591" s="128">
        <v>641</v>
      </c>
      <c r="F3591" s="128">
        <v>627</v>
      </c>
      <c r="G3591" s="128">
        <v>584</v>
      </c>
      <c r="H3591" s="149" t="s">
        <v>1292</v>
      </c>
    </row>
    <row r="3593" spans="4:8" ht="12.75">
      <c r="D3593" s="128">
        <v>672.4021376119927</v>
      </c>
      <c r="F3593" s="128">
        <v>633</v>
      </c>
      <c r="G3593" s="128">
        <v>655</v>
      </c>
      <c r="H3593" s="149" t="s">
        <v>1293</v>
      </c>
    </row>
    <row r="3595" spans="1:8" ht="12.75">
      <c r="A3595" s="144" t="s">
        <v>94</v>
      </c>
      <c r="C3595" s="150" t="s">
        <v>95</v>
      </c>
      <c r="D3595" s="128">
        <v>651.9341619191691</v>
      </c>
      <c r="F3595" s="128">
        <v>614</v>
      </c>
      <c r="G3595" s="128">
        <v>607.3333333333334</v>
      </c>
      <c r="H3595" s="128">
        <v>41.46280775250246</v>
      </c>
    </row>
    <row r="3596" spans="1:8" ht="12.75">
      <c r="A3596" s="127">
        <v>38383.10105324074</v>
      </c>
      <c r="C3596" s="150" t="s">
        <v>96</v>
      </c>
      <c r="D3596" s="128">
        <v>17.73961007050877</v>
      </c>
      <c r="F3596" s="128">
        <v>27.874719729532707</v>
      </c>
      <c r="G3596" s="128">
        <v>41.28357219685978</v>
      </c>
      <c r="H3596" s="128">
        <v>17.73961007050877</v>
      </c>
    </row>
    <row r="3598" spans="3:8" ht="12.75">
      <c r="C3598" s="150" t="s">
        <v>97</v>
      </c>
      <c r="D3598" s="128">
        <v>2.72107386093816</v>
      </c>
      <c r="F3598" s="128">
        <v>4.5398566334743835</v>
      </c>
      <c r="G3598" s="128">
        <v>6.797514631755178</v>
      </c>
      <c r="H3598" s="128">
        <v>42.784391680368316</v>
      </c>
    </row>
    <row r="3599" spans="1:10" ht="12.75">
      <c r="A3599" s="144" t="s">
        <v>86</v>
      </c>
      <c r="C3599" s="145" t="s">
        <v>87</v>
      </c>
      <c r="D3599" s="145" t="s">
        <v>88</v>
      </c>
      <c r="F3599" s="145" t="s">
        <v>89</v>
      </c>
      <c r="G3599" s="145" t="s">
        <v>90</v>
      </c>
      <c r="H3599" s="145" t="s">
        <v>91</v>
      </c>
      <c r="I3599" s="146" t="s">
        <v>92</v>
      </c>
      <c r="J3599" s="145" t="s">
        <v>93</v>
      </c>
    </row>
    <row r="3600" spans="1:8" ht="12.75">
      <c r="A3600" s="147" t="s">
        <v>288</v>
      </c>
      <c r="C3600" s="148">
        <v>251.61100000003353</v>
      </c>
      <c r="D3600" s="128">
        <v>3880897.5288772583</v>
      </c>
      <c r="F3600" s="128">
        <v>30200</v>
      </c>
      <c r="G3600" s="128">
        <v>25800</v>
      </c>
      <c r="H3600" s="149" t="s">
        <v>1294</v>
      </c>
    </row>
    <row r="3602" spans="4:8" ht="12.75">
      <c r="D3602" s="128">
        <v>3978181.532672882</v>
      </c>
      <c r="F3602" s="128">
        <v>28200</v>
      </c>
      <c r="G3602" s="128">
        <v>25800</v>
      </c>
      <c r="H3602" s="149" t="s">
        <v>1295</v>
      </c>
    </row>
    <row r="3604" spans="4:8" ht="12.75">
      <c r="D3604" s="128">
        <v>3917339.2720603943</v>
      </c>
      <c r="F3604" s="128">
        <v>28900</v>
      </c>
      <c r="G3604" s="128">
        <v>25700</v>
      </c>
      <c r="H3604" s="149" t="s">
        <v>1296</v>
      </c>
    </row>
    <row r="3606" spans="1:10" ht="12.75">
      <c r="A3606" s="144" t="s">
        <v>94</v>
      </c>
      <c r="C3606" s="150" t="s">
        <v>95</v>
      </c>
      <c r="D3606" s="128">
        <v>3925472.777870178</v>
      </c>
      <c r="F3606" s="128">
        <v>29100</v>
      </c>
      <c r="G3606" s="128">
        <v>25766.666666666664</v>
      </c>
      <c r="H3606" s="128">
        <v>3898055.8738906235</v>
      </c>
      <c r="I3606" s="128">
        <v>-0.0001</v>
      </c>
      <c r="J3606" s="128">
        <v>-0.0001</v>
      </c>
    </row>
    <row r="3607" spans="1:8" ht="12.75">
      <c r="A3607" s="127">
        <v>38383.10152777778</v>
      </c>
      <c r="C3607" s="150" t="s">
        <v>96</v>
      </c>
      <c r="D3607" s="128">
        <v>49149.3620120682</v>
      </c>
      <c r="F3607" s="128">
        <v>1014.889156509222</v>
      </c>
      <c r="G3607" s="128">
        <v>57.73502691896257</v>
      </c>
      <c r="H3607" s="128">
        <v>49149.3620120682</v>
      </c>
    </row>
    <row r="3609" spans="3:8" ht="12.75">
      <c r="C3609" s="150" t="s">
        <v>97</v>
      </c>
      <c r="D3609" s="128">
        <v>1.25206223029102</v>
      </c>
      <c r="F3609" s="128">
        <v>3.487591603124474</v>
      </c>
      <c r="G3609" s="128">
        <v>0.22406866850826357</v>
      </c>
      <c r="H3609" s="128">
        <v>1.2608685868582115</v>
      </c>
    </row>
    <row r="3610" spans="1:10" ht="12.75">
      <c r="A3610" s="144" t="s">
        <v>86</v>
      </c>
      <c r="C3610" s="145" t="s">
        <v>87</v>
      </c>
      <c r="D3610" s="145" t="s">
        <v>88</v>
      </c>
      <c r="F3610" s="145" t="s">
        <v>89</v>
      </c>
      <c r="G3610" s="145" t="s">
        <v>90</v>
      </c>
      <c r="H3610" s="145" t="s">
        <v>91</v>
      </c>
      <c r="I3610" s="146" t="s">
        <v>92</v>
      </c>
      <c r="J3610" s="145" t="s">
        <v>93</v>
      </c>
    </row>
    <row r="3611" spans="1:8" ht="12.75">
      <c r="A3611" s="147" t="s">
        <v>291</v>
      </c>
      <c r="C3611" s="148">
        <v>257.6099999998696</v>
      </c>
      <c r="D3611" s="128">
        <v>336891.75679922104</v>
      </c>
      <c r="F3611" s="128">
        <v>11857.5</v>
      </c>
      <c r="G3611" s="128">
        <v>10520</v>
      </c>
      <c r="H3611" s="149" t="s">
        <v>1297</v>
      </c>
    </row>
    <row r="3613" spans="4:8" ht="12.75">
      <c r="D3613" s="128">
        <v>338912.4074912071</v>
      </c>
      <c r="F3613" s="128">
        <v>11945</v>
      </c>
      <c r="G3613" s="128">
        <v>10537.5</v>
      </c>
      <c r="H3613" s="149" t="s">
        <v>1298</v>
      </c>
    </row>
    <row r="3615" spans="4:8" ht="12.75">
      <c r="D3615" s="128">
        <v>335359.6611790657</v>
      </c>
      <c r="F3615" s="128">
        <v>11532.5</v>
      </c>
      <c r="G3615" s="128">
        <v>10437.5</v>
      </c>
      <c r="H3615" s="149" t="s">
        <v>1299</v>
      </c>
    </row>
    <row r="3617" spans="1:10" ht="12.75">
      <c r="A3617" s="144" t="s">
        <v>94</v>
      </c>
      <c r="C3617" s="150" t="s">
        <v>95</v>
      </c>
      <c r="D3617" s="128">
        <v>337054.6084898313</v>
      </c>
      <c r="F3617" s="128">
        <v>11778.333333333332</v>
      </c>
      <c r="G3617" s="128">
        <v>10498.333333333332</v>
      </c>
      <c r="H3617" s="128">
        <v>325916.27515649796</v>
      </c>
      <c r="I3617" s="128">
        <v>-0.0001</v>
      </c>
      <c r="J3617" s="128">
        <v>-0.0001</v>
      </c>
    </row>
    <row r="3618" spans="1:8" ht="12.75">
      <c r="A3618" s="127">
        <v>38383.102164351854</v>
      </c>
      <c r="C3618" s="150" t="s">
        <v>96</v>
      </c>
      <c r="D3618" s="128">
        <v>1781.9629890879235</v>
      </c>
      <c r="F3618" s="128">
        <v>217.34668926241625</v>
      </c>
      <c r="G3618" s="128">
        <v>53.404899900040384</v>
      </c>
      <c r="H3618" s="128">
        <v>1781.9629890879235</v>
      </c>
    </row>
    <row r="3620" spans="3:8" ht="12.75">
      <c r="C3620" s="150" t="s">
        <v>97</v>
      </c>
      <c r="D3620" s="128">
        <v>0.5286867303408147</v>
      </c>
      <c r="F3620" s="128">
        <v>1.8453093753707344</v>
      </c>
      <c r="G3620" s="128">
        <v>0.5086988401337393</v>
      </c>
      <c r="H3620" s="128">
        <v>0.5467548339622693</v>
      </c>
    </row>
    <row r="3621" spans="1:10" ht="12.75">
      <c r="A3621" s="144" t="s">
        <v>86</v>
      </c>
      <c r="C3621" s="145" t="s">
        <v>87</v>
      </c>
      <c r="D3621" s="145" t="s">
        <v>88</v>
      </c>
      <c r="F3621" s="145" t="s">
        <v>89</v>
      </c>
      <c r="G3621" s="145" t="s">
        <v>90</v>
      </c>
      <c r="H3621" s="145" t="s">
        <v>91</v>
      </c>
      <c r="I3621" s="146" t="s">
        <v>92</v>
      </c>
      <c r="J3621" s="145" t="s">
        <v>93</v>
      </c>
    </row>
    <row r="3622" spans="1:8" ht="12.75">
      <c r="A3622" s="147" t="s">
        <v>290</v>
      </c>
      <c r="C3622" s="148">
        <v>259.9399999999441</v>
      </c>
      <c r="D3622" s="128">
        <v>3489143.0494155884</v>
      </c>
      <c r="F3622" s="128">
        <v>24450</v>
      </c>
      <c r="G3622" s="128">
        <v>21700</v>
      </c>
      <c r="H3622" s="149" t="s">
        <v>1300</v>
      </c>
    </row>
    <row r="3624" spans="4:8" ht="12.75">
      <c r="D3624" s="128">
        <v>3486922.919029236</v>
      </c>
      <c r="F3624" s="128">
        <v>24025</v>
      </c>
      <c r="G3624" s="128">
        <v>22100</v>
      </c>
      <c r="H3624" s="149" t="s">
        <v>1301</v>
      </c>
    </row>
    <row r="3626" spans="4:8" ht="12.75">
      <c r="D3626" s="128">
        <v>3454673.141433716</v>
      </c>
      <c r="F3626" s="128">
        <v>24500</v>
      </c>
      <c r="G3626" s="128">
        <v>21875</v>
      </c>
      <c r="H3626" s="149" t="s">
        <v>1302</v>
      </c>
    </row>
    <row r="3628" spans="1:10" ht="12.75">
      <c r="A3628" s="144" t="s">
        <v>94</v>
      </c>
      <c r="C3628" s="150" t="s">
        <v>95</v>
      </c>
      <c r="D3628" s="128">
        <v>3476913.0366261797</v>
      </c>
      <c r="F3628" s="128">
        <v>24325</v>
      </c>
      <c r="G3628" s="128">
        <v>21891.666666666664</v>
      </c>
      <c r="H3628" s="128">
        <v>3453792.413730557</v>
      </c>
      <c r="I3628" s="128">
        <v>-0.0001</v>
      </c>
      <c r="J3628" s="128">
        <v>-0.0001</v>
      </c>
    </row>
    <row r="3629" spans="1:8" ht="12.75">
      <c r="A3629" s="127">
        <v>38383.10283564815</v>
      </c>
      <c r="C3629" s="150" t="s">
        <v>96</v>
      </c>
      <c r="D3629" s="128">
        <v>19292.276909685905</v>
      </c>
      <c r="F3629" s="128">
        <v>261.00766272276377</v>
      </c>
      <c r="G3629" s="128">
        <v>200.5201569252661</v>
      </c>
      <c r="H3629" s="128">
        <v>19292.276909685905</v>
      </c>
    </row>
    <row r="3631" spans="3:8" ht="12.75">
      <c r="C3631" s="150" t="s">
        <v>97</v>
      </c>
      <c r="D3631" s="128">
        <v>0.5548679735863097</v>
      </c>
      <c r="F3631" s="128">
        <v>1.073001696702009</v>
      </c>
      <c r="G3631" s="128">
        <v>0.915965695890062</v>
      </c>
      <c r="H3631" s="128">
        <v>0.5585824102511034</v>
      </c>
    </row>
    <row r="3632" spans="1:10" ht="12.75">
      <c r="A3632" s="144" t="s">
        <v>86</v>
      </c>
      <c r="C3632" s="145" t="s">
        <v>87</v>
      </c>
      <c r="D3632" s="145" t="s">
        <v>88</v>
      </c>
      <c r="F3632" s="145" t="s">
        <v>89</v>
      </c>
      <c r="G3632" s="145" t="s">
        <v>90</v>
      </c>
      <c r="H3632" s="145" t="s">
        <v>91</v>
      </c>
      <c r="I3632" s="146" t="s">
        <v>92</v>
      </c>
      <c r="J3632" s="145" t="s">
        <v>93</v>
      </c>
    </row>
    <row r="3633" spans="1:8" ht="12.75">
      <c r="A3633" s="147" t="s">
        <v>292</v>
      </c>
      <c r="C3633" s="148">
        <v>285.2129999999888</v>
      </c>
      <c r="D3633" s="128">
        <v>5619572.515716553</v>
      </c>
      <c r="F3633" s="128">
        <v>26375</v>
      </c>
      <c r="G3633" s="128">
        <v>27475</v>
      </c>
      <c r="H3633" s="149" t="s">
        <v>1303</v>
      </c>
    </row>
    <row r="3635" spans="4:8" ht="12.75">
      <c r="D3635" s="128">
        <v>5743164.8497161865</v>
      </c>
      <c r="F3635" s="128">
        <v>26125</v>
      </c>
      <c r="G3635" s="128">
        <v>25050</v>
      </c>
      <c r="H3635" s="149" t="s">
        <v>1304</v>
      </c>
    </row>
    <row r="3637" spans="4:8" ht="12.75">
      <c r="D3637" s="128">
        <v>5713043.824707031</v>
      </c>
      <c r="F3637" s="128">
        <v>25675</v>
      </c>
      <c r="G3637" s="128">
        <v>28500</v>
      </c>
      <c r="H3637" s="149" t="s">
        <v>1305</v>
      </c>
    </row>
    <row r="3639" spans="1:10" ht="12.75">
      <c r="A3639" s="144" t="s">
        <v>94</v>
      </c>
      <c r="C3639" s="150" t="s">
        <v>95</v>
      </c>
      <c r="D3639" s="128">
        <v>5691927.063379923</v>
      </c>
      <c r="F3639" s="128">
        <v>26058.333333333336</v>
      </c>
      <c r="G3639" s="128">
        <v>27008.333333333336</v>
      </c>
      <c r="H3639" s="128">
        <v>5665343.517409896</v>
      </c>
      <c r="I3639" s="128">
        <v>-0.0001</v>
      </c>
      <c r="J3639" s="128">
        <v>-0.0001</v>
      </c>
    </row>
    <row r="3640" spans="1:8" ht="12.75">
      <c r="A3640" s="127">
        <v>38383.10351851852</v>
      </c>
      <c r="C3640" s="150" t="s">
        <v>96</v>
      </c>
      <c r="D3640" s="128">
        <v>64445.360287455915</v>
      </c>
      <c r="F3640" s="128">
        <v>354.7299442298794</v>
      </c>
      <c r="G3640" s="128">
        <v>1771.710567032136</v>
      </c>
      <c r="H3640" s="128">
        <v>64445.360287455915</v>
      </c>
    </row>
    <row r="3642" spans="3:8" ht="12.75">
      <c r="C3642" s="150" t="s">
        <v>97</v>
      </c>
      <c r="D3642" s="128">
        <v>1.1322239299599814</v>
      </c>
      <c r="F3642" s="128">
        <v>1.361291759116902</v>
      </c>
      <c r="G3642" s="128">
        <v>6.559866338903312</v>
      </c>
      <c r="H3642" s="128">
        <v>1.1375366752150504</v>
      </c>
    </row>
    <row r="3643" spans="1:10" ht="12.75">
      <c r="A3643" s="144" t="s">
        <v>86</v>
      </c>
      <c r="C3643" s="145" t="s">
        <v>87</v>
      </c>
      <c r="D3643" s="145" t="s">
        <v>88</v>
      </c>
      <c r="F3643" s="145" t="s">
        <v>89</v>
      </c>
      <c r="G3643" s="145" t="s">
        <v>90</v>
      </c>
      <c r="H3643" s="145" t="s">
        <v>91</v>
      </c>
      <c r="I3643" s="146" t="s">
        <v>92</v>
      </c>
      <c r="J3643" s="145" t="s">
        <v>93</v>
      </c>
    </row>
    <row r="3644" spans="1:8" ht="12.75">
      <c r="A3644" s="147" t="s">
        <v>288</v>
      </c>
      <c r="C3644" s="148">
        <v>288.1579999998212</v>
      </c>
      <c r="D3644" s="128">
        <v>406179.37743377686</v>
      </c>
      <c r="F3644" s="128">
        <v>4510</v>
      </c>
      <c r="G3644" s="128">
        <v>4160</v>
      </c>
      <c r="H3644" s="149" t="s">
        <v>1306</v>
      </c>
    </row>
    <row r="3646" spans="4:8" ht="12.75">
      <c r="D3646" s="128">
        <v>396296.4040708542</v>
      </c>
      <c r="F3646" s="128">
        <v>4510</v>
      </c>
      <c r="G3646" s="128">
        <v>4160</v>
      </c>
      <c r="H3646" s="149" t="s">
        <v>1307</v>
      </c>
    </row>
    <row r="3648" spans="4:8" ht="12.75">
      <c r="D3648" s="128">
        <v>406300.69688367844</v>
      </c>
      <c r="F3648" s="128">
        <v>4510</v>
      </c>
      <c r="G3648" s="128">
        <v>4160</v>
      </c>
      <c r="H3648" s="149" t="s">
        <v>1308</v>
      </c>
    </row>
    <row r="3650" spans="1:10" ht="12.75">
      <c r="A3650" s="144" t="s">
        <v>94</v>
      </c>
      <c r="C3650" s="150" t="s">
        <v>95</v>
      </c>
      <c r="D3650" s="128">
        <v>402925.4927961031</v>
      </c>
      <c r="F3650" s="128">
        <v>4510</v>
      </c>
      <c r="G3650" s="128">
        <v>4160</v>
      </c>
      <c r="H3650" s="128">
        <v>398593.2029730943</v>
      </c>
      <c r="I3650" s="128">
        <v>-0.0001</v>
      </c>
      <c r="J3650" s="128">
        <v>-0.0001</v>
      </c>
    </row>
    <row r="3651" spans="1:8" ht="12.75">
      <c r="A3651" s="127">
        <v>38383.10393518519</v>
      </c>
      <c r="C3651" s="150" t="s">
        <v>96</v>
      </c>
      <c r="D3651" s="128">
        <v>5741.279700345922</v>
      </c>
      <c r="H3651" s="128">
        <v>5741.279700345922</v>
      </c>
    </row>
    <row r="3653" spans="3:8" ht="12.75">
      <c r="C3653" s="150" t="s">
        <v>97</v>
      </c>
      <c r="D3653" s="128">
        <v>1.4248985986228593</v>
      </c>
      <c r="F3653" s="128">
        <v>0</v>
      </c>
      <c r="G3653" s="128">
        <v>0</v>
      </c>
      <c r="H3653" s="128">
        <v>1.4403857510669764</v>
      </c>
    </row>
    <row r="3654" spans="1:10" ht="12.75">
      <c r="A3654" s="144" t="s">
        <v>86</v>
      </c>
      <c r="C3654" s="145" t="s">
        <v>87</v>
      </c>
      <c r="D3654" s="145" t="s">
        <v>88</v>
      </c>
      <c r="F3654" s="145" t="s">
        <v>89</v>
      </c>
      <c r="G3654" s="145" t="s">
        <v>90</v>
      </c>
      <c r="H3654" s="145" t="s">
        <v>91</v>
      </c>
      <c r="I3654" s="146" t="s">
        <v>92</v>
      </c>
      <c r="J3654" s="145" t="s">
        <v>93</v>
      </c>
    </row>
    <row r="3655" spans="1:8" ht="12.75">
      <c r="A3655" s="147" t="s">
        <v>289</v>
      </c>
      <c r="C3655" s="148">
        <v>334.94100000010803</v>
      </c>
      <c r="D3655" s="128">
        <v>30350.255393326283</v>
      </c>
      <c r="F3655" s="128">
        <v>27600</v>
      </c>
      <c r="H3655" s="149" t="s">
        <v>1309</v>
      </c>
    </row>
    <row r="3657" spans="4:8" ht="12.75">
      <c r="D3657" s="128">
        <v>30326.487759768963</v>
      </c>
      <c r="F3657" s="128">
        <v>27900</v>
      </c>
      <c r="H3657" s="149" t="s">
        <v>1310</v>
      </c>
    </row>
    <row r="3659" spans="4:8" ht="12.75">
      <c r="D3659" s="128">
        <v>30531.715490579605</v>
      </c>
      <c r="F3659" s="128">
        <v>27900</v>
      </c>
      <c r="H3659" s="149" t="s">
        <v>1311</v>
      </c>
    </row>
    <row r="3661" spans="1:10" ht="12.75">
      <c r="A3661" s="144" t="s">
        <v>94</v>
      </c>
      <c r="C3661" s="150" t="s">
        <v>95</v>
      </c>
      <c r="D3661" s="128">
        <v>30402.819547891617</v>
      </c>
      <c r="F3661" s="128">
        <v>27800</v>
      </c>
      <c r="H3661" s="128">
        <v>2602.819547891617</v>
      </c>
      <c r="I3661" s="128">
        <v>-0.0001</v>
      </c>
      <c r="J3661" s="128">
        <v>-0.0001</v>
      </c>
    </row>
    <row r="3662" spans="1:8" ht="12.75">
      <c r="A3662" s="127">
        <v>38383.104375</v>
      </c>
      <c r="C3662" s="150" t="s">
        <v>96</v>
      </c>
      <c r="D3662" s="128">
        <v>112.25795353703995</v>
      </c>
      <c r="F3662" s="128">
        <v>173.20508075688772</v>
      </c>
      <c r="H3662" s="128">
        <v>112.25795353703995</v>
      </c>
    </row>
    <row r="3664" spans="3:8" ht="12.75">
      <c r="C3664" s="150" t="s">
        <v>97</v>
      </c>
      <c r="D3664" s="128">
        <v>0.3692353380587191</v>
      </c>
      <c r="F3664" s="128">
        <v>0.6230398588377255</v>
      </c>
      <c r="H3664" s="128">
        <v>4.312936470297112</v>
      </c>
    </row>
    <row r="3665" spans="1:10" ht="12.75">
      <c r="A3665" s="144" t="s">
        <v>86</v>
      </c>
      <c r="C3665" s="145" t="s">
        <v>87</v>
      </c>
      <c r="D3665" s="145" t="s">
        <v>88</v>
      </c>
      <c r="F3665" s="145" t="s">
        <v>89</v>
      </c>
      <c r="G3665" s="145" t="s">
        <v>90</v>
      </c>
      <c r="H3665" s="145" t="s">
        <v>91</v>
      </c>
      <c r="I3665" s="146" t="s">
        <v>92</v>
      </c>
      <c r="J3665" s="145" t="s">
        <v>93</v>
      </c>
    </row>
    <row r="3666" spans="1:8" ht="12.75">
      <c r="A3666" s="147" t="s">
        <v>293</v>
      </c>
      <c r="C3666" s="148">
        <v>393.36599999992177</v>
      </c>
      <c r="D3666" s="128">
        <v>105400.04803812504</v>
      </c>
      <c r="F3666" s="128">
        <v>7900</v>
      </c>
      <c r="G3666" s="128">
        <v>8000</v>
      </c>
      <c r="H3666" s="149" t="s">
        <v>1312</v>
      </c>
    </row>
    <row r="3668" spans="4:8" ht="12.75">
      <c r="D3668" s="128">
        <v>103901.38643825054</v>
      </c>
      <c r="F3668" s="128">
        <v>8000</v>
      </c>
      <c r="G3668" s="128">
        <v>7900</v>
      </c>
      <c r="H3668" s="149" t="s">
        <v>1090</v>
      </c>
    </row>
    <row r="3670" spans="4:8" ht="12.75">
      <c r="D3670" s="128">
        <v>107960.17218792439</v>
      </c>
      <c r="F3670" s="128">
        <v>8000</v>
      </c>
      <c r="G3670" s="128">
        <v>8000</v>
      </c>
      <c r="H3670" s="149" t="s">
        <v>1091</v>
      </c>
    </row>
    <row r="3672" spans="1:10" ht="12.75">
      <c r="A3672" s="144" t="s">
        <v>94</v>
      </c>
      <c r="C3672" s="150" t="s">
        <v>95</v>
      </c>
      <c r="D3672" s="128">
        <v>105753.8688881</v>
      </c>
      <c r="F3672" s="128">
        <v>7966.666666666666</v>
      </c>
      <c r="G3672" s="128">
        <v>7966.666666666666</v>
      </c>
      <c r="H3672" s="128">
        <v>97787.20222143331</v>
      </c>
      <c r="I3672" s="128">
        <v>-0.0001</v>
      </c>
      <c r="J3672" s="128">
        <v>-0.0001</v>
      </c>
    </row>
    <row r="3673" spans="1:8" ht="12.75">
      <c r="A3673" s="127">
        <v>38383.10482638889</v>
      </c>
      <c r="C3673" s="150" t="s">
        <v>96</v>
      </c>
      <c r="D3673" s="128">
        <v>2052.3955115538415</v>
      </c>
      <c r="F3673" s="128">
        <v>57.73502691896257</v>
      </c>
      <c r="G3673" s="128">
        <v>57.73502691896257</v>
      </c>
      <c r="H3673" s="128">
        <v>2052.3955115538415</v>
      </c>
    </row>
    <row r="3675" spans="3:8" ht="12.75">
      <c r="C3675" s="150" t="s">
        <v>97</v>
      </c>
      <c r="D3675" s="128">
        <v>1.940728536112014</v>
      </c>
      <c r="F3675" s="128">
        <v>0.724707450865639</v>
      </c>
      <c r="G3675" s="128">
        <v>0.724707450865639</v>
      </c>
      <c r="H3675" s="128">
        <v>2.0988385646889807</v>
      </c>
    </row>
    <row r="3676" spans="1:10" ht="12.75">
      <c r="A3676" s="144" t="s">
        <v>86</v>
      </c>
      <c r="C3676" s="145" t="s">
        <v>87</v>
      </c>
      <c r="D3676" s="145" t="s">
        <v>88</v>
      </c>
      <c r="F3676" s="145" t="s">
        <v>89</v>
      </c>
      <c r="G3676" s="145" t="s">
        <v>90</v>
      </c>
      <c r="H3676" s="145" t="s">
        <v>91</v>
      </c>
      <c r="I3676" s="146" t="s">
        <v>92</v>
      </c>
      <c r="J3676" s="145" t="s">
        <v>93</v>
      </c>
    </row>
    <row r="3677" spans="1:8" ht="12.75">
      <c r="A3677" s="147" t="s">
        <v>287</v>
      </c>
      <c r="C3677" s="148">
        <v>396.15199999976903</v>
      </c>
      <c r="D3677" s="128">
        <v>157640.48479151726</v>
      </c>
      <c r="F3677" s="128">
        <v>70700</v>
      </c>
      <c r="G3677" s="128">
        <v>70900</v>
      </c>
      <c r="H3677" s="149" t="s">
        <v>1092</v>
      </c>
    </row>
    <row r="3679" spans="4:8" ht="12.75">
      <c r="D3679" s="128">
        <v>158626.19998788834</v>
      </c>
      <c r="F3679" s="128">
        <v>70800</v>
      </c>
      <c r="G3679" s="128">
        <v>70800</v>
      </c>
      <c r="H3679" s="149" t="s">
        <v>1093</v>
      </c>
    </row>
    <row r="3681" spans="4:8" ht="12.75">
      <c r="D3681" s="128">
        <v>154291.35594654083</v>
      </c>
      <c r="F3681" s="128">
        <v>70700</v>
      </c>
      <c r="G3681" s="128">
        <v>70900</v>
      </c>
      <c r="H3681" s="149" t="s">
        <v>1094</v>
      </c>
    </row>
    <row r="3683" spans="1:10" ht="12.75">
      <c r="A3683" s="144" t="s">
        <v>94</v>
      </c>
      <c r="C3683" s="150" t="s">
        <v>95</v>
      </c>
      <c r="D3683" s="128">
        <v>156852.68024198213</v>
      </c>
      <c r="F3683" s="128">
        <v>70733.33333333333</v>
      </c>
      <c r="G3683" s="128">
        <v>70866.66666666667</v>
      </c>
      <c r="H3683" s="128">
        <v>86053.39367836739</v>
      </c>
      <c r="I3683" s="128">
        <v>-0.0001</v>
      </c>
      <c r="J3683" s="128">
        <v>-0.0001</v>
      </c>
    </row>
    <row r="3684" spans="1:8" ht="12.75">
      <c r="A3684" s="127">
        <v>38383.10528935185</v>
      </c>
      <c r="C3684" s="150" t="s">
        <v>96</v>
      </c>
      <c r="D3684" s="128">
        <v>2272.266538482568</v>
      </c>
      <c r="F3684" s="128">
        <v>57.73502691896257</v>
      </c>
      <c r="G3684" s="128">
        <v>57.73502691896257</v>
      </c>
      <c r="H3684" s="128">
        <v>2272.266538482568</v>
      </c>
    </row>
    <row r="3686" spans="3:8" ht="12.75">
      <c r="C3686" s="150" t="s">
        <v>97</v>
      </c>
      <c r="D3686" s="128">
        <v>1.4486628695008992</v>
      </c>
      <c r="F3686" s="128">
        <v>0.08162350648298196</v>
      </c>
      <c r="G3686" s="128">
        <v>0.08146993450465084</v>
      </c>
      <c r="H3686" s="128">
        <v>2.6405310021535904</v>
      </c>
    </row>
    <row r="3687" spans="1:10" ht="12.75">
      <c r="A3687" s="144" t="s">
        <v>86</v>
      </c>
      <c r="C3687" s="145" t="s">
        <v>87</v>
      </c>
      <c r="D3687" s="145" t="s">
        <v>88</v>
      </c>
      <c r="F3687" s="145" t="s">
        <v>89</v>
      </c>
      <c r="G3687" s="145" t="s">
        <v>90</v>
      </c>
      <c r="H3687" s="145" t="s">
        <v>91</v>
      </c>
      <c r="I3687" s="146" t="s">
        <v>92</v>
      </c>
      <c r="J3687" s="145" t="s">
        <v>93</v>
      </c>
    </row>
    <row r="3688" spans="1:8" ht="12.75">
      <c r="A3688" s="147" t="s">
        <v>294</v>
      </c>
      <c r="C3688" s="148">
        <v>589.5920000001788</v>
      </c>
      <c r="D3688" s="128">
        <v>7504.511708416045</v>
      </c>
      <c r="F3688" s="128">
        <v>1920.0000000018626</v>
      </c>
      <c r="G3688" s="128">
        <v>1879.9999999981374</v>
      </c>
      <c r="H3688" s="149" t="s">
        <v>1095</v>
      </c>
    </row>
    <row r="3690" spans="4:8" ht="12.75">
      <c r="D3690" s="128">
        <v>7431.892863810062</v>
      </c>
      <c r="F3690" s="128">
        <v>1879.9999999981374</v>
      </c>
      <c r="G3690" s="128">
        <v>1870.0000000018626</v>
      </c>
      <c r="H3690" s="149" t="s">
        <v>1096</v>
      </c>
    </row>
    <row r="3692" spans="4:8" ht="12.75">
      <c r="D3692" s="128">
        <v>7337.599877648056</v>
      </c>
      <c r="F3692" s="128">
        <v>1910</v>
      </c>
      <c r="G3692" s="128">
        <v>1879.9999999981374</v>
      </c>
      <c r="H3692" s="149" t="s">
        <v>1097</v>
      </c>
    </row>
    <row r="3694" spans="1:10" ht="12.75">
      <c r="A3694" s="144" t="s">
        <v>94</v>
      </c>
      <c r="C3694" s="150" t="s">
        <v>95</v>
      </c>
      <c r="D3694" s="128">
        <v>7424.668149958054</v>
      </c>
      <c r="F3694" s="128">
        <v>1903.3333333333335</v>
      </c>
      <c r="G3694" s="128">
        <v>1876.6666666660458</v>
      </c>
      <c r="H3694" s="128">
        <v>5534.668149958365</v>
      </c>
      <c r="I3694" s="128">
        <v>-0.0001</v>
      </c>
      <c r="J3694" s="128">
        <v>-0.0001</v>
      </c>
    </row>
    <row r="3695" spans="1:8" ht="12.75">
      <c r="A3695" s="127">
        <v>38383.105787037035</v>
      </c>
      <c r="C3695" s="150" t="s">
        <v>96</v>
      </c>
      <c r="D3695" s="128">
        <v>83.69012594253581</v>
      </c>
      <c r="F3695" s="128">
        <v>20.81665999645567</v>
      </c>
      <c r="G3695" s="128">
        <v>5.77350268969384</v>
      </c>
      <c r="H3695" s="128">
        <v>83.69012594253581</v>
      </c>
    </row>
    <row r="3697" spans="3:8" ht="12.75">
      <c r="C3697" s="150" t="s">
        <v>97</v>
      </c>
      <c r="D3697" s="128">
        <v>1.1271901215276354</v>
      </c>
      <c r="F3697" s="128">
        <v>1.093694921004676</v>
      </c>
      <c r="G3697" s="128">
        <v>0.30764667973512</v>
      </c>
      <c r="H3697" s="128">
        <v>1.5121073870194979</v>
      </c>
    </row>
    <row r="3698" spans="1:10" ht="12.75">
      <c r="A3698" s="144" t="s">
        <v>86</v>
      </c>
      <c r="C3698" s="145" t="s">
        <v>87</v>
      </c>
      <c r="D3698" s="145" t="s">
        <v>88</v>
      </c>
      <c r="F3698" s="145" t="s">
        <v>89</v>
      </c>
      <c r="G3698" s="145" t="s">
        <v>90</v>
      </c>
      <c r="H3698" s="145" t="s">
        <v>91</v>
      </c>
      <c r="I3698" s="146" t="s">
        <v>92</v>
      </c>
      <c r="J3698" s="145" t="s">
        <v>93</v>
      </c>
    </row>
    <row r="3699" spans="1:8" ht="12.75">
      <c r="A3699" s="147" t="s">
        <v>295</v>
      </c>
      <c r="C3699" s="148">
        <v>766.4900000002235</v>
      </c>
      <c r="D3699" s="128">
        <v>2062.0544529743493</v>
      </c>
      <c r="F3699" s="128">
        <v>1732.9999999981374</v>
      </c>
      <c r="G3699" s="128">
        <v>1714.0000000018626</v>
      </c>
      <c r="H3699" s="149" t="s">
        <v>1098</v>
      </c>
    </row>
    <row r="3701" spans="4:8" ht="12.75">
      <c r="D3701" s="128">
        <v>2119.452415715903</v>
      </c>
      <c r="F3701" s="128">
        <v>1776.0000000018626</v>
      </c>
      <c r="G3701" s="128">
        <v>1676.9999999981374</v>
      </c>
      <c r="H3701" s="149" t="s">
        <v>1099</v>
      </c>
    </row>
    <row r="3703" spans="4:8" ht="12.75">
      <c r="D3703" s="128">
        <v>2195.238523002714</v>
      </c>
      <c r="F3703" s="128">
        <v>1963</v>
      </c>
      <c r="G3703" s="128">
        <v>1864.0000000018626</v>
      </c>
      <c r="H3703" s="149" t="s">
        <v>1100</v>
      </c>
    </row>
    <row r="3705" spans="1:10" ht="12.75">
      <c r="A3705" s="144" t="s">
        <v>94</v>
      </c>
      <c r="C3705" s="150" t="s">
        <v>95</v>
      </c>
      <c r="D3705" s="128">
        <v>2125.5817972309887</v>
      </c>
      <c r="F3705" s="128">
        <v>1824</v>
      </c>
      <c r="G3705" s="128">
        <v>1751.6666666672877</v>
      </c>
      <c r="H3705" s="128">
        <v>339.159846011154</v>
      </c>
      <c r="I3705" s="128">
        <v>-0.0001</v>
      </c>
      <c r="J3705" s="128">
        <v>-0.0001</v>
      </c>
    </row>
    <row r="3706" spans="1:8" ht="12.75">
      <c r="A3706" s="127">
        <v>38383.10628472222</v>
      </c>
      <c r="C3706" s="150" t="s">
        <v>96</v>
      </c>
      <c r="D3706" s="128">
        <v>66.80326425892044</v>
      </c>
      <c r="F3706" s="128">
        <v>122.28245990361607</v>
      </c>
      <c r="G3706" s="128">
        <v>99.0269323649455</v>
      </c>
      <c r="H3706" s="128">
        <v>66.80326425892044</v>
      </c>
    </row>
    <row r="3708" spans="3:8" ht="12.75">
      <c r="C3708" s="150" t="s">
        <v>97</v>
      </c>
      <c r="D3708" s="128">
        <v>3.1428225602018953</v>
      </c>
      <c r="F3708" s="128">
        <v>6.704082231557899</v>
      </c>
      <c r="G3708" s="128">
        <v>5.653297756322193</v>
      </c>
      <c r="H3708" s="128">
        <v>19.696690231638875</v>
      </c>
    </row>
    <row r="3709" spans="1:16" ht="12.75">
      <c r="A3709" s="138" t="s">
        <v>186</v>
      </c>
      <c r="B3709" s="133" t="s">
        <v>38</v>
      </c>
      <c r="D3709" s="138" t="s">
        <v>187</v>
      </c>
      <c r="E3709" s="133" t="s">
        <v>188</v>
      </c>
      <c r="F3709" s="134" t="s">
        <v>136</v>
      </c>
      <c r="G3709" s="139" t="s">
        <v>190</v>
      </c>
      <c r="H3709" s="140">
        <v>3</v>
      </c>
      <c r="I3709" s="141" t="s">
        <v>191</v>
      </c>
      <c r="J3709" s="140">
        <v>3</v>
      </c>
      <c r="K3709" s="139" t="s">
        <v>192</v>
      </c>
      <c r="L3709" s="142">
        <v>1</v>
      </c>
      <c r="M3709" s="139" t="s">
        <v>193</v>
      </c>
      <c r="N3709" s="143">
        <v>1</v>
      </c>
      <c r="O3709" s="139" t="s">
        <v>194</v>
      </c>
      <c r="P3709" s="143">
        <v>1</v>
      </c>
    </row>
    <row r="3711" spans="1:10" ht="12.75">
      <c r="A3711" s="144" t="s">
        <v>86</v>
      </c>
      <c r="C3711" s="145" t="s">
        <v>87</v>
      </c>
      <c r="D3711" s="145" t="s">
        <v>88</v>
      </c>
      <c r="F3711" s="145" t="s">
        <v>89</v>
      </c>
      <c r="G3711" s="145" t="s">
        <v>90</v>
      </c>
      <c r="H3711" s="145" t="s">
        <v>91</v>
      </c>
      <c r="I3711" s="146" t="s">
        <v>92</v>
      </c>
      <c r="J3711" s="145" t="s">
        <v>93</v>
      </c>
    </row>
    <row r="3712" spans="1:8" ht="12.75">
      <c r="A3712" s="147" t="s">
        <v>21</v>
      </c>
      <c r="C3712" s="148">
        <v>178.2290000000503</v>
      </c>
      <c r="D3712" s="128">
        <v>615.0586806815118</v>
      </c>
      <c r="F3712" s="128">
        <v>494.00000000046566</v>
      </c>
      <c r="G3712" s="128">
        <v>508</v>
      </c>
      <c r="H3712" s="149" t="s">
        <v>1101</v>
      </c>
    </row>
    <row r="3714" spans="4:8" ht="12.75">
      <c r="D3714" s="128">
        <v>596.8127633649856</v>
      </c>
      <c r="F3714" s="128">
        <v>511</v>
      </c>
      <c r="G3714" s="128">
        <v>539</v>
      </c>
      <c r="H3714" s="149" t="s">
        <v>1102</v>
      </c>
    </row>
    <row r="3716" spans="4:8" ht="12.75">
      <c r="D3716" s="128">
        <v>581.4509319523349</v>
      </c>
      <c r="F3716" s="128">
        <v>476.99999999953434</v>
      </c>
      <c r="G3716" s="128">
        <v>501.99999999953434</v>
      </c>
      <c r="H3716" s="149" t="s">
        <v>1103</v>
      </c>
    </row>
    <row r="3718" spans="1:8" ht="12.75">
      <c r="A3718" s="144" t="s">
        <v>94</v>
      </c>
      <c r="C3718" s="150" t="s">
        <v>95</v>
      </c>
      <c r="D3718" s="128">
        <v>597.7741253329441</v>
      </c>
      <c r="F3718" s="128">
        <v>494</v>
      </c>
      <c r="G3718" s="128">
        <v>516.3333333331781</v>
      </c>
      <c r="H3718" s="128">
        <v>91.95316179135958</v>
      </c>
    </row>
    <row r="3719" spans="1:8" ht="12.75">
      <c r="A3719" s="127">
        <v>38383.10849537037</v>
      </c>
      <c r="C3719" s="150" t="s">
        <v>96</v>
      </c>
      <c r="D3719" s="128">
        <v>16.824486806021433</v>
      </c>
      <c r="F3719" s="128">
        <v>17.000000000232284</v>
      </c>
      <c r="G3719" s="128">
        <v>19.857828011644145</v>
      </c>
      <c r="H3719" s="128">
        <v>16.824486806021433</v>
      </c>
    </row>
    <row r="3721" spans="3:8" ht="12.75">
      <c r="C3721" s="150" t="s">
        <v>97</v>
      </c>
      <c r="D3721" s="128">
        <v>2.814522424611578</v>
      </c>
      <c r="F3721" s="128">
        <v>3.4412955466057253</v>
      </c>
      <c r="G3721" s="128">
        <v>3.845931829241469</v>
      </c>
      <c r="H3721" s="128">
        <v>18.296800760582823</v>
      </c>
    </row>
    <row r="3722" spans="1:10" ht="12.75">
      <c r="A3722" s="144" t="s">
        <v>86</v>
      </c>
      <c r="C3722" s="145" t="s">
        <v>87</v>
      </c>
      <c r="D3722" s="145" t="s">
        <v>88</v>
      </c>
      <c r="F3722" s="145" t="s">
        <v>89</v>
      </c>
      <c r="G3722" s="145" t="s">
        <v>90</v>
      </c>
      <c r="H3722" s="145" t="s">
        <v>91</v>
      </c>
      <c r="I3722" s="146" t="s">
        <v>92</v>
      </c>
      <c r="J3722" s="145" t="s">
        <v>93</v>
      </c>
    </row>
    <row r="3723" spans="1:8" ht="12.75">
      <c r="A3723" s="147" t="s">
        <v>288</v>
      </c>
      <c r="C3723" s="148">
        <v>251.61100000003353</v>
      </c>
      <c r="D3723" s="128">
        <v>4346091.663246155</v>
      </c>
      <c r="F3723" s="128">
        <v>30600</v>
      </c>
      <c r="G3723" s="128">
        <v>27100</v>
      </c>
      <c r="H3723" s="149" t="s">
        <v>1104</v>
      </c>
    </row>
    <row r="3725" spans="4:8" ht="12.75">
      <c r="D3725" s="128">
        <v>4369744.404632568</v>
      </c>
      <c r="F3725" s="128">
        <v>31200</v>
      </c>
      <c r="G3725" s="128">
        <v>27100</v>
      </c>
      <c r="H3725" s="149" t="s">
        <v>1105</v>
      </c>
    </row>
    <row r="3727" spans="4:8" ht="12.75">
      <c r="D3727" s="128">
        <v>4303478.732055664</v>
      </c>
      <c r="F3727" s="128">
        <v>30900</v>
      </c>
      <c r="G3727" s="128">
        <v>26700</v>
      </c>
      <c r="H3727" s="149" t="s">
        <v>1106</v>
      </c>
    </row>
    <row r="3729" spans="1:10" ht="12.75">
      <c r="A3729" s="144" t="s">
        <v>94</v>
      </c>
      <c r="C3729" s="150" t="s">
        <v>95</v>
      </c>
      <c r="D3729" s="128">
        <v>4339771.599978129</v>
      </c>
      <c r="F3729" s="128">
        <v>30900</v>
      </c>
      <c r="G3729" s="128">
        <v>26966.666666666664</v>
      </c>
      <c r="H3729" s="128">
        <v>4310857.653282254</v>
      </c>
      <c r="I3729" s="128">
        <v>-0.0001</v>
      </c>
      <c r="J3729" s="128">
        <v>-0.0001</v>
      </c>
    </row>
    <row r="3730" spans="1:8" ht="12.75">
      <c r="A3730" s="127">
        <v>38383.10896990741</v>
      </c>
      <c r="C3730" s="150" t="s">
        <v>96</v>
      </c>
      <c r="D3730" s="128">
        <v>33581.873686558945</v>
      </c>
      <c r="F3730" s="128">
        <v>300</v>
      </c>
      <c r="G3730" s="128">
        <v>230.94010767585027</v>
      </c>
      <c r="H3730" s="128">
        <v>33581.873686558945</v>
      </c>
    </row>
    <row r="3732" spans="3:8" ht="12.75">
      <c r="C3732" s="150" t="s">
        <v>97</v>
      </c>
      <c r="D3732" s="128">
        <v>0.7738166148358632</v>
      </c>
      <c r="F3732" s="128">
        <v>0.9708737864077669</v>
      </c>
      <c r="G3732" s="128">
        <v>0.8563910049784311</v>
      </c>
      <c r="H3732" s="128">
        <v>0.7790067867583137</v>
      </c>
    </row>
    <row r="3733" spans="1:10" ht="12.75">
      <c r="A3733" s="144" t="s">
        <v>86</v>
      </c>
      <c r="C3733" s="145" t="s">
        <v>87</v>
      </c>
      <c r="D3733" s="145" t="s">
        <v>88</v>
      </c>
      <c r="F3733" s="145" t="s">
        <v>89</v>
      </c>
      <c r="G3733" s="145" t="s">
        <v>90</v>
      </c>
      <c r="H3733" s="145" t="s">
        <v>91</v>
      </c>
      <c r="I3733" s="146" t="s">
        <v>92</v>
      </c>
      <c r="J3733" s="145" t="s">
        <v>93</v>
      </c>
    </row>
    <row r="3734" spans="1:8" ht="12.75">
      <c r="A3734" s="147" t="s">
        <v>291</v>
      </c>
      <c r="C3734" s="148">
        <v>257.6099999998696</v>
      </c>
      <c r="D3734" s="128">
        <v>517210.00000047684</v>
      </c>
      <c r="F3734" s="128">
        <v>14372.500000014901</v>
      </c>
      <c r="G3734" s="128">
        <v>11342.5</v>
      </c>
      <c r="H3734" s="149" t="s">
        <v>1107</v>
      </c>
    </row>
    <row r="3736" spans="4:8" ht="12.75">
      <c r="D3736" s="128">
        <v>536829.4697694778</v>
      </c>
      <c r="F3736" s="128">
        <v>14112.5</v>
      </c>
      <c r="G3736" s="128">
        <v>11180</v>
      </c>
      <c r="H3736" s="149" t="s">
        <v>1108</v>
      </c>
    </row>
    <row r="3738" spans="4:8" ht="12.75">
      <c r="D3738" s="128">
        <v>530831.4942131042</v>
      </c>
      <c r="F3738" s="128">
        <v>14025</v>
      </c>
      <c r="G3738" s="128">
        <v>11110</v>
      </c>
      <c r="H3738" s="149" t="s">
        <v>1109</v>
      </c>
    </row>
    <row r="3740" spans="1:10" ht="12.75">
      <c r="A3740" s="144" t="s">
        <v>94</v>
      </c>
      <c r="C3740" s="150" t="s">
        <v>95</v>
      </c>
      <c r="D3740" s="128">
        <v>528290.3213276863</v>
      </c>
      <c r="F3740" s="128">
        <v>14170.000000004966</v>
      </c>
      <c r="G3740" s="128">
        <v>11210.833333333332</v>
      </c>
      <c r="H3740" s="128">
        <v>515599.9046610171</v>
      </c>
      <c r="I3740" s="128">
        <v>-0.0001</v>
      </c>
      <c r="J3740" s="128">
        <v>-0.0001</v>
      </c>
    </row>
    <row r="3741" spans="1:8" ht="12.75">
      <c r="A3741" s="127">
        <v>38383.109618055554</v>
      </c>
      <c r="C3741" s="150" t="s">
        <v>96</v>
      </c>
      <c r="D3741" s="128">
        <v>10053.55997791226</v>
      </c>
      <c r="F3741" s="128">
        <v>180.74498610750146</v>
      </c>
      <c r="G3741" s="128">
        <v>119.27733788668046</v>
      </c>
      <c r="H3741" s="128">
        <v>10053.55997791226</v>
      </c>
    </row>
    <row r="3743" spans="3:8" ht="12.75">
      <c r="C3743" s="150" t="s">
        <v>97</v>
      </c>
      <c r="D3743" s="128">
        <v>1.9030369423853726</v>
      </c>
      <c r="F3743" s="128">
        <v>1.2755468320920123</v>
      </c>
      <c r="G3743" s="128">
        <v>1.0639471156174576</v>
      </c>
      <c r="H3743" s="128">
        <v>1.9498762290349934</v>
      </c>
    </row>
    <row r="3744" spans="1:10" ht="12.75">
      <c r="A3744" s="144" t="s">
        <v>86</v>
      </c>
      <c r="C3744" s="145" t="s">
        <v>87</v>
      </c>
      <c r="D3744" s="145" t="s">
        <v>88</v>
      </c>
      <c r="F3744" s="145" t="s">
        <v>89</v>
      </c>
      <c r="G3744" s="145" t="s">
        <v>90</v>
      </c>
      <c r="H3744" s="145" t="s">
        <v>91</v>
      </c>
      <c r="I3744" s="146" t="s">
        <v>92</v>
      </c>
      <c r="J3744" s="145" t="s">
        <v>93</v>
      </c>
    </row>
    <row r="3745" spans="1:8" ht="12.75">
      <c r="A3745" s="147" t="s">
        <v>290</v>
      </c>
      <c r="C3745" s="148">
        <v>259.9399999999441</v>
      </c>
      <c r="D3745" s="128">
        <v>6236760.741317749</v>
      </c>
      <c r="F3745" s="128">
        <v>30875</v>
      </c>
      <c r="G3745" s="128">
        <v>26850</v>
      </c>
      <c r="H3745" s="149" t="s">
        <v>1110</v>
      </c>
    </row>
    <row r="3747" spans="4:8" ht="12.75">
      <c r="D3747" s="128">
        <v>6348907.724029541</v>
      </c>
      <c r="F3747" s="128">
        <v>30575</v>
      </c>
      <c r="G3747" s="128">
        <v>27000</v>
      </c>
      <c r="H3747" s="149" t="s">
        <v>1111</v>
      </c>
    </row>
    <row r="3749" spans="4:8" ht="12.75">
      <c r="D3749" s="128">
        <v>6333829.317230225</v>
      </c>
      <c r="F3749" s="128">
        <v>31775</v>
      </c>
      <c r="G3749" s="128">
        <v>26525</v>
      </c>
      <c r="H3749" s="149" t="s">
        <v>1112</v>
      </c>
    </row>
    <row r="3751" spans="1:10" ht="12.75">
      <c r="A3751" s="144" t="s">
        <v>94</v>
      </c>
      <c r="C3751" s="150" t="s">
        <v>95</v>
      </c>
      <c r="D3751" s="128">
        <v>6306499.260859171</v>
      </c>
      <c r="F3751" s="128">
        <v>31075</v>
      </c>
      <c r="G3751" s="128">
        <v>26791.666666666664</v>
      </c>
      <c r="H3751" s="128">
        <v>6277544.294529205</v>
      </c>
      <c r="I3751" s="128">
        <v>-0.0001</v>
      </c>
      <c r="J3751" s="128">
        <v>-0.0001</v>
      </c>
    </row>
    <row r="3752" spans="1:8" ht="12.75">
      <c r="A3752" s="127">
        <v>38383.110289351855</v>
      </c>
      <c r="C3752" s="150" t="s">
        <v>96</v>
      </c>
      <c r="D3752" s="128">
        <v>60864.073300812415</v>
      </c>
      <c r="F3752" s="128">
        <v>624.4997998398399</v>
      </c>
      <c r="G3752" s="128">
        <v>242.81337140555775</v>
      </c>
      <c r="H3752" s="128">
        <v>60864.073300812415</v>
      </c>
    </row>
    <row r="3754" spans="3:8" ht="12.75">
      <c r="C3754" s="150" t="s">
        <v>97</v>
      </c>
      <c r="D3754" s="128">
        <v>0.9651007759338193</v>
      </c>
      <c r="F3754" s="128">
        <v>2.009653418631826</v>
      </c>
      <c r="G3754" s="128">
        <v>0.9063018528356743</v>
      </c>
      <c r="H3754" s="128">
        <v>0.9695522714806591</v>
      </c>
    </row>
    <row r="3755" spans="1:10" ht="12.75">
      <c r="A3755" s="144" t="s">
        <v>86</v>
      </c>
      <c r="C3755" s="145" t="s">
        <v>87</v>
      </c>
      <c r="D3755" s="145" t="s">
        <v>88</v>
      </c>
      <c r="F3755" s="145" t="s">
        <v>89</v>
      </c>
      <c r="G3755" s="145" t="s">
        <v>90</v>
      </c>
      <c r="H3755" s="145" t="s">
        <v>91</v>
      </c>
      <c r="I3755" s="146" t="s">
        <v>92</v>
      </c>
      <c r="J3755" s="145" t="s">
        <v>93</v>
      </c>
    </row>
    <row r="3756" spans="1:8" ht="12.75">
      <c r="A3756" s="147" t="s">
        <v>292</v>
      </c>
      <c r="C3756" s="148">
        <v>285.2129999999888</v>
      </c>
      <c r="D3756" s="128">
        <v>909287.87292099</v>
      </c>
      <c r="F3756" s="128">
        <v>12425</v>
      </c>
      <c r="G3756" s="128">
        <v>12375</v>
      </c>
      <c r="H3756" s="149" t="s">
        <v>1113</v>
      </c>
    </row>
    <row r="3758" spans="4:8" ht="12.75">
      <c r="D3758" s="128">
        <v>943704.2555847168</v>
      </c>
      <c r="F3758" s="128">
        <v>12450</v>
      </c>
      <c r="G3758" s="128">
        <v>12525</v>
      </c>
      <c r="H3758" s="149" t="s">
        <v>1114</v>
      </c>
    </row>
    <row r="3760" spans="4:8" ht="12.75">
      <c r="D3760" s="128">
        <v>943061.3650913239</v>
      </c>
      <c r="F3760" s="128">
        <v>12675</v>
      </c>
      <c r="G3760" s="128">
        <v>12200</v>
      </c>
      <c r="H3760" s="149" t="s">
        <v>1115</v>
      </c>
    </row>
    <row r="3762" spans="1:10" ht="12.75">
      <c r="A3762" s="144" t="s">
        <v>94</v>
      </c>
      <c r="C3762" s="150" t="s">
        <v>95</v>
      </c>
      <c r="D3762" s="128">
        <v>932017.8311990101</v>
      </c>
      <c r="F3762" s="128">
        <v>12516.666666666668</v>
      </c>
      <c r="G3762" s="128">
        <v>12366.666666666668</v>
      </c>
      <c r="H3762" s="128">
        <v>919584.0928434007</v>
      </c>
      <c r="I3762" s="128">
        <v>-0.0001</v>
      </c>
      <c r="J3762" s="128">
        <v>-0.0001</v>
      </c>
    </row>
    <row r="3763" spans="1:8" ht="12.75">
      <c r="A3763" s="127">
        <v>38383.110972222225</v>
      </c>
      <c r="C3763" s="150" t="s">
        <v>96</v>
      </c>
      <c r="D3763" s="128">
        <v>19687.345670178172</v>
      </c>
      <c r="F3763" s="128">
        <v>137.68926368215253</v>
      </c>
      <c r="G3763" s="128">
        <v>162.6601774661928</v>
      </c>
      <c r="H3763" s="128">
        <v>19687.345670178172</v>
      </c>
    </row>
    <row r="3765" spans="3:8" ht="12.75">
      <c r="C3765" s="150" t="s">
        <v>97</v>
      </c>
      <c r="D3765" s="128">
        <v>2.11233573126504</v>
      </c>
      <c r="F3765" s="128">
        <v>1.1000473796177297</v>
      </c>
      <c r="G3765" s="128">
        <v>1.3153114080824215</v>
      </c>
      <c r="H3765" s="128">
        <v>2.140896718787719</v>
      </c>
    </row>
    <row r="3766" spans="1:10" ht="12.75">
      <c r="A3766" s="144" t="s">
        <v>86</v>
      </c>
      <c r="C3766" s="145" t="s">
        <v>87</v>
      </c>
      <c r="D3766" s="145" t="s">
        <v>88</v>
      </c>
      <c r="F3766" s="145" t="s">
        <v>89</v>
      </c>
      <c r="G3766" s="145" t="s">
        <v>90</v>
      </c>
      <c r="H3766" s="145" t="s">
        <v>91</v>
      </c>
      <c r="I3766" s="146" t="s">
        <v>92</v>
      </c>
      <c r="J3766" s="145" t="s">
        <v>93</v>
      </c>
    </row>
    <row r="3767" spans="1:8" ht="12.75">
      <c r="A3767" s="147" t="s">
        <v>288</v>
      </c>
      <c r="C3767" s="148">
        <v>288.1579999998212</v>
      </c>
      <c r="D3767" s="128">
        <v>445637.90028619766</v>
      </c>
      <c r="F3767" s="128">
        <v>4280</v>
      </c>
      <c r="G3767" s="128">
        <v>3990.0000000037253</v>
      </c>
      <c r="H3767" s="149" t="s">
        <v>1116</v>
      </c>
    </row>
    <row r="3769" spans="4:8" ht="12.75">
      <c r="D3769" s="128">
        <v>436962.63624334335</v>
      </c>
      <c r="F3769" s="128">
        <v>4280</v>
      </c>
      <c r="G3769" s="128">
        <v>3990.0000000037253</v>
      </c>
      <c r="H3769" s="149" t="s">
        <v>1117</v>
      </c>
    </row>
    <row r="3771" spans="4:8" ht="12.75">
      <c r="D3771" s="128">
        <v>440053.4601883888</v>
      </c>
      <c r="F3771" s="128">
        <v>4280</v>
      </c>
      <c r="G3771" s="128">
        <v>3990.0000000037253</v>
      </c>
      <c r="H3771" s="149" t="s">
        <v>1118</v>
      </c>
    </row>
    <row r="3773" spans="1:10" ht="12.75">
      <c r="A3773" s="144" t="s">
        <v>94</v>
      </c>
      <c r="C3773" s="150" t="s">
        <v>95</v>
      </c>
      <c r="D3773" s="128">
        <v>440884.6655726433</v>
      </c>
      <c r="F3773" s="128">
        <v>4280</v>
      </c>
      <c r="G3773" s="128">
        <v>3990.0000000037253</v>
      </c>
      <c r="H3773" s="128">
        <v>436751.9111478626</v>
      </c>
      <c r="I3773" s="128">
        <v>-0.0001</v>
      </c>
      <c r="J3773" s="128">
        <v>-0.0001</v>
      </c>
    </row>
    <row r="3774" spans="1:8" ht="12.75">
      <c r="A3774" s="127">
        <v>38383.11138888889</v>
      </c>
      <c r="C3774" s="150" t="s">
        <v>96</v>
      </c>
      <c r="D3774" s="128">
        <v>4396.956714183829</v>
      </c>
      <c r="H3774" s="128">
        <v>4396.956714183829</v>
      </c>
    </row>
    <row r="3776" spans="3:8" ht="12.75">
      <c r="C3776" s="150" t="s">
        <v>97</v>
      </c>
      <c r="D3776" s="128">
        <v>0.997303162828954</v>
      </c>
      <c r="F3776" s="128">
        <v>0</v>
      </c>
      <c r="G3776" s="128">
        <v>0</v>
      </c>
      <c r="H3776" s="128">
        <v>1.006740119952271</v>
      </c>
    </row>
    <row r="3777" spans="1:10" ht="12.75">
      <c r="A3777" s="144" t="s">
        <v>86</v>
      </c>
      <c r="C3777" s="145" t="s">
        <v>87</v>
      </c>
      <c r="D3777" s="145" t="s">
        <v>88</v>
      </c>
      <c r="F3777" s="145" t="s">
        <v>89</v>
      </c>
      <c r="G3777" s="145" t="s">
        <v>90</v>
      </c>
      <c r="H3777" s="145" t="s">
        <v>91</v>
      </c>
      <c r="I3777" s="146" t="s">
        <v>92</v>
      </c>
      <c r="J3777" s="145" t="s">
        <v>93</v>
      </c>
    </row>
    <row r="3778" spans="1:8" ht="12.75">
      <c r="A3778" s="147" t="s">
        <v>289</v>
      </c>
      <c r="C3778" s="148">
        <v>334.94100000010803</v>
      </c>
      <c r="D3778" s="128">
        <v>1092848.2758312225</v>
      </c>
      <c r="F3778" s="128">
        <v>30800</v>
      </c>
      <c r="H3778" s="149" t="s">
        <v>1119</v>
      </c>
    </row>
    <row r="3780" spans="4:8" ht="12.75">
      <c r="D3780" s="128">
        <v>1062290.7161903381</v>
      </c>
      <c r="F3780" s="128">
        <v>31800</v>
      </c>
      <c r="H3780" s="149" t="s">
        <v>1120</v>
      </c>
    </row>
    <row r="3782" spans="4:8" ht="12.75">
      <c r="D3782" s="128">
        <v>1065379.3663482666</v>
      </c>
      <c r="F3782" s="128">
        <v>32100</v>
      </c>
      <c r="H3782" s="149" t="s">
        <v>1121</v>
      </c>
    </row>
    <row r="3784" spans="1:10" ht="12.75">
      <c r="A3784" s="144" t="s">
        <v>94</v>
      </c>
      <c r="C3784" s="150" t="s">
        <v>95</v>
      </c>
      <c r="D3784" s="128">
        <v>1073506.119456609</v>
      </c>
      <c r="F3784" s="128">
        <v>31566.666666666664</v>
      </c>
      <c r="H3784" s="128">
        <v>1041939.4527899425</v>
      </c>
      <c r="I3784" s="128">
        <v>-0.0001</v>
      </c>
      <c r="J3784" s="128">
        <v>-0.0001</v>
      </c>
    </row>
    <row r="3785" spans="1:8" ht="12.75">
      <c r="A3785" s="127">
        <v>38383.1118287037</v>
      </c>
      <c r="C3785" s="150" t="s">
        <v>96</v>
      </c>
      <c r="D3785" s="128">
        <v>16821.836994359197</v>
      </c>
      <c r="F3785" s="128">
        <v>680.6859285554045</v>
      </c>
      <c r="H3785" s="128">
        <v>16821.836994359197</v>
      </c>
    </row>
    <row r="3787" spans="3:8" ht="12.75">
      <c r="C3787" s="150" t="s">
        <v>97</v>
      </c>
      <c r="D3787" s="128">
        <v>1.5669996369349186</v>
      </c>
      <c r="F3787" s="128">
        <v>2.1563440186549254</v>
      </c>
      <c r="H3787" s="128">
        <v>1.614473561713813</v>
      </c>
    </row>
    <row r="3788" spans="1:10" ht="12.75">
      <c r="A3788" s="144" t="s">
        <v>86</v>
      </c>
      <c r="C3788" s="145" t="s">
        <v>87</v>
      </c>
      <c r="D3788" s="145" t="s">
        <v>88</v>
      </c>
      <c r="F3788" s="145" t="s">
        <v>89</v>
      </c>
      <c r="G3788" s="145" t="s">
        <v>90</v>
      </c>
      <c r="H3788" s="145" t="s">
        <v>91</v>
      </c>
      <c r="I3788" s="146" t="s">
        <v>92</v>
      </c>
      <c r="J3788" s="145" t="s">
        <v>93</v>
      </c>
    </row>
    <row r="3789" spans="1:8" ht="12.75">
      <c r="A3789" s="147" t="s">
        <v>293</v>
      </c>
      <c r="C3789" s="148">
        <v>393.36599999992177</v>
      </c>
      <c r="D3789" s="128">
        <v>4947542.324813843</v>
      </c>
      <c r="F3789" s="128">
        <v>17500</v>
      </c>
      <c r="G3789" s="128">
        <v>16200</v>
      </c>
      <c r="H3789" s="149" t="s">
        <v>1122</v>
      </c>
    </row>
    <row r="3791" spans="4:8" ht="12.75">
      <c r="D3791" s="128">
        <v>4685618.134887695</v>
      </c>
      <c r="F3791" s="128">
        <v>17600</v>
      </c>
      <c r="G3791" s="128">
        <v>15700</v>
      </c>
      <c r="H3791" s="149" t="s">
        <v>1123</v>
      </c>
    </row>
    <row r="3793" spans="4:8" ht="12.75">
      <c r="D3793" s="128">
        <v>4963219.99143219</v>
      </c>
      <c r="F3793" s="128">
        <v>18200</v>
      </c>
      <c r="G3793" s="128">
        <v>16800</v>
      </c>
      <c r="H3793" s="149" t="s">
        <v>1124</v>
      </c>
    </row>
    <row r="3795" spans="1:10" ht="12.75">
      <c r="A3795" s="144" t="s">
        <v>94</v>
      </c>
      <c r="C3795" s="150" t="s">
        <v>95</v>
      </c>
      <c r="D3795" s="128">
        <v>4865460.15037791</v>
      </c>
      <c r="F3795" s="128">
        <v>17766.666666666668</v>
      </c>
      <c r="G3795" s="128">
        <v>16233.333333333332</v>
      </c>
      <c r="H3795" s="128">
        <v>4848460.15037791</v>
      </c>
      <c r="I3795" s="128">
        <v>-0.0001</v>
      </c>
      <c r="J3795" s="128">
        <v>-0.0001</v>
      </c>
    </row>
    <row r="3796" spans="1:8" ht="12.75">
      <c r="A3796" s="127">
        <v>38383.112291666665</v>
      </c>
      <c r="C3796" s="150" t="s">
        <v>96</v>
      </c>
      <c r="D3796" s="128">
        <v>155944.8947844505</v>
      </c>
      <c r="F3796" s="128">
        <v>378.5938897200183</v>
      </c>
      <c r="G3796" s="128">
        <v>550.7570547286101</v>
      </c>
      <c r="H3796" s="128">
        <v>155944.8947844505</v>
      </c>
    </row>
    <row r="3798" spans="3:8" ht="12.75">
      <c r="C3798" s="150" t="s">
        <v>97</v>
      </c>
      <c r="D3798" s="128">
        <v>3.2051417535983306</v>
      </c>
      <c r="F3798" s="128">
        <v>2.1309224562102336</v>
      </c>
      <c r="G3798" s="128">
        <v>3.3927539305663874</v>
      </c>
      <c r="H3798" s="128">
        <v>3.216379839118519</v>
      </c>
    </row>
    <row r="3799" spans="1:10" ht="12.75">
      <c r="A3799" s="144" t="s">
        <v>86</v>
      </c>
      <c r="C3799" s="145" t="s">
        <v>87</v>
      </c>
      <c r="D3799" s="145" t="s">
        <v>88</v>
      </c>
      <c r="F3799" s="145" t="s">
        <v>89</v>
      </c>
      <c r="G3799" s="145" t="s">
        <v>90</v>
      </c>
      <c r="H3799" s="145" t="s">
        <v>91</v>
      </c>
      <c r="I3799" s="146" t="s">
        <v>92</v>
      </c>
      <c r="J3799" s="145" t="s">
        <v>93</v>
      </c>
    </row>
    <row r="3800" spans="1:8" ht="12.75">
      <c r="A3800" s="147" t="s">
        <v>287</v>
      </c>
      <c r="C3800" s="148">
        <v>396.15199999976903</v>
      </c>
      <c r="D3800" s="128">
        <v>5850850</v>
      </c>
      <c r="F3800" s="128">
        <v>95300</v>
      </c>
      <c r="G3800" s="128">
        <v>101300</v>
      </c>
      <c r="H3800" s="149" t="s">
        <v>1125</v>
      </c>
    </row>
    <row r="3802" spans="4:8" ht="12.75">
      <c r="D3802" s="128">
        <v>6699950.6615448</v>
      </c>
      <c r="F3802" s="128">
        <v>97400</v>
      </c>
      <c r="G3802" s="128">
        <v>100600</v>
      </c>
      <c r="H3802" s="149" t="s">
        <v>1126</v>
      </c>
    </row>
    <row r="3804" spans="4:8" ht="12.75">
      <c r="D3804" s="128">
        <v>6470291.999580383</v>
      </c>
      <c r="F3804" s="128">
        <v>97400</v>
      </c>
      <c r="G3804" s="128">
        <v>100700</v>
      </c>
      <c r="H3804" s="149" t="s">
        <v>1127</v>
      </c>
    </row>
    <row r="3806" spans="1:10" ht="12.75">
      <c r="A3806" s="144" t="s">
        <v>94</v>
      </c>
      <c r="C3806" s="150" t="s">
        <v>95</v>
      </c>
      <c r="D3806" s="128">
        <v>6340364.220375061</v>
      </c>
      <c r="F3806" s="128">
        <v>96700</v>
      </c>
      <c r="G3806" s="128">
        <v>100866.66666666666</v>
      </c>
      <c r="H3806" s="128">
        <v>6241603.181928767</v>
      </c>
      <c r="I3806" s="128">
        <v>-0.0001</v>
      </c>
      <c r="J3806" s="128">
        <v>-0.0001</v>
      </c>
    </row>
    <row r="3807" spans="1:8" ht="12.75">
      <c r="A3807" s="127">
        <v>38383.11275462963</v>
      </c>
      <c r="C3807" s="150" t="s">
        <v>96</v>
      </c>
      <c r="D3807" s="128">
        <v>439208.2697489655</v>
      </c>
      <c r="F3807" s="128">
        <v>1212.4355652982142</v>
      </c>
      <c r="G3807" s="128">
        <v>378.5938897200183</v>
      </c>
      <c r="H3807" s="128">
        <v>439208.2697489655</v>
      </c>
    </row>
    <row r="3809" spans="3:8" ht="12.75">
      <c r="C3809" s="150" t="s">
        <v>97</v>
      </c>
      <c r="D3809" s="128">
        <v>6.927177280092978</v>
      </c>
      <c r="F3809" s="128">
        <v>1.2538113395017725</v>
      </c>
      <c r="G3809" s="128">
        <v>0.37534093495044774</v>
      </c>
      <c r="H3809" s="128">
        <v>7.03678617411308</v>
      </c>
    </row>
    <row r="3810" spans="1:10" ht="12.75">
      <c r="A3810" s="144" t="s">
        <v>86</v>
      </c>
      <c r="C3810" s="145" t="s">
        <v>87</v>
      </c>
      <c r="D3810" s="145" t="s">
        <v>88</v>
      </c>
      <c r="F3810" s="145" t="s">
        <v>89</v>
      </c>
      <c r="G3810" s="145" t="s">
        <v>90</v>
      </c>
      <c r="H3810" s="145" t="s">
        <v>91</v>
      </c>
      <c r="I3810" s="146" t="s">
        <v>92</v>
      </c>
      <c r="J3810" s="145" t="s">
        <v>93</v>
      </c>
    </row>
    <row r="3811" spans="1:8" ht="12.75">
      <c r="A3811" s="147" t="s">
        <v>294</v>
      </c>
      <c r="C3811" s="148">
        <v>589.5920000001788</v>
      </c>
      <c r="D3811" s="128">
        <v>249283.80939531326</v>
      </c>
      <c r="F3811" s="128">
        <v>2870</v>
      </c>
      <c r="G3811" s="128">
        <v>2790</v>
      </c>
      <c r="H3811" s="149" t="s">
        <v>1128</v>
      </c>
    </row>
    <row r="3813" spans="4:8" ht="12.75">
      <c r="D3813" s="128">
        <v>236860.86837792397</v>
      </c>
      <c r="F3813" s="128">
        <v>2940</v>
      </c>
      <c r="G3813" s="128">
        <v>2720</v>
      </c>
      <c r="H3813" s="149" t="s">
        <v>1201</v>
      </c>
    </row>
    <row r="3815" spans="4:8" ht="12.75">
      <c r="D3815" s="128">
        <v>230996.22197294235</v>
      </c>
      <c r="F3815" s="128">
        <v>2880</v>
      </c>
      <c r="G3815" s="128">
        <v>2660</v>
      </c>
      <c r="H3815" s="149" t="s">
        <v>1202</v>
      </c>
    </row>
    <row r="3817" spans="1:10" ht="12.75">
      <c r="A3817" s="144" t="s">
        <v>94</v>
      </c>
      <c r="C3817" s="150" t="s">
        <v>95</v>
      </c>
      <c r="D3817" s="128">
        <v>239046.96658205986</v>
      </c>
      <c r="F3817" s="128">
        <v>2896.666666666667</v>
      </c>
      <c r="G3817" s="128">
        <v>2723.333333333333</v>
      </c>
      <c r="H3817" s="128">
        <v>236236.96658205986</v>
      </c>
      <c r="I3817" s="128">
        <v>-0.0001</v>
      </c>
      <c r="J3817" s="128">
        <v>-0.0001</v>
      </c>
    </row>
    <row r="3818" spans="1:8" ht="12.75">
      <c r="A3818" s="127">
        <v>38383.11325231481</v>
      </c>
      <c r="C3818" s="150" t="s">
        <v>96</v>
      </c>
      <c r="D3818" s="128">
        <v>9337.731654492707</v>
      </c>
      <c r="F3818" s="128">
        <v>37.859388972001824</v>
      </c>
      <c r="G3818" s="128">
        <v>65.0640709864771</v>
      </c>
      <c r="H3818" s="128">
        <v>9337.731654492707</v>
      </c>
    </row>
    <row r="3820" spans="3:8" ht="12.75">
      <c r="C3820" s="150" t="s">
        <v>97</v>
      </c>
      <c r="D3820" s="128">
        <v>3.906233067085273</v>
      </c>
      <c r="F3820" s="128">
        <v>1.3069984685386131</v>
      </c>
      <c r="G3820" s="128">
        <v>2.3891335735548522</v>
      </c>
      <c r="H3820" s="128">
        <v>3.952697069215511</v>
      </c>
    </row>
    <row r="3821" spans="1:10" ht="12.75">
      <c r="A3821" s="144" t="s">
        <v>86</v>
      </c>
      <c r="C3821" s="145" t="s">
        <v>87</v>
      </c>
      <c r="D3821" s="145" t="s">
        <v>88</v>
      </c>
      <c r="F3821" s="145" t="s">
        <v>89</v>
      </c>
      <c r="G3821" s="145" t="s">
        <v>90</v>
      </c>
      <c r="H3821" s="145" t="s">
        <v>91</v>
      </c>
      <c r="I3821" s="146" t="s">
        <v>92</v>
      </c>
      <c r="J3821" s="145" t="s">
        <v>93</v>
      </c>
    </row>
    <row r="3822" spans="1:8" ht="12.75">
      <c r="A3822" s="147" t="s">
        <v>295</v>
      </c>
      <c r="C3822" s="148">
        <v>766.4900000002235</v>
      </c>
      <c r="D3822" s="128">
        <v>13638.138942405581</v>
      </c>
      <c r="F3822" s="128">
        <v>2046</v>
      </c>
      <c r="G3822" s="128">
        <v>2031</v>
      </c>
      <c r="H3822" s="149" t="s">
        <v>1203</v>
      </c>
    </row>
    <row r="3824" spans="4:8" ht="12.75">
      <c r="D3824" s="128">
        <v>14719.090651884675</v>
      </c>
      <c r="F3824" s="128">
        <v>1907.9999999981374</v>
      </c>
      <c r="G3824" s="128">
        <v>1935</v>
      </c>
      <c r="H3824" s="149" t="s">
        <v>1204</v>
      </c>
    </row>
    <row r="3826" spans="4:8" ht="12.75">
      <c r="D3826" s="128">
        <v>13931.177455440164</v>
      </c>
      <c r="F3826" s="128">
        <v>1929</v>
      </c>
      <c r="G3826" s="128">
        <v>2039.0000000018626</v>
      </c>
      <c r="H3826" s="149" t="s">
        <v>1205</v>
      </c>
    </row>
    <row r="3828" spans="1:10" ht="12.75">
      <c r="A3828" s="144" t="s">
        <v>94</v>
      </c>
      <c r="C3828" s="150" t="s">
        <v>95</v>
      </c>
      <c r="D3828" s="128">
        <v>14096.135683243472</v>
      </c>
      <c r="F3828" s="128">
        <v>1960.9999999993793</v>
      </c>
      <c r="G3828" s="128">
        <v>2001.6666666672877</v>
      </c>
      <c r="H3828" s="128">
        <v>12114.008853975154</v>
      </c>
      <c r="I3828" s="128">
        <v>-0.0001</v>
      </c>
      <c r="J3828" s="128">
        <v>-0.0001</v>
      </c>
    </row>
    <row r="3829" spans="1:8" ht="12.75">
      <c r="A3829" s="127">
        <v>38383.11375</v>
      </c>
      <c r="C3829" s="150" t="s">
        <v>96</v>
      </c>
      <c r="D3829" s="128">
        <v>559.0371742974253</v>
      </c>
      <c r="F3829" s="128">
        <v>74.35724578074787</v>
      </c>
      <c r="G3829" s="128">
        <v>57.8734251051661</v>
      </c>
      <c r="H3829" s="128">
        <v>559.0371742974253</v>
      </c>
    </row>
    <row r="3831" spans="3:8" ht="12.75">
      <c r="C3831" s="150" t="s">
        <v>97</v>
      </c>
      <c r="D3831" s="128">
        <v>3.96588956618778</v>
      </c>
      <c r="F3831" s="128">
        <v>3.7918024365513214</v>
      </c>
      <c r="G3831" s="128">
        <v>2.891261870365436</v>
      </c>
      <c r="H3831" s="128">
        <v>4.614799122538036</v>
      </c>
    </row>
    <row r="3832" spans="1:16" ht="12.75">
      <c r="A3832" s="138" t="s">
        <v>186</v>
      </c>
      <c r="B3832" s="133" t="s">
        <v>163</v>
      </c>
      <c r="D3832" s="138" t="s">
        <v>187</v>
      </c>
      <c r="E3832" s="133" t="s">
        <v>188</v>
      </c>
      <c r="F3832" s="134" t="s">
        <v>115</v>
      </c>
      <c r="G3832" s="139" t="s">
        <v>190</v>
      </c>
      <c r="H3832" s="140">
        <v>3</v>
      </c>
      <c r="I3832" s="141" t="s">
        <v>191</v>
      </c>
      <c r="J3832" s="140">
        <v>4</v>
      </c>
      <c r="K3832" s="139" t="s">
        <v>192</v>
      </c>
      <c r="L3832" s="142">
        <v>1</v>
      </c>
      <c r="M3832" s="139" t="s">
        <v>193</v>
      </c>
      <c r="N3832" s="143">
        <v>1</v>
      </c>
      <c r="O3832" s="139" t="s">
        <v>194</v>
      </c>
      <c r="P3832" s="143">
        <v>1</v>
      </c>
    </row>
    <row r="3834" spans="1:10" ht="12.75">
      <c r="A3834" s="144" t="s">
        <v>86</v>
      </c>
      <c r="C3834" s="145" t="s">
        <v>87</v>
      </c>
      <c r="D3834" s="145" t="s">
        <v>88</v>
      </c>
      <c r="F3834" s="145" t="s">
        <v>89</v>
      </c>
      <c r="G3834" s="145" t="s">
        <v>90</v>
      </c>
      <c r="H3834" s="145" t="s">
        <v>91</v>
      </c>
      <c r="I3834" s="146" t="s">
        <v>92</v>
      </c>
      <c r="J3834" s="145" t="s">
        <v>93</v>
      </c>
    </row>
    <row r="3835" spans="1:8" ht="12.75">
      <c r="A3835" s="147" t="s">
        <v>21</v>
      </c>
      <c r="C3835" s="148">
        <v>178.2290000000503</v>
      </c>
      <c r="D3835" s="128">
        <v>873.9976395824924</v>
      </c>
      <c r="F3835" s="128">
        <v>501</v>
      </c>
      <c r="G3835" s="128">
        <v>483.99999999953434</v>
      </c>
      <c r="H3835" s="149" t="s">
        <v>1206</v>
      </c>
    </row>
    <row r="3837" spans="4:8" ht="12.75">
      <c r="D3837" s="128">
        <v>815.9466157220304</v>
      </c>
      <c r="F3837" s="128">
        <v>464</v>
      </c>
      <c r="G3837" s="128">
        <v>461</v>
      </c>
      <c r="H3837" s="149" t="s">
        <v>1207</v>
      </c>
    </row>
    <row r="3839" spans="4:8" ht="12.75">
      <c r="D3839" s="128">
        <v>823.0879434244707</v>
      </c>
      <c r="F3839" s="128">
        <v>490</v>
      </c>
      <c r="G3839" s="128">
        <v>449</v>
      </c>
      <c r="H3839" s="149" t="s">
        <v>1208</v>
      </c>
    </row>
    <row r="3841" spans="1:8" ht="12.75">
      <c r="A3841" s="144" t="s">
        <v>94</v>
      </c>
      <c r="C3841" s="150" t="s">
        <v>95</v>
      </c>
      <c r="D3841" s="128">
        <v>837.6773995763313</v>
      </c>
      <c r="F3841" s="128">
        <v>485</v>
      </c>
      <c r="G3841" s="128">
        <v>464.66666666651145</v>
      </c>
      <c r="H3841" s="128">
        <v>363.43976936808</v>
      </c>
    </row>
    <row r="3842" spans="1:8" ht="12.75">
      <c r="A3842" s="127">
        <v>38383.115960648145</v>
      </c>
      <c r="C3842" s="150" t="s">
        <v>96</v>
      </c>
      <c r="D3842" s="128">
        <v>31.65627135208919</v>
      </c>
      <c r="F3842" s="128">
        <v>19</v>
      </c>
      <c r="G3842" s="128">
        <v>17.78576209568606</v>
      </c>
      <c r="H3842" s="128">
        <v>31.65627135208919</v>
      </c>
    </row>
    <row r="3844" spans="3:8" ht="12.75">
      <c r="C3844" s="150" t="s">
        <v>97</v>
      </c>
      <c r="D3844" s="128">
        <v>3.7790528153319953</v>
      </c>
      <c r="F3844" s="128">
        <v>3.917525773195876</v>
      </c>
      <c r="G3844" s="128">
        <v>3.827638901511909</v>
      </c>
      <c r="H3844" s="128">
        <v>8.710183645320539</v>
      </c>
    </row>
    <row r="3845" spans="1:10" ht="12.75">
      <c r="A3845" s="144" t="s">
        <v>86</v>
      </c>
      <c r="C3845" s="145" t="s">
        <v>87</v>
      </c>
      <c r="D3845" s="145" t="s">
        <v>88</v>
      </c>
      <c r="F3845" s="145" t="s">
        <v>89</v>
      </c>
      <c r="G3845" s="145" t="s">
        <v>90</v>
      </c>
      <c r="H3845" s="145" t="s">
        <v>91</v>
      </c>
      <c r="I3845" s="146" t="s">
        <v>92</v>
      </c>
      <c r="J3845" s="145" t="s">
        <v>93</v>
      </c>
    </row>
    <row r="3846" spans="1:8" ht="12.75">
      <c r="A3846" s="147" t="s">
        <v>288</v>
      </c>
      <c r="C3846" s="148">
        <v>251.61100000003353</v>
      </c>
      <c r="D3846" s="128">
        <v>4841181.498245239</v>
      </c>
      <c r="F3846" s="128">
        <v>32100</v>
      </c>
      <c r="G3846" s="128">
        <v>26700</v>
      </c>
      <c r="H3846" s="149" t="s">
        <v>1209</v>
      </c>
    </row>
    <row r="3848" spans="4:8" ht="12.75">
      <c r="D3848" s="128">
        <v>4514265.858879089</v>
      </c>
      <c r="F3848" s="128">
        <v>33500</v>
      </c>
      <c r="G3848" s="128">
        <v>27300</v>
      </c>
      <c r="H3848" s="149" t="s">
        <v>1210</v>
      </c>
    </row>
    <row r="3850" spans="4:8" ht="12.75">
      <c r="D3850" s="128">
        <v>4806778.341529846</v>
      </c>
      <c r="F3850" s="128">
        <v>31800</v>
      </c>
      <c r="G3850" s="128">
        <v>26700</v>
      </c>
      <c r="H3850" s="149" t="s">
        <v>1211</v>
      </c>
    </row>
    <row r="3852" spans="1:10" ht="12.75">
      <c r="A3852" s="144" t="s">
        <v>94</v>
      </c>
      <c r="C3852" s="150" t="s">
        <v>95</v>
      </c>
      <c r="D3852" s="128">
        <v>4720741.899551392</v>
      </c>
      <c r="F3852" s="128">
        <v>32466.666666666664</v>
      </c>
      <c r="G3852" s="128">
        <v>26900</v>
      </c>
      <c r="H3852" s="128">
        <v>4691086.003238869</v>
      </c>
      <c r="I3852" s="128">
        <v>-0.0001</v>
      </c>
      <c r="J3852" s="128">
        <v>-0.0001</v>
      </c>
    </row>
    <row r="3853" spans="1:8" ht="12.75">
      <c r="A3853" s="127">
        <v>38383.116435185184</v>
      </c>
      <c r="C3853" s="150" t="s">
        <v>96</v>
      </c>
      <c r="D3853" s="128">
        <v>179638.97357416627</v>
      </c>
      <c r="F3853" s="128">
        <v>907.3771725877466</v>
      </c>
      <c r="G3853" s="128">
        <v>346.41016151377545</v>
      </c>
      <c r="H3853" s="128">
        <v>179638.97357416627</v>
      </c>
    </row>
    <row r="3855" spans="3:8" ht="12.75">
      <c r="C3855" s="150" t="s">
        <v>97</v>
      </c>
      <c r="D3855" s="128">
        <v>3.8053123300648406</v>
      </c>
      <c r="F3855" s="128">
        <v>2.7947962194694465</v>
      </c>
      <c r="G3855" s="128">
        <v>1.2877701171515819</v>
      </c>
      <c r="H3855" s="128">
        <v>3.8293685822459453</v>
      </c>
    </row>
    <row r="3856" spans="1:10" ht="12.75">
      <c r="A3856" s="144" t="s">
        <v>86</v>
      </c>
      <c r="C3856" s="145" t="s">
        <v>87</v>
      </c>
      <c r="D3856" s="145" t="s">
        <v>88</v>
      </c>
      <c r="F3856" s="145" t="s">
        <v>89</v>
      </c>
      <c r="G3856" s="145" t="s">
        <v>90</v>
      </c>
      <c r="H3856" s="145" t="s">
        <v>91</v>
      </c>
      <c r="I3856" s="146" t="s">
        <v>92</v>
      </c>
      <c r="J3856" s="145" t="s">
        <v>93</v>
      </c>
    </row>
    <row r="3857" spans="1:8" ht="12.75">
      <c r="A3857" s="147" t="s">
        <v>291</v>
      </c>
      <c r="C3857" s="148">
        <v>257.6099999998696</v>
      </c>
      <c r="D3857" s="128">
        <v>472972.24329948425</v>
      </c>
      <c r="F3857" s="128">
        <v>14042.5</v>
      </c>
      <c r="G3857" s="128">
        <v>11177.5</v>
      </c>
      <c r="H3857" s="149" t="s">
        <v>1212</v>
      </c>
    </row>
    <row r="3859" spans="4:8" ht="12.75">
      <c r="D3859" s="128">
        <v>476521.62088251114</v>
      </c>
      <c r="F3859" s="128">
        <v>14047.500000014901</v>
      </c>
      <c r="G3859" s="128">
        <v>11095</v>
      </c>
      <c r="H3859" s="149" t="s">
        <v>1213</v>
      </c>
    </row>
    <row r="3861" spans="4:8" ht="12.75">
      <c r="D3861" s="128">
        <v>472493.0399823189</v>
      </c>
      <c r="F3861" s="128">
        <v>14412.5</v>
      </c>
      <c r="G3861" s="128">
        <v>11220</v>
      </c>
      <c r="H3861" s="149" t="s">
        <v>1214</v>
      </c>
    </row>
    <row r="3863" spans="1:10" ht="12.75">
      <c r="A3863" s="144" t="s">
        <v>94</v>
      </c>
      <c r="C3863" s="150" t="s">
        <v>95</v>
      </c>
      <c r="D3863" s="128">
        <v>473995.63472143805</v>
      </c>
      <c r="F3863" s="128">
        <v>14167.500000004966</v>
      </c>
      <c r="G3863" s="128">
        <v>11164.166666666668</v>
      </c>
      <c r="H3863" s="128">
        <v>461329.80138810223</v>
      </c>
      <c r="I3863" s="128">
        <v>-0.0001</v>
      </c>
      <c r="J3863" s="128">
        <v>-0.0001</v>
      </c>
    </row>
    <row r="3864" spans="1:8" ht="12.75">
      <c r="A3864" s="127">
        <v>38383.11708333333</v>
      </c>
      <c r="C3864" s="150" t="s">
        <v>96</v>
      </c>
      <c r="D3864" s="128">
        <v>2200.650703591724</v>
      </c>
      <c r="F3864" s="128">
        <v>212.19095173491482</v>
      </c>
      <c r="G3864" s="128">
        <v>63.55771655222781</v>
      </c>
      <c r="H3864" s="128">
        <v>2200.650703591724</v>
      </c>
    </row>
    <row r="3866" spans="3:8" ht="12.75">
      <c r="C3866" s="150" t="s">
        <v>97</v>
      </c>
      <c r="D3866" s="128">
        <v>0.46427657606699735</v>
      </c>
      <c r="F3866" s="128">
        <v>1.4977303810470477</v>
      </c>
      <c r="G3866" s="128">
        <v>0.5693010365206641</v>
      </c>
      <c r="H3866" s="128">
        <v>0.4770233132501202</v>
      </c>
    </row>
    <row r="3867" spans="1:10" ht="12.75">
      <c r="A3867" s="144" t="s">
        <v>86</v>
      </c>
      <c r="C3867" s="145" t="s">
        <v>87</v>
      </c>
      <c r="D3867" s="145" t="s">
        <v>88</v>
      </c>
      <c r="F3867" s="145" t="s">
        <v>89</v>
      </c>
      <c r="G3867" s="145" t="s">
        <v>90</v>
      </c>
      <c r="H3867" s="145" t="s">
        <v>91</v>
      </c>
      <c r="I3867" s="146" t="s">
        <v>92</v>
      </c>
      <c r="J3867" s="145" t="s">
        <v>93</v>
      </c>
    </row>
    <row r="3868" spans="1:8" ht="12.75">
      <c r="A3868" s="147" t="s">
        <v>290</v>
      </c>
      <c r="C3868" s="148">
        <v>259.9399999999441</v>
      </c>
      <c r="D3868" s="128">
        <v>4989506.827331543</v>
      </c>
      <c r="F3868" s="128">
        <v>28200</v>
      </c>
      <c r="G3868" s="128">
        <v>25325</v>
      </c>
      <c r="H3868" s="149" t="s">
        <v>1215</v>
      </c>
    </row>
    <row r="3870" spans="4:8" ht="12.75">
      <c r="D3870" s="128">
        <v>5082028.458656311</v>
      </c>
      <c r="F3870" s="128">
        <v>28100</v>
      </c>
      <c r="G3870" s="128">
        <v>25200</v>
      </c>
      <c r="H3870" s="149" t="s">
        <v>1216</v>
      </c>
    </row>
    <row r="3872" spans="4:8" ht="12.75">
      <c r="D3872" s="128">
        <v>5086225.800727844</v>
      </c>
      <c r="F3872" s="128">
        <v>28575</v>
      </c>
      <c r="G3872" s="128">
        <v>25325</v>
      </c>
      <c r="H3872" s="149" t="s">
        <v>1217</v>
      </c>
    </row>
    <row r="3874" spans="1:10" ht="12.75">
      <c r="A3874" s="144" t="s">
        <v>94</v>
      </c>
      <c r="C3874" s="150" t="s">
        <v>95</v>
      </c>
      <c r="D3874" s="128">
        <v>5052587.028905232</v>
      </c>
      <c r="F3874" s="128">
        <v>28291.666666666664</v>
      </c>
      <c r="G3874" s="128">
        <v>25283.333333333336</v>
      </c>
      <c r="H3874" s="128">
        <v>5025784.335302539</v>
      </c>
      <c r="I3874" s="128">
        <v>-0.0001</v>
      </c>
      <c r="J3874" s="128">
        <v>-0.0001</v>
      </c>
    </row>
    <row r="3875" spans="1:8" ht="12.75">
      <c r="A3875" s="127">
        <v>38383.11775462963</v>
      </c>
      <c r="C3875" s="150" t="s">
        <v>96</v>
      </c>
      <c r="D3875" s="128">
        <v>54669.35424025664</v>
      </c>
      <c r="F3875" s="128">
        <v>250.41632002194532</v>
      </c>
      <c r="G3875" s="128">
        <v>72.16878364870323</v>
      </c>
      <c r="H3875" s="128">
        <v>54669.35424025664</v>
      </c>
    </row>
    <row r="3877" spans="3:8" ht="12.75">
      <c r="C3877" s="150" t="s">
        <v>97</v>
      </c>
      <c r="D3877" s="128">
        <v>1.0820071762742527</v>
      </c>
      <c r="F3877" s="128">
        <v>0.8851239588404547</v>
      </c>
      <c r="G3877" s="128">
        <v>0.28544014627041475</v>
      </c>
      <c r="H3877" s="128">
        <v>1.0877775605340556</v>
      </c>
    </row>
    <row r="3878" spans="1:10" ht="12.75">
      <c r="A3878" s="144" t="s">
        <v>86</v>
      </c>
      <c r="C3878" s="145" t="s">
        <v>87</v>
      </c>
      <c r="D3878" s="145" t="s">
        <v>88</v>
      </c>
      <c r="F3878" s="145" t="s">
        <v>89</v>
      </c>
      <c r="G3878" s="145" t="s">
        <v>90</v>
      </c>
      <c r="H3878" s="145" t="s">
        <v>91</v>
      </c>
      <c r="I3878" s="146" t="s">
        <v>92</v>
      </c>
      <c r="J3878" s="145" t="s">
        <v>93</v>
      </c>
    </row>
    <row r="3879" spans="1:8" ht="12.75">
      <c r="A3879" s="147" t="s">
        <v>292</v>
      </c>
      <c r="C3879" s="148">
        <v>285.2129999999888</v>
      </c>
      <c r="D3879" s="128">
        <v>837987.8107337952</v>
      </c>
      <c r="F3879" s="128">
        <v>12425</v>
      </c>
      <c r="G3879" s="128">
        <v>12500</v>
      </c>
      <c r="H3879" s="149" t="s">
        <v>1218</v>
      </c>
    </row>
    <row r="3881" spans="4:8" ht="12.75">
      <c r="D3881" s="128">
        <v>789496.4608430862</v>
      </c>
      <c r="F3881" s="128">
        <v>12825</v>
      </c>
      <c r="G3881" s="128">
        <v>12250</v>
      </c>
      <c r="H3881" s="149" t="s">
        <v>1219</v>
      </c>
    </row>
    <row r="3883" spans="4:8" ht="12.75">
      <c r="D3883" s="128">
        <v>828787.0578317642</v>
      </c>
      <c r="F3883" s="128">
        <v>12400</v>
      </c>
      <c r="G3883" s="128">
        <v>12025</v>
      </c>
      <c r="H3883" s="149" t="s">
        <v>1220</v>
      </c>
    </row>
    <row r="3885" spans="1:10" ht="12.75">
      <c r="A3885" s="144" t="s">
        <v>94</v>
      </c>
      <c r="C3885" s="150" t="s">
        <v>95</v>
      </c>
      <c r="D3885" s="128">
        <v>818757.109802882</v>
      </c>
      <c r="F3885" s="128">
        <v>12550</v>
      </c>
      <c r="G3885" s="128">
        <v>12258.333333333332</v>
      </c>
      <c r="H3885" s="128">
        <v>806368.359296604</v>
      </c>
      <c r="I3885" s="128">
        <v>-0.0001</v>
      </c>
      <c r="J3885" s="128">
        <v>-0.0001</v>
      </c>
    </row>
    <row r="3886" spans="1:8" ht="12.75">
      <c r="A3886" s="127">
        <v>38383.118425925924</v>
      </c>
      <c r="C3886" s="150" t="s">
        <v>96</v>
      </c>
      <c r="D3886" s="128">
        <v>25754.66261965572</v>
      </c>
      <c r="F3886" s="128">
        <v>238.4848003542364</v>
      </c>
      <c r="G3886" s="128">
        <v>237.60962382305422</v>
      </c>
      <c r="H3886" s="128">
        <v>25754.66261965572</v>
      </c>
    </row>
    <row r="3888" spans="3:8" ht="12.75">
      <c r="C3888" s="150" t="s">
        <v>97</v>
      </c>
      <c r="D3888" s="128">
        <v>3.1455803328359777</v>
      </c>
      <c r="F3888" s="128">
        <v>1.9002772936592538</v>
      </c>
      <c r="G3888" s="128">
        <v>1.9383517918943927</v>
      </c>
      <c r="H3888" s="128">
        <v>3.1939078862322363</v>
      </c>
    </row>
    <row r="3889" spans="1:10" ht="12.75">
      <c r="A3889" s="144" t="s">
        <v>86</v>
      </c>
      <c r="C3889" s="145" t="s">
        <v>87</v>
      </c>
      <c r="D3889" s="145" t="s">
        <v>88</v>
      </c>
      <c r="F3889" s="145" t="s">
        <v>89</v>
      </c>
      <c r="G3889" s="145" t="s">
        <v>90</v>
      </c>
      <c r="H3889" s="145" t="s">
        <v>91</v>
      </c>
      <c r="I3889" s="146" t="s">
        <v>92</v>
      </c>
      <c r="J3889" s="145" t="s">
        <v>93</v>
      </c>
    </row>
    <row r="3890" spans="1:8" ht="12.75">
      <c r="A3890" s="147" t="s">
        <v>288</v>
      </c>
      <c r="C3890" s="148">
        <v>288.1579999998212</v>
      </c>
      <c r="D3890" s="128">
        <v>412755</v>
      </c>
      <c r="F3890" s="128">
        <v>4410</v>
      </c>
      <c r="G3890" s="128">
        <v>4130</v>
      </c>
      <c r="H3890" s="149" t="s">
        <v>1221</v>
      </c>
    </row>
    <row r="3892" spans="4:8" ht="12.75">
      <c r="D3892" s="128">
        <v>476954.4690146446</v>
      </c>
      <c r="F3892" s="128">
        <v>4410</v>
      </c>
      <c r="G3892" s="128">
        <v>4130</v>
      </c>
      <c r="H3892" s="149" t="s">
        <v>1222</v>
      </c>
    </row>
    <row r="3894" spans="4:8" ht="12.75">
      <c r="D3894" s="128">
        <v>469849.45214653015</v>
      </c>
      <c r="F3894" s="128">
        <v>4410</v>
      </c>
      <c r="G3894" s="128">
        <v>4130</v>
      </c>
      <c r="H3894" s="149" t="s">
        <v>1223</v>
      </c>
    </row>
    <row r="3896" spans="1:10" ht="12.75">
      <c r="A3896" s="144" t="s">
        <v>94</v>
      </c>
      <c r="C3896" s="150" t="s">
        <v>95</v>
      </c>
      <c r="D3896" s="128">
        <v>453186.3070537249</v>
      </c>
      <c r="F3896" s="128">
        <v>4410</v>
      </c>
      <c r="G3896" s="128">
        <v>4130</v>
      </c>
      <c r="H3896" s="128">
        <v>448918.4751953179</v>
      </c>
      <c r="I3896" s="128">
        <v>-0.0001</v>
      </c>
      <c r="J3896" s="128">
        <v>-0.0001</v>
      </c>
    </row>
    <row r="3897" spans="1:8" ht="12.75">
      <c r="A3897" s="127">
        <v>38383.11885416666</v>
      </c>
      <c r="C3897" s="150" t="s">
        <v>96</v>
      </c>
      <c r="D3897" s="128">
        <v>35194.29298520482</v>
      </c>
      <c r="H3897" s="128">
        <v>35194.29298520482</v>
      </c>
    </row>
    <row r="3899" spans="3:8" ht="12.75">
      <c r="C3899" s="150" t="s">
        <v>97</v>
      </c>
      <c r="D3899" s="128">
        <v>7.765965660792258</v>
      </c>
      <c r="F3899" s="128">
        <v>0</v>
      </c>
      <c r="G3899" s="128">
        <v>0</v>
      </c>
      <c r="H3899" s="128">
        <v>7.839796072080193</v>
      </c>
    </row>
    <row r="3900" spans="1:10" ht="12.75">
      <c r="A3900" s="144" t="s">
        <v>86</v>
      </c>
      <c r="C3900" s="145" t="s">
        <v>87</v>
      </c>
      <c r="D3900" s="145" t="s">
        <v>88</v>
      </c>
      <c r="F3900" s="145" t="s">
        <v>89</v>
      </c>
      <c r="G3900" s="145" t="s">
        <v>90</v>
      </c>
      <c r="H3900" s="145" t="s">
        <v>91</v>
      </c>
      <c r="I3900" s="146" t="s">
        <v>92</v>
      </c>
      <c r="J3900" s="145" t="s">
        <v>93</v>
      </c>
    </row>
    <row r="3901" spans="1:8" ht="12.75">
      <c r="A3901" s="147" t="s">
        <v>289</v>
      </c>
      <c r="C3901" s="148">
        <v>334.94100000010803</v>
      </c>
      <c r="D3901" s="128">
        <v>1813399.9185619354</v>
      </c>
      <c r="F3901" s="128">
        <v>35400</v>
      </c>
      <c r="H3901" s="149" t="s">
        <v>1224</v>
      </c>
    </row>
    <row r="3903" spans="4:8" ht="12.75">
      <c r="D3903" s="128">
        <v>1850406.9872932434</v>
      </c>
      <c r="F3903" s="128">
        <v>34900</v>
      </c>
      <c r="H3903" s="149" t="s">
        <v>1225</v>
      </c>
    </row>
    <row r="3905" spans="4:8" ht="12.75">
      <c r="D3905" s="128">
        <v>1843694.314201355</v>
      </c>
      <c r="F3905" s="128">
        <v>34300</v>
      </c>
      <c r="H3905" s="149" t="s">
        <v>1226</v>
      </c>
    </row>
    <row r="3907" spans="1:10" ht="12.75">
      <c r="A3907" s="144" t="s">
        <v>94</v>
      </c>
      <c r="C3907" s="150" t="s">
        <v>95</v>
      </c>
      <c r="D3907" s="128">
        <v>1835833.7400188446</v>
      </c>
      <c r="F3907" s="128">
        <v>34866.666666666664</v>
      </c>
      <c r="H3907" s="128">
        <v>1800967.073352178</v>
      </c>
      <c r="I3907" s="128">
        <v>-0.0001</v>
      </c>
      <c r="J3907" s="128">
        <v>-0.0001</v>
      </c>
    </row>
    <row r="3908" spans="1:8" ht="12.75">
      <c r="A3908" s="127">
        <v>38383.11928240741</v>
      </c>
      <c r="C3908" s="150" t="s">
        <v>96</v>
      </c>
      <c r="D3908" s="128">
        <v>19716.0405223767</v>
      </c>
      <c r="F3908" s="128">
        <v>550.7570547286101</v>
      </c>
      <c r="H3908" s="128">
        <v>19716.0405223767</v>
      </c>
    </row>
    <row r="3910" spans="3:8" ht="12.75">
      <c r="C3910" s="150" t="s">
        <v>97</v>
      </c>
      <c r="D3910" s="128">
        <v>1.0739556688926697</v>
      </c>
      <c r="F3910" s="128">
        <v>1.5796091435811</v>
      </c>
      <c r="H3910" s="128">
        <v>1.0947474173238945</v>
      </c>
    </row>
    <row r="3911" spans="1:10" ht="12.75">
      <c r="A3911" s="144" t="s">
        <v>86</v>
      </c>
      <c r="C3911" s="145" t="s">
        <v>87</v>
      </c>
      <c r="D3911" s="145" t="s">
        <v>88</v>
      </c>
      <c r="F3911" s="145" t="s">
        <v>89</v>
      </c>
      <c r="G3911" s="145" t="s">
        <v>90</v>
      </c>
      <c r="H3911" s="145" t="s">
        <v>91</v>
      </c>
      <c r="I3911" s="146" t="s">
        <v>92</v>
      </c>
      <c r="J3911" s="145" t="s">
        <v>93</v>
      </c>
    </row>
    <row r="3912" spans="1:8" ht="12.75">
      <c r="A3912" s="147" t="s">
        <v>293</v>
      </c>
      <c r="C3912" s="148">
        <v>393.36599999992177</v>
      </c>
      <c r="D3912" s="128">
        <v>4577500.14200592</v>
      </c>
      <c r="F3912" s="128">
        <v>16800</v>
      </c>
      <c r="G3912" s="128">
        <v>15200</v>
      </c>
      <c r="H3912" s="149" t="s">
        <v>1227</v>
      </c>
    </row>
    <row r="3914" spans="4:8" ht="12.75">
      <c r="D3914" s="128">
        <v>4697136.273666382</v>
      </c>
      <c r="F3914" s="128">
        <v>16500</v>
      </c>
      <c r="G3914" s="128">
        <v>15100</v>
      </c>
      <c r="H3914" s="149" t="s">
        <v>1228</v>
      </c>
    </row>
    <row r="3916" spans="4:8" ht="12.75">
      <c r="D3916" s="128">
        <v>4574717.891372681</v>
      </c>
      <c r="F3916" s="128">
        <v>18300</v>
      </c>
      <c r="G3916" s="128">
        <v>14800</v>
      </c>
      <c r="H3916" s="149" t="s">
        <v>1229</v>
      </c>
    </row>
    <row r="3918" spans="1:10" ht="12.75">
      <c r="A3918" s="144" t="s">
        <v>94</v>
      </c>
      <c r="C3918" s="150" t="s">
        <v>95</v>
      </c>
      <c r="D3918" s="128">
        <v>4616451.435681661</v>
      </c>
      <c r="F3918" s="128">
        <v>17200</v>
      </c>
      <c r="G3918" s="128">
        <v>15033.333333333332</v>
      </c>
      <c r="H3918" s="128">
        <v>4600334.769014995</v>
      </c>
      <c r="I3918" s="128">
        <v>-0.0001</v>
      </c>
      <c r="J3918" s="128">
        <v>-0.0001</v>
      </c>
    </row>
    <row r="3919" spans="1:8" ht="12.75">
      <c r="A3919" s="127">
        <v>38383.11974537037</v>
      </c>
      <c r="C3919" s="150" t="s">
        <v>96</v>
      </c>
      <c r="D3919" s="128">
        <v>69888.96579656428</v>
      </c>
      <c r="F3919" s="128">
        <v>964.3650760992955</v>
      </c>
      <c r="G3919" s="128">
        <v>208.16659994661327</v>
      </c>
      <c r="H3919" s="128">
        <v>69888.96579656428</v>
      </c>
    </row>
    <row r="3921" spans="3:8" ht="12.75">
      <c r="C3921" s="150" t="s">
        <v>97</v>
      </c>
      <c r="D3921" s="128">
        <v>1.5139109935474615</v>
      </c>
      <c r="F3921" s="128">
        <v>5.606773698251717</v>
      </c>
      <c r="G3921" s="128">
        <v>1.3847002213743678</v>
      </c>
      <c r="H3921" s="128">
        <v>1.5192147812218593</v>
      </c>
    </row>
    <row r="3922" spans="1:10" ht="12.75">
      <c r="A3922" s="144" t="s">
        <v>86</v>
      </c>
      <c r="C3922" s="145" t="s">
        <v>87</v>
      </c>
      <c r="D3922" s="145" t="s">
        <v>88</v>
      </c>
      <c r="F3922" s="145" t="s">
        <v>89</v>
      </c>
      <c r="G3922" s="145" t="s">
        <v>90</v>
      </c>
      <c r="H3922" s="145" t="s">
        <v>91</v>
      </c>
      <c r="I3922" s="146" t="s">
        <v>92</v>
      </c>
      <c r="J3922" s="145" t="s">
        <v>93</v>
      </c>
    </row>
    <row r="3923" spans="1:8" ht="12.75">
      <c r="A3923" s="147" t="s">
        <v>287</v>
      </c>
      <c r="C3923" s="148">
        <v>396.15199999976903</v>
      </c>
      <c r="D3923" s="128">
        <v>5036120.661308289</v>
      </c>
      <c r="F3923" s="128">
        <v>95500</v>
      </c>
      <c r="G3923" s="128">
        <v>94400</v>
      </c>
      <c r="H3923" s="149" t="s">
        <v>1230</v>
      </c>
    </row>
    <row r="3925" spans="4:8" ht="12.75">
      <c r="D3925" s="128">
        <v>5030756.370254517</v>
      </c>
      <c r="F3925" s="128">
        <v>95900</v>
      </c>
      <c r="G3925" s="128">
        <v>95700</v>
      </c>
      <c r="H3925" s="149" t="s">
        <v>1231</v>
      </c>
    </row>
    <row r="3927" spans="4:8" ht="12.75">
      <c r="D3927" s="128">
        <v>5046131.064170837</v>
      </c>
      <c r="F3927" s="128">
        <v>93700</v>
      </c>
      <c r="G3927" s="128">
        <v>96000</v>
      </c>
      <c r="H3927" s="149" t="s">
        <v>1232</v>
      </c>
    </row>
    <row r="3929" spans="1:10" ht="12.75">
      <c r="A3929" s="144" t="s">
        <v>94</v>
      </c>
      <c r="C3929" s="150" t="s">
        <v>95</v>
      </c>
      <c r="D3929" s="128">
        <v>5037669.365244548</v>
      </c>
      <c r="F3929" s="128">
        <v>95033.33333333334</v>
      </c>
      <c r="G3929" s="128">
        <v>95366.66666666666</v>
      </c>
      <c r="H3929" s="128">
        <v>4942471.148835511</v>
      </c>
      <c r="I3929" s="128">
        <v>-0.0001</v>
      </c>
      <c r="J3929" s="128">
        <v>-0.0001</v>
      </c>
    </row>
    <row r="3930" spans="1:8" ht="12.75">
      <c r="A3930" s="127">
        <v>38383.120208333334</v>
      </c>
      <c r="C3930" s="150" t="s">
        <v>96</v>
      </c>
      <c r="D3930" s="128">
        <v>7803.471417687559</v>
      </c>
      <c r="F3930" s="128">
        <v>1171.893055416463</v>
      </c>
      <c r="G3930" s="128">
        <v>850.4900548115381</v>
      </c>
      <c r="H3930" s="128">
        <v>7803.471417687559</v>
      </c>
    </row>
    <row r="3932" spans="3:8" ht="12.75">
      <c r="C3932" s="150" t="s">
        <v>97</v>
      </c>
      <c r="D3932" s="128">
        <v>0.1549024132374505</v>
      </c>
      <c r="F3932" s="128">
        <v>1.2331389569447173</v>
      </c>
      <c r="G3932" s="128">
        <v>0.8918106132242627</v>
      </c>
      <c r="H3932" s="128">
        <v>0.15788602872322527</v>
      </c>
    </row>
    <row r="3933" spans="1:10" ht="12.75">
      <c r="A3933" s="144" t="s">
        <v>86</v>
      </c>
      <c r="C3933" s="145" t="s">
        <v>87</v>
      </c>
      <c r="D3933" s="145" t="s">
        <v>88</v>
      </c>
      <c r="F3933" s="145" t="s">
        <v>89</v>
      </c>
      <c r="G3933" s="145" t="s">
        <v>90</v>
      </c>
      <c r="H3933" s="145" t="s">
        <v>91</v>
      </c>
      <c r="I3933" s="146" t="s">
        <v>92</v>
      </c>
      <c r="J3933" s="145" t="s">
        <v>93</v>
      </c>
    </row>
    <row r="3934" spans="1:8" ht="12.75">
      <c r="A3934" s="147" t="s">
        <v>294</v>
      </c>
      <c r="C3934" s="148">
        <v>589.5920000001788</v>
      </c>
      <c r="D3934" s="128">
        <v>429423.5291261673</v>
      </c>
      <c r="F3934" s="128">
        <v>3870</v>
      </c>
      <c r="G3934" s="128">
        <v>3270</v>
      </c>
      <c r="H3934" s="149" t="s">
        <v>1233</v>
      </c>
    </row>
    <row r="3936" spans="4:8" ht="12.75">
      <c r="D3936" s="128">
        <v>415457.36188173294</v>
      </c>
      <c r="F3936" s="128">
        <v>3740.0000000037253</v>
      </c>
      <c r="G3936" s="128">
        <v>3280</v>
      </c>
      <c r="H3936" s="149" t="s">
        <v>1234</v>
      </c>
    </row>
    <row r="3938" spans="4:8" ht="12.75">
      <c r="D3938" s="128">
        <v>420942.1666331291</v>
      </c>
      <c r="F3938" s="128">
        <v>3840.0000000037253</v>
      </c>
      <c r="G3938" s="128">
        <v>3309.9999999962747</v>
      </c>
      <c r="H3938" s="149" t="s">
        <v>1235</v>
      </c>
    </row>
    <row r="3940" spans="1:10" ht="12.75">
      <c r="A3940" s="144" t="s">
        <v>94</v>
      </c>
      <c r="C3940" s="150" t="s">
        <v>95</v>
      </c>
      <c r="D3940" s="128">
        <v>421941.01921367645</v>
      </c>
      <c r="F3940" s="128">
        <v>3816.66666666915</v>
      </c>
      <c r="G3940" s="128">
        <v>3286.6666666654246</v>
      </c>
      <c r="H3940" s="128">
        <v>418389.35254700924</v>
      </c>
      <c r="I3940" s="128">
        <v>-0.0001</v>
      </c>
      <c r="J3940" s="128">
        <v>-0.0001</v>
      </c>
    </row>
    <row r="3941" spans="1:8" ht="12.75">
      <c r="A3941" s="127">
        <v>38383.12070601852</v>
      </c>
      <c r="C3941" s="150" t="s">
        <v>96</v>
      </c>
      <c r="D3941" s="128">
        <v>7036.4576836059405</v>
      </c>
      <c r="F3941" s="128">
        <v>68.06859285409271</v>
      </c>
      <c r="G3941" s="128">
        <v>20.816659992676094</v>
      </c>
      <c r="H3941" s="128">
        <v>7036.4576836059405</v>
      </c>
    </row>
    <row r="3943" spans="3:8" ht="12.75">
      <c r="C3943" s="150" t="s">
        <v>97</v>
      </c>
      <c r="D3943" s="128">
        <v>1.6676401115774402</v>
      </c>
      <c r="F3943" s="128">
        <v>1.78345658132878</v>
      </c>
      <c r="G3943" s="128">
        <v>0.6333669368970782</v>
      </c>
      <c r="H3943" s="128">
        <v>1.681796546869663</v>
      </c>
    </row>
    <row r="3944" spans="1:10" ht="12.75">
      <c r="A3944" s="144" t="s">
        <v>86</v>
      </c>
      <c r="C3944" s="145" t="s">
        <v>87</v>
      </c>
      <c r="D3944" s="145" t="s">
        <v>88</v>
      </c>
      <c r="F3944" s="145" t="s">
        <v>89</v>
      </c>
      <c r="G3944" s="145" t="s">
        <v>90</v>
      </c>
      <c r="H3944" s="145" t="s">
        <v>91</v>
      </c>
      <c r="I3944" s="146" t="s">
        <v>92</v>
      </c>
      <c r="J3944" s="145" t="s">
        <v>93</v>
      </c>
    </row>
    <row r="3945" spans="1:8" ht="12.75">
      <c r="A3945" s="147" t="s">
        <v>295</v>
      </c>
      <c r="C3945" s="148">
        <v>766.4900000002235</v>
      </c>
      <c r="D3945" s="128">
        <v>28756.78455147147</v>
      </c>
      <c r="F3945" s="128">
        <v>2070</v>
      </c>
      <c r="G3945" s="128">
        <v>2224</v>
      </c>
      <c r="H3945" s="149" t="s">
        <v>1236</v>
      </c>
    </row>
    <row r="3947" spans="4:8" ht="12.75">
      <c r="D3947" s="128">
        <v>28562.661389172077</v>
      </c>
      <c r="F3947" s="128">
        <v>2064</v>
      </c>
      <c r="G3947" s="128">
        <v>2050</v>
      </c>
      <c r="H3947" s="149" t="s">
        <v>1237</v>
      </c>
    </row>
    <row r="3949" spans="4:8" ht="12.75">
      <c r="D3949" s="128">
        <v>28806.355403751135</v>
      </c>
      <c r="F3949" s="128">
        <v>2137</v>
      </c>
      <c r="G3949" s="128">
        <v>2153</v>
      </c>
      <c r="H3949" s="149" t="s">
        <v>1238</v>
      </c>
    </row>
    <row r="3951" spans="1:10" ht="12.75">
      <c r="A3951" s="144" t="s">
        <v>94</v>
      </c>
      <c r="C3951" s="150" t="s">
        <v>95</v>
      </c>
      <c r="D3951" s="128">
        <v>28708.60044813156</v>
      </c>
      <c r="F3951" s="128">
        <v>2090.3333333333335</v>
      </c>
      <c r="G3951" s="128">
        <v>2142.3333333333335</v>
      </c>
      <c r="H3951" s="128">
        <v>26591.252480651885</v>
      </c>
      <c r="I3951" s="128">
        <v>-0.0001</v>
      </c>
      <c r="J3951" s="128">
        <v>-0.0001</v>
      </c>
    </row>
    <row r="3952" spans="1:8" ht="12.75">
      <c r="A3952" s="127">
        <v>38383.121203703704</v>
      </c>
      <c r="C3952" s="150" t="s">
        <v>96</v>
      </c>
      <c r="D3952" s="128">
        <v>128.79430906071667</v>
      </c>
      <c r="F3952" s="128">
        <v>40.52571200279316</v>
      </c>
      <c r="G3952" s="128">
        <v>87.48904693350667</v>
      </c>
      <c r="H3952" s="128">
        <v>128.79430906071667</v>
      </c>
    </row>
    <row r="3954" spans="3:8" ht="12.75">
      <c r="C3954" s="150" t="s">
        <v>97</v>
      </c>
      <c r="D3954" s="128">
        <v>0.4486262201928376</v>
      </c>
      <c r="F3954" s="128">
        <v>1.9387200766764388</v>
      </c>
      <c r="G3954" s="128">
        <v>4.083820457453244</v>
      </c>
      <c r="H3954" s="128">
        <v>0.4843484117734919</v>
      </c>
    </row>
    <row r="3957" spans="1:11" ht="12.75">
      <c r="A3957" s="131" t="s">
        <v>23</v>
      </c>
      <c r="D3957" s="134" t="s">
        <v>26</v>
      </c>
      <c r="E3957" s="133" t="s">
        <v>274</v>
      </c>
      <c r="F3957" s="132" t="s">
        <v>24</v>
      </c>
      <c r="G3957" s="133" t="s">
        <v>25</v>
      </c>
      <c r="H3957" s="132" t="s">
        <v>27</v>
      </c>
      <c r="I3957" s="133" t="s">
        <v>28</v>
      </c>
      <c r="J3957" s="132" t="s">
        <v>29</v>
      </c>
      <c r="K3957" s="135">
        <v>0.5637255311012268</v>
      </c>
    </row>
    <row r="3958" spans="6:7" ht="12.75">
      <c r="F3958" s="132" t="s">
        <v>30</v>
      </c>
      <c r="G3958" s="133" t="s">
        <v>31</v>
      </c>
    </row>
    <row r="3959" spans="1:11" ht="12.75">
      <c r="A3959" s="136" t="s">
        <v>32</v>
      </c>
      <c r="B3959" s="137">
        <v>38383.12131944444</v>
      </c>
      <c r="D3959" s="132" t="s">
        <v>33</v>
      </c>
      <c r="E3959" s="133" t="s">
        <v>34</v>
      </c>
      <c r="F3959" s="132" t="s">
        <v>35</v>
      </c>
      <c r="G3959" s="133" t="s">
        <v>36</v>
      </c>
      <c r="H3959" s="132" t="s">
        <v>183</v>
      </c>
      <c r="I3959" s="133" t="s">
        <v>184</v>
      </c>
      <c r="J3959" s="132" t="s">
        <v>185</v>
      </c>
      <c r="K3959" s="135">
        <v>3.1764707565307617</v>
      </c>
    </row>
    <row r="3962" ht="15.75">
      <c r="A3962" s="151" t="s">
        <v>137</v>
      </c>
    </row>
    <row r="3965" spans="1:8" ht="15">
      <c r="A3965" s="152" t="s">
        <v>138</v>
      </c>
      <c r="C3965" s="153" t="s">
        <v>82</v>
      </c>
      <c r="E3965" s="152" t="s">
        <v>139</v>
      </c>
      <c r="H3965" s="152" t="s">
        <v>140</v>
      </c>
    </row>
    <row r="3968" spans="1:11" ht="12.75">
      <c r="A3968" s="154" t="s">
        <v>1239</v>
      </c>
      <c r="K3968" s="155" t="s">
        <v>141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181">
      <selection activeCell="E198" sqref="E198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18</v>
      </c>
      <c r="D1" s="102" t="s">
        <v>19</v>
      </c>
      <c r="E1" s="77" t="s">
        <v>20</v>
      </c>
      <c r="F1" s="95" t="s">
        <v>279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9</v>
      </c>
      <c r="B3" s="15"/>
      <c r="C3" s="15" t="s">
        <v>308</v>
      </c>
      <c r="D3" s="104">
        <v>38382.88873842593</v>
      </c>
      <c r="E3" s="77">
        <v>4967378.240567732</v>
      </c>
      <c r="F3" s="95">
        <v>0.6394380701780239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309</v>
      </c>
      <c r="D4" s="104">
        <v>38382.896203703705</v>
      </c>
      <c r="E4" s="77">
        <v>23448.099717711346</v>
      </c>
      <c r="F4" s="95">
        <v>2.3282164560938465</v>
      </c>
      <c r="J4" s="83"/>
      <c r="K4" s="81"/>
      <c r="L4" s="84"/>
      <c r="M4" s="84"/>
    </row>
    <row r="5" spans="1:13" ht="11.25">
      <c r="A5" s="80"/>
      <c r="B5" s="15"/>
      <c r="C5" s="15" t="s">
        <v>105</v>
      </c>
      <c r="D5" s="104">
        <v>38382.90368055556</v>
      </c>
      <c r="E5" s="77">
        <v>5695976.289125813</v>
      </c>
      <c r="F5" s="95">
        <v>2.68650965929027</v>
      </c>
      <c r="J5" s="83"/>
      <c r="K5" s="81"/>
      <c r="L5" s="84"/>
      <c r="M5" s="84"/>
    </row>
    <row r="6" spans="1:13" ht="11.25">
      <c r="A6" s="80"/>
      <c r="B6" s="15"/>
      <c r="C6" s="15" t="s">
        <v>310</v>
      </c>
      <c r="D6" s="104">
        <v>38382.911145833335</v>
      </c>
      <c r="E6" s="77">
        <v>4952420.018033986</v>
      </c>
      <c r="F6" s="95">
        <v>2.5507206116535004</v>
      </c>
      <c r="J6" s="83"/>
      <c r="K6" s="81"/>
      <c r="L6" s="84"/>
      <c r="M6" s="84"/>
    </row>
    <row r="7" spans="1:13" ht="11.25">
      <c r="A7" s="80"/>
      <c r="B7" s="15"/>
      <c r="C7" s="15" t="s">
        <v>111</v>
      </c>
      <c r="D7" s="104">
        <v>38382.91863425926</v>
      </c>
      <c r="E7" s="77">
        <v>252245.86509610075</v>
      </c>
      <c r="F7" s="95">
        <v>1.7328513522639557</v>
      </c>
      <c r="J7" s="83"/>
      <c r="K7" s="81"/>
      <c r="L7" s="84"/>
      <c r="M7" s="84"/>
    </row>
    <row r="8" spans="1:13" ht="11.25">
      <c r="A8" s="80"/>
      <c r="B8" s="15"/>
      <c r="C8" s="15" t="s">
        <v>45</v>
      </c>
      <c r="D8" s="104">
        <v>38382.926099537035</v>
      </c>
      <c r="E8" s="77">
        <v>7795546.352017536</v>
      </c>
      <c r="F8" s="95">
        <v>2.8010495550674848</v>
      </c>
      <c r="J8" s="83"/>
      <c r="K8" s="81"/>
      <c r="L8" s="84"/>
      <c r="M8" s="84"/>
    </row>
    <row r="9" spans="1:13" ht="11.25">
      <c r="A9" s="80"/>
      <c r="B9" s="15"/>
      <c r="C9" s="15" t="s">
        <v>311</v>
      </c>
      <c r="D9" s="104">
        <v>38382.933587962965</v>
      </c>
      <c r="E9" s="77">
        <v>4986649.449799498</v>
      </c>
      <c r="F9" s="95">
        <v>1.580790992910565</v>
      </c>
      <c r="J9" s="83"/>
      <c r="K9" s="81"/>
      <c r="L9" s="84"/>
      <c r="M9" s="84"/>
    </row>
    <row r="10" spans="1:13" ht="11.25">
      <c r="A10" s="80"/>
      <c r="B10" s="15"/>
      <c r="C10" s="15" t="s">
        <v>46</v>
      </c>
      <c r="D10" s="104">
        <v>38382.94106481481</v>
      </c>
      <c r="E10" s="77">
        <v>5493097.782458834</v>
      </c>
      <c r="F10" s="95">
        <v>0.5175351517859638</v>
      </c>
      <c r="J10" s="83"/>
      <c r="K10" s="81"/>
      <c r="L10" s="84"/>
      <c r="M10" s="84"/>
    </row>
    <row r="11" spans="1:13" ht="11.25">
      <c r="A11" s="80"/>
      <c r="B11" s="15"/>
      <c r="C11" s="15" t="s">
        <v>47</v>
      </c>
      <c r="D11" s="104">
        <v>38382.94851851852</v>
      </c>
      <c r="E11" s="77">
        <v>5177883.855551515</v>
      </c>
      <c r="F11" s="95">
        <v>0.9142460976663519</v>
      </c>
      <c r="J11" s="83"/>
      <c r="K11" s="81"/>
      <c r="L11" s="84"/>
      <c r="M11" s="84"/>
    </row>
    <row r="12" spans="1:13" ht="11.25">
      <c r="A12" s="80"/>
      <c r="B12" s="15"/>
      <c r="C12" s="15" t="s">
        <v>48</v>
      </c>
      <c r="D12" s="104">
        <v>38382.955983796295</v>
      </c>
      <c r="E12" s="77">
        <v>6142659.513891474</v>
      </c>
      <c r="F12" s="95">
        <v>4.5485832525718255</v>
      </c>
      <c r="J12" s="83"/>
      <c r="K12" s="81"/>
      <c r="L12" s="84"/>
      <c r="M12" s="84"/>
    </row>
    <row r="13" spans="1:13" ht="11.25">
      <c r="A13" s="80"/>
      <c r="B13" s="15"/>
      <c r="C13" s="15" t="s">
        <v>107</v>
      </c>
      <c r="D13" s="104">
        <v>38382.96346064815</v>
      </c>
      <c r="E13" s="77">
        <v>5717061.852526885</v>
      </c>
      <c r="F13" s="95">
        <v>1.346677854828131</v>
      </c>
      <c r="J13" s="83"/>
      <c r="K13" s="81"/>
      <c r="L13" s="84"/>
      <c r="M13" s="84"/>
    </row>
    <row r="14" spans="1:13" ht="11.25">
      <c r="A14" s="80"/>
      <c r="B14" s="15"/>
      <c r="C14" s="15" t="s">
        <v>312</v>
      </c>
      <c r="D14" s="104">
        <v>38382.970925925925</v>
      </c>
      <c r="E14" s="77">
        <v>4789682.893888894</v>
      </c>
      <c r="F14" s="95">
        <v>1.9381514779277274</v>
      </c>
      <c r="J14" s="83"/>
      <c r="K14" s="81"/>
      <c r="L14" s="84"/>
      <c r="M14" s="84"/>
    </row>
    <row r="15" spans="1:13" ht="11.25">
      <c r="A15" s="80"/>
      <c r="B15" s="15"/>
      <c r="C15" s="15" t="s">
        <v>106</v>
      </c>
      <c r="D15" s="104">
        <v>38382.97837962963</v>
      </c>
      <c r="E15" s="77">
        <v>69420.51149995271</v>
      </c>
      <c r="F15" s="95">
        <v>2.7441292494997302</v>
      </c>
      <c r="J15" s="83"/>
      <c r="K15" s="81"/>
      <c r="L15" s="84"/>
      <c r="M15" s="84"/>
    </row>
    <row r="16" spans="1:13" ht="11.25">
      <c r="A16" s="80"/>
      <c r="B16" s="15"/>
      <c r="C16" s="15" t="s">
        <v>49</v>
      </c>
      <c r="D16" s="104">
        <v>38382.98584490741</v>
      </c>
      <c r="E16" s="77">
        <v>6859389.8607333675</v>
      </c>
      <c r="F16" s="95">
        <v>2.6877405762370428</v>
      </c>
      <c r="J16" s="83"/>
      <c r="K16" s="81"/>
      <c r="L16" s="84"/>
      <c r="M16" s="84"/>
    </row>
    <row r="17" spans="1:13" ht="11.25">
      <c r="A17" s="80"/>
      <c r="B17" s="15"/>
      <c r="C17" s="15" t="s">
        <v>50</v>
      </c>
      <c r="D17" s="104">
        <v>38382.993310185186</v>
      </c>
      <c r="E17" s="77">
        <v>6685171.710504488</v>
      </c>
      <c r="F17" s="95">
        <v>3.915568507535482</v>
      </c>
      <c r="J17" s="83"/>
      <c r="K17" s="81"/>
      <c r="L17" s="84"/>
      <c r="M17" s="84"/>
    </row>
    <row r="18" spans="1:13" ht="11.25">
      <c r="A18" s="80"/>
      <c r="B18" s="15"/>
      <c r="C18" s="15" t="s">
        <v>51</v>
      </c>
      <c r="D18" s="104">
        <v>38383.00077546296</v>
      </c>
      <c r="E18" s="77">
        <v>5863150.198277746</v>
      </c>
      <c r="F18" s="95">
        <v>1.2069936517020181</v>
      </c>
      <c r="J18" s="83"/>
      <c r="K18" s="81"/>
      <c r="L18" s="84"/>
      <c r="M18" s="84"/>
    </row>
    <row r="19" spans="1:13" ht="11.25">
      <c r="A19" s="80"/>
      <c r="B19" s="15"/>
      <c r="C19" s="15" t="s">
        <v>77</v>
      </c>
      <c r="D19" s="104">
        <v>38383.008252314816</v>
      </c>
      <c r="E19" s="77">
        <v>4991017.916916849</v>
      </c>
      <c r="F19" s="95">
        <v>1.5445417340002154</v>
      </c>
      <c r="J19" s="83"/>
      <c r="K19" s="81"/>
      <c r="L19" s="84"/>
      <c r="M19" s="84"/>
    </row>
    <row r="20" spans="1:13" ht="11.25">
      <c r="A20" s="80"/>
      <c r="B20" s="15"/>
      <c r="C20" s="15" t="s">
        <v>78</v>
      </c>
      <c r="D20" s="104">
        <v>38383.01572916667</v>
      </c>
      <c r="E20" s="77">
        <v>5693452.290808682</v>
      </c>
      <c r="F20" s="95">
        <v>3.17904277175697</v>
      </c>
      <c r="J20" s="83"/>
      <c r="K20" s="81"/>
      <c r="L20" s="84"/>
      <c r="M20" s="84"/>
    </row>
    <row r="21" spans="1:13" ht="11.25">
      <c r="A21" s="80"/>
      <c r="B21" s="15"/>
      <c r="C21" s="15" t="s">
        <v>52</v>
      </c>
      <c r="D21" s="104">
        <v>38383.023194444446</v>
      </c>
      <c r="E21" s="77">
        <v>6340805.65965786</v>
      </c>
      <c r="F21" s="95">
        <v>1.8645415805723908</v>
      </c>
      <c r="J21" s="83"/>
      <c r="K21" s="81"/>
      <c r="L21" s="84"/>
      <c r="M21" s="84"/>
    </row>
    <row r="22" spans="1:13" ht="11.25">
      <c r="A22" s="80"/>
      <c r="B22" s="15"/>
      <c r="C22" s="15" t="s">
        <v>53</v>
      </c>
      <c r="D22" s="104">
        <v>38383.03065972222</v>
      </c>
      <c r="E22" s="77">
        <v>5590349.160303132</v>
      </c>
      <c r="F22" s="95">
        <v>2.9553356528285133</v>
      </c>
      <c r="J22" s="83"/>
      <c r="K22" s="81"/>
      <c r="L22" s="84"/>
      <c r="M22" s="84"/>
    </row>
    <row r="23" spans="1:13" ht="11.25">
      <c r="A23" s="80"/>
      <c r="B23" s="15"/>
      <c r="C23" s="15" t="s">
        <v>79</v>
      </c>
      <c r="D23" s="104">
        <v>38383.038125</v>
      </c>
      <c r="E23" s="77">
        <v>6650743.063687869</v>
      </c>
      <c r="F23" s="95">
        <v>1.5485220176375178</v>
      </c>
      <c r="J23" s="83"/>
      <c r="K23" s="81"/>
      <c r="L23" s="84"/>
      <c r="M23" s="84"/>
    </row>
    <row r="24" spans="1:13" ht="11.25">
      <c r="A24" s="80"/>
      <c r="B24" s="15"/>
      <c r="C24" s="15" t="s">
        <v>80</v>
      </c>
      <c r="D24" s="104">
        <v>38383.04560185185</v>
      </c>
      <c r="E24" s="77">
        <v>4896352.656328919</v>
      </c>
      <c r="F24" s="95">
        <v>3.192162399010206</v>
      </c>
      <c r="J24" s="83"/>
      <c r="K24" s="81"/>
      <c r="L24" s="84"/>
      <c r="M24" s="84"/>
    </row>
    <row r="25" spans="1:13" ht="11.25">
      <c r="A25" s="80"/>
      <c r="B25" s="15"/>
      <c r="C25" s="15" t="s">
        <v>54</v>
      </c>
      <c r="D25" s="104">
        <v>38383.05305555555</v>
      </c>
      <c r="E25" s="84">
        <v>4487257.122929728</v>
      </c>
      <c r="F25" s="95">
        <v>1.4350602986958128</v>
      </c>
      <c r="J25" s="83"/>
      <c r="K25" s="81"/>
      <c r="L25" s="84"/>
      <c r="M25" s="84"/>
    </row>
    <row r="26" spans="1:13" ht="11.25">
      <c r="A26" s="80"/>
      <c r="B26" s="15"/>
      <c r="C26" s="15" t="s">
        <v>109</v>
      </c>
      <c r="D26" s="104">
        <v>38383.06050925926</v>
      </c>
      <c r="E26" s="84">
        <v>258760.82807671014</v>
      </c>
      <c r="F26" s="95">
        <v>0.9593838385626543</v>
      </c>
      <c r="J26" s="83"/>
      <c r="K26" s="81"/>
      <c r="L26" s="84"/>
      <c r="M26" s="84"/>
    </row>
    <row r="27" spans="1:13" ht="11.25">
      <c r="A27" s="80"/>
      <c r="B27" s="15"/>
      <c r="C27" s="15" t="s">
        <v>55</v>
      </c>
      <c r="D27" s="104">
        <v>38383.06798611111</v>
      </c>
      <c r="E27" s="84">
        <v>5688753.384261467</v>
      </c>
      <c r="F27" s="95">
        <v>0.6922936765441758</v>
      </c>
      <c r="J27" s="83"/>
      <c r="K27" s="81"/>
      <c r="L27" s="84"/>
      <c r="M27" s="84"/>
    </row>
    <row r="28" spans="1:13" ht="11.25">
      <c r="A28" s="80"/>
      <c r="B28" s="15"/>
      <c r="C28" s="15" t="s">
        <v>56</v>
      </c>
      <c r="D28" s="104">
        <v>38383.07545138889</v>
      </c>
      <c r="E28" s="84">
        <v>4770464.567997712</v>
      </c>
      <c r="F28" s="95">
        <v>1.4895519830427917</v>
      </c>
      <c r="J28" s="83"/>
      <c r="K28" s="81"/>
      <c r="L28" s="84"/>
      <c r="M28" s="84"/>
    </row>
    <row r="29" spans="1:13" ht="11.25">
      <c r="A29" s="80"/>
      <c r="B29" s="15"/>
      <c r="C29" s="15" t="s">
        <v>81</v>
      </c>
      <c r="D29" s="104">
        <v>38383.082916666666</v>
      </c>
      <c r="E29" s="84">
        <v>4860440.174857306</v>
      </c>
      <c r="F29" s="95">
        <v>3.22408614832257</v>
      </c>
      <c r="J29" s="83"/>
      <c r="K29" s="81"/>
      <c r="L29" s="84"/>
      <c r="M29" s="84"/>
    </row>
    <row r="30" spans="1:13" ht="11.25">
      <c r="A30" s="80"/>
      <c r="B30" s="15"/>
      <c r="C30" s="15" t="s">
        <v>108</v>
      </c>
      <c r="D30" s="104">
        <v>38383.09039351852</v>
      </c>
      <c r="E30" s="84">
        <v>5615293.015033942</v>
      </c>
      <c r="F30" s="95">
        <v>0.47952056745403526</v>
      </c>
      <c r="J30" s="83"/>
      <c r="K30" s="81"/>
      <c r="L30" s="84"/>
      <c r="M30" s="84"/>
    </row>
    <row r="31" spans="1:6" ht="11.25">
      <c r="A31" s="80"/>
      <c r="B31" s="15"/>
      <c r="C31" s="15" t="s">
        <v>41</v>
      </c>
      <c r="D31" s="104">
        <v>38383.09784722222</v>
      </c>
      <c r="E31" s="84">
        <v>22978.253208320904</v>
      </c>
      <c r="F31" s="95">
        <v>3.5293525552869394</v>
      </c>
    </row>
    <row r="32" spans="1:13" ht="11.25">
      <c r="A32" s="80"/>
      <c r="B32" s="15"/>
      <c r="C32" s="15" t="s">
        <v>110</v>
      </c>
      <c r="D32" s="104">
        <v>38383.10528935185</v>
      </c>
      <c r="E32" s="84">
        <v>86053.39367836739</v>
      </c>
      <c r="F32" s="95">
        <v>2.6405310021535904</v>
      </c>
      <c r="L32" s="84"/>
      <c r="M32" s="84"/>
    </row>
    <row r="33" spans="1:12" ht="11.25">
      <c r="A33" s="80"/>
      <c r="B33" s="15"/>
      <c r="C33" s="15" t="s">
        <v>42</v>
      </c>
      <c r="D33" s="104">
        <v>38383.11275462963</v>
      </c>
      <c r="E33" s="84">
        <v>6241603.181928767</v>
      </c>
      <c r="F33" s="95">
        <v>7.03678617411308</v>
      </c>
      <c r="L33" s="84"/>
    </row>
    <row r="34" spans="1:13" ht="11.25">
      <c r="A34" s="80"/>
      <c r="B34" s="15"/>
      <c r="C34" s="15" t="s">
        <v>272</v>
      </c>
      <c r="D34" s="104">
        <v>38383.120208333334</v>
      </c>
      <c r="E34" s="84">
        <v>4942471.148835511</v>
      </c>
      <c r="F34" s="95">
        <v>0.15788602872322527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17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18</v>
      </c>
      <c r="D41" s="104" t="s">
        <v>19</v>
      </c>
      <c r="E41" s="84" t="s">
        <v>20</v>
      </c>
      <c r="F41" s="95" t="s">
        <v>279</v>
      </c>
      <c r="J41" s="83"/>
      <c r="K41" s="81"/>
      <c r="L41" s="84"/>
      <c r="M41" s="84"/>
    </row>
    <row r="42" spans="1:13" ht="12.75">
      <c r="A42" s="80" t="s">
        <v>282</v>
      </c>
      <c r="B42" s="15"/>
      <c r="C42" t="s">
        <v>308</v>
      </c>
      <c r="D42" s="127">
        <v>38382.88827546296</v>
      </c>
      <c r="E42" s="128">
        <v>4679462.243151347</v>
      </c>
      <c r="F42" s="128">
        <v>2.1346239749662552</v>
      </c>
      <c r="J42" s="83"/>
      <c r="K42" s="81"/>
      <c r="L42" s="84"/>
      <c r="M42" s="84"/>
    </row>
    <row r="43" spans="1:13" ht="12.75">
      <c r="A43" s="80"/>
      <c r="B43" s="15"/>
      <c r="C43" t="s">
        <v>309</v>
      </c>
      <c r="D43" s="127">
        <v>38382.89574074074</v>
      </c>
      <c r="E43" s="128">
        <v>42692.23310367267</v>
      </c>
      <c r="F43" s="128">
        <v>0.35886220096731514</v>
      </c>
      <c r="J43" s="83"/>
      <c r="K43" s="81"/>
      <c r="L43" s="84"/>
      <c r="M43" s="84"/>
    </row>
    <row r="44" spans="1:13" ht="12.75">
      <c r="A44" s="80"/>
      <c r="B44" s="15"/>
      <c r="C44" t="s">
        <v>105</v>
      </c>
      <c r="D44" s="127">
        <v>38382.90321759259</v>
      </c>
      <c r="E44" s="128">
        <v>5437839.13889567</v>
      </c>
      <c r="F44" s="128">
        <v>0.5150471367228353</v>
      </c>
      <c r="J44" s="83"/>
      <c r="K44" s="81"/>
      <c r="L44" s="84"/>
      <c r="M44" s="84"/>
    </row>
    <row r="45" spans="1:13" ht="12.75">
      <c r="A45" s="80"/>
      <c r="B45" s="15"/>
      <c r="C45" t="s">
        <v>310</v>
      </c>
      <c r="D45" s="127">
        <v>38382.91068287037</v>
      </c>
      <c r="E45" s="128">
        <v>4403424.300038655</v>
      </c>
      <c r="F45" s="128">
        <v>7.527865137491882</v>
      </c>
      <c r="J45" s="83"/>
      <c r="K45" s="81"/>
      <c r="L45" s="84"/>
      <c r="M45" s="84"/>
    </row>
    <row r="46" spans="1:13" ht="12.75">
      <c r="A46" s="80"/>
      <c r="B46" s="15"/>
      <c r="C46" t="s">
        <v>111</v>
      </c>
      <c r="D46" s="127">
        <v>38382.91815972222</v>
      </c>
      <c r="E46" s="128">
        <v>245787.10091217357</v>
      </c>
      <c r="F46" s="128">
        <v>5.100808291362237</v>
      </c>
      <c r="J46" s="83"/>
      <c r="K46" s="81"/>
      <c r="L46" s="84"/>
      <c r="M46" s="84"/>
    </row>
    <row r="47" spans="1:13" ht="12.75">
      <c r="A47" s="80"/>
      <c r="B47" s="15"/>
      <c r="C47" t="s">
        <v>45</v>
      </c>
      <c r="D47" s="127">
        <v>38382.92563657407</v>
      </c>
      <c r="E47" s="128">
        <v>5866037.133290609</v>
      </c>
      <c r="F47" s="128">
        <v>2.855062595268239</v>
      </c>
      <c r="J47" s="83"/>
      <c r="K47" s="81"/>
      <c r="L47" s="84"/>
      <c r="M47" s="84"/>
    </row>
    <row r="48" spans="1:13" ht="12.75">
      <c r="A48" s="80"/>
      <c r="B48" s="15"/>
      <c r="C48" t="s">
        <v>311</v>
      </c>
      <c r="D48" s="127">
        <v>38382.93311342593</v>
      </c>
      <c r="E48" s="128">
        <v>4729543.725972493</v>
      </c>
      <c r="F48" s="128">
        <v>1.2876796843959284</v>
      </c>
      <c r="J48" s="83"/>
      <c r="K48" s="81"/>
      <c r="L48" s="84"/>
      <c r="M48" s="84"/>
    </row>
    <row r="49" spans="1:13" ht="12.75">
      <c r="A49" s="80"/>
      <c r="B49" s="15"/>
      <c r="C49" t="s">
        <v>46</v>
      </c>
      <c r="D49" s="127">
        <v>38382.94060185185</v>
      </c>
      <c r="E49" s="128">
        <v>5325892.486658732</v>
      </c>
      <c r="F49" s="128">
        <v>3.881328497485883</v>
      </c>
      <c r="J49" s="83"/>
      <c r="K49" s="81"/>
      <c r="L49" s="84"/>
      <c r="M49" s="84"/>
    </row>
    <row r="50" spans="1:13" ht="12.75">
      <c r="A50" s="80"/>
      <c r="B50" s="15"/>
      <c r="C50" t="s">
        <v>47</v>
      </c>
      <c r="D50" s="127">
        <v>38382.94805555556</v>
      </c>
      <c r="E50" s="128">
        <v>5119278.840250651</v>
      </c>
      <c r="F50" s="128">
        <v>0.8678544673497415</v>
      </c>
      <c r="J50" s="83"/>
      <c r="K50" s="81"/>
      <c r="L50" s="84"/>
      <c r="M50" s="84"/>
    </row>
    <row r="51" spans="1:13" ht="12.75">
      <c r="A51" s="80"/>
      <c r="B51" s="15"/>
      <c r="C51" t="s">
        <v>48</v>
      </c>
      <c r="D51" s="127">
        <v>38382.95552083333</v>
      </c>
      <c r="E51" s="128">
        <v>5363071.342224121</v>
      </c>
      <c r="F51" s="128">
        <v>2.8809521475167243</v>
      </c>
      <c r="J51" s="83"/>
      <c r="K51" s="81"/>
      <c r="L51" s="84"/>
      <c r="M51" s="84"/>
    </row>
    <row r="52" spans="1:13" ht="12.75">
      <c r="A52" s="80"/>
      <c r="B52" s="15"/>
      <c r="C52" t="s">
        <v>107</v>
      </c>
      <c r="D52" s="127">
        <v>38382.96298611111</v>
      </c>
      <c r="E52" s="128">
        <v>2591525.3404795327</v>
      </c>
      <c r="F52" s="128">
        <v>6.572199282432841</v>
      </c>
      <c r="J52" s="83"/>
      <c r="K52" s="81"/>
      <c r="L52" s="84"/>
      <c r="M52" s="84"/>
    </row>
    <row r="53" spans="1:13" ht="12.75">
      <c r="A53" s="80"/>
      <c r="B53" s="15"/>
      <c r="C53" t="s">
        <v>312</v>
      </c>
      <c r="D53" s="127">
        <v>38382.97046296296</v>
      </c>
      <c r="E53" s="128">
        <v>4625680.915641785</v>
      </c>
      <c r="F53" s="128">
        <v>2.060027704309893</v>
      </c>
      <c r="J53" s="83"/>
      <c r="K53" s="81"/>
      <c r="L53" s="84"/>
      <c r="M53" s="84"/>
    </row>
    <row r="54" spans="1:13" ht="12.75">
      <c r="A54" s="80"/>
      <c r="B54" s="15"/>
      <c r="C54" t="s">
        <v>106</v>
      </c>
      <c r="D54" s="127">
        <v>38382.97791666666</v>
      </c>
      <c r="E54" s="128">
        <v>81934.0717741251</v>
      </c>
      <c r="F54" s="128">
        <v>4.781838880270318</v>
      </c>
      <c r="J54" s="83"/>
      <c r="K54" s="81"/>
      <c r="L54" s="84"/>
      <c r="M54" s="84"/>
    </row>
    <row r="55" spans="1:13" ht="12.75">
      <c r="A55" s="80"/>
      <c r="B55" s="15"/>
      <c r="C55" t="s">
        <v>49</v>
      </c>
      <c r="D55" s="127">
        <v>38382.98538194445</v>
      </c>
      <c r="E55" s="128">
        <v>5936280.785013834</v>
      </c>
      <c r="F55" s="128">
        <v>1.4777958719285074</v>
      </c>
      <c r="J55" s="83"/>
      <c r="K55" s="81"/>
      <c r="L55" s="84"/>
      <c r="M55" s="84"/>
    </row>
    <row r="56" spans="1:13" ht="12.75">
      <c r="A56" s="80"/>
      <c r="B56" s="15"/>
      <c r="C56" t="s">
        <v>50</v>
      </c>
      <c r="D56" s="127">
        <v>38382.992847222224</v>
      </c>
      <c r="E56" s="128">
        <v>6096517.5267232265</v>
      </c>
      <c r="F56" s="128">
        <v>1.7166750177435306</v>
      </c>
      <c r="J56" s="83"/>
      <c r="K56" s="81"/>
      <c r="L56" s="84"/>
      <c r="M56" s="84"/>
    </row>
    <row r="57" spans="1:13" ht="12.75">
      <c r="A57" s="80"/>
      <c r="B57" s="15"/>
      <c r="C57" t="s">
        <v>51</v>
      </c>
      <c r="D57" s="127">
        <v>38383.0003125</v>
      </c>
      <c r="E57" s="128">
        <v>4488519.248751323</v>
      </c>
      <c r="F57" s="128">
        <v>1.7443465564334628</v>
      </c>
      <c r="J57" s="83"/>
      <c r="K57" s="81"/>
      <c r="L57" s="84"/>
      <c r="M57" s="84"/>
    </row>
    <row r="58" spans="1:13" ht="12.75">
      <c r="A58" s="80"/>
      <c r="B58" s="15"/>
      <c r="C58" t="s">
        <v>77</v>
      </c>
      <c r="D58" s="127">
        <v>38383.007789351854</v>
      </c>
      <c r="E58" s="128">
        <v>4668242.762313843</v>
      </c>
      <c r="F58" s="128">
        <v>1.607734375337272</v>
      </c>
      <c r="J58" s="83"/>
      <c r="K58" s="81"/>
      <c r="L58" s="84"/>
      <c r="M58" s="84"/>
    </row>
    <row r="59" spans="1:13" ht="12.75">
      <c r="A59" s="80"/>
      <c r="B59" s="15"/>
      <c r="C59" t="s">
        <v>78</v>
      </c>
      <c r="D59" s="127">
        <v>38383.01526620371</v>
      </c>
      <c r="E59" s="128">
        <v>5342085.679649353</v>
      </c>
      <c r="F59" s="128">
        <v>1.3257105398338245</v>
      </c>
      <c r="J59" s="83"/>
      <c r="K59" s="81"/>
      <c r="L59" s="84"/>
      <c r="M59" s="84"/>
    </row>
    <row r="60" spans="1:13" ht="12.75">
      <c r="A60" s="80"/>
      <c r="B60" s="15"/>
      <c r="C60" t="s">
        <v>52</v>
      </c>
      <c r="D60" s="127">
        <v>38383.022731481484</v>
      </c>
      <c r="E60" s="128">
        <v>5029406.824735005</v>
      </c>
      <c r="F60" s="128">
        <v>1.0304654380652156</v>
      </c>
      <c r="J60" s="83"/>
      <c r="K60" s="81"/>
      <c r="L60" s="84"/>
      <c r="M60" s="84"/>
    </row>
    <row r="61" spans="1:13" ht="12.75">
      <c r="A61" s="80"/>
      <c r="B61" s="15"/>
      <c r="C61" t="s">
        <v>53</v>
      </c>
      <c r="D61" s="127">
        <v>38383.030185185184</v>
      </c>
      <c r="E61" s="128">
        <v>4930943.392407735</v>
      </c>
      <c r="F61" s="128">
        <v>0.6745522998290073</v>
      </c>
      <c r="J61" s="83"/>
      <c r="K61" s="81"/>
      <c r="L61" s="84"/>
      <c r="M61" s="84"/>
    </row>
    <row r="62" spans="1:13" ht="12.75">
      <c r="A62" s="80"/>
      <c r="B62" s="15"/>
      <c r="C62" t="s">
        <v>79</v>
      </c>
      <c r="D62" s="127">
        <v>38383.03766203704</v>
      </c>
      <c r="E62" s="128">
        <v>4884215.50315094</v>
      </c>
      <c r="F62" s="128">
        <v>1.8364204260988002</v>
      </c>
      <c r="J62" s="83"/>
      <c r="K62" s="81"/>
      <c r="L62" s="84"/>
      <c r="M62" s="84"/>
    </row>
    <row r="63" spans="1:6" ht="12.75">
      <c r="A63" s="80"/>
      <c r="B63" s="15"/>
      <c r="C63" t="s">
        <v>80</v>
      </c>
      <c r="D63" s="127">
        <v>38383.04513888889</v>
      </c>
      <c r="E63" s="128">
        <v>4618592.528859456</v>
      </c>
      <c r="F63" s="128">
        <v>0.3660836762635517</v>
      </c>
    </row>
    <row r="64" spans="1:13" ht="12.75">
      <c r="A64" s="80"/>
      <c r="B64" s="15"/>
      <c r="C64" t="s">
        <v>54</v>
      </c>
      <c r="D64" s="127">
        <v>38383.05259259259</v>
      </c>
      <c r="E64" s="128">
        <v>4813664.491495769</v>
      </c>
      <c r="F64" s="128">
        <v>0.5832340716803082</v>
      </c>
      <c r="L64" s="84"/>
      <c r="M64" s="84"/>
    </row>
    <row r="65" spans="1:12" ht="12.75">
      <c r="A65" s="80"/>
      <c r="B65" s="15"/>
      <c r="C65" t="s">
        <v>109</v>
      </c>
      <c r="D65" s="127">
        <v>38383.0600462963</v>
      </c>
      <c r="E65" s="128">
        <v>272160.66463883716</v>
      </c>
      <c r="F65" s="128">
        <v>4.656755341197251</v>
      </c>
      <c r="L65" s="84"/>
    </row>
    <row r="66" spans="1:13" ht="12.75">
      <c r="A66" s="80"/>
      <c r="B66" s="15"/>
      <c r="C66" t="s">
        <v>55</v>
      </c>
      <c r="D66" s="127">
        <v>38383.067511574074</v>
      </c>
      <c r="E66" s="128">
        <v>6511444.118169149</v>
      </c>
      <c r="F66" s="128">
        <v>3.153132611765449</v>
      </c>
      <c r="L66" s="84"/>
      <c r="M66" s="76"/>
    </row>
    <row r="67" spans="1:6" ht="12.75">
      <c r="A67" s="80"/>
      <c r="B67" s="15"/>
      <c r="C67" t="s">
        <v>56</v>
      </c>
      <c r="D67" s="127">
        <v>38383.07498842593</v>
      </c>
      <c r="E67" s="128">
        <v>4277370.901686351</v>
      </c>
      <c r="F67" s="128">
        <v>4.511344680675614</v>
      </c>
    </row>
    <row r="68" spans="1:13" ht="12.75">
      <c r="A68" s="80"/>
      <c r="B68" s="15"/>
      <c r="C68" t="s">
        <v>81</v>
      </c>
      <c r="D68" s="127">
        <v>38383.082453703704</v>
      </c>
      <c r="E68" s="128">
        <v>4711301.274014791</v>
      </c>
      <c r="F68" s="128">
        <v>1.1908114634377385</v>
      </c>
      <c r="J68" s="78"/>
      <c r="K68" s="78"/>
      <c r="L68" s="79"/>
      <c r="M68" s="79"/>
    </row>
    <row r="69" spans="1:13" ht="12.75">
      <c r="A69" s="80"/>
      <c r="B69" s="15"/>
      <c r="C69" t="s">
        <v>108</v>
      </c>
      <c r="D69" s="127">
        <v>38383.08993055556</v>
      </c>
      <c r="E69" s="128">
        <v>2630479.0372670493</v>
      </c>
      <c r="F69" s="128">
        <v>2.791746683144108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41</v>
      </c>
      <c r="D70" s="127">
        <v>38383.09738425926</v>
      </c>
      <c r="E70" s="128">
        <v>40603.81135972341</v>
      </c>
      <c r="F70" s="128">
        <v>2.327422319591393</v>
      </c>
      <c r="J70" s="83"/>
      <c r="K70" s="81"/>
      <c r="L70" s="84"/>
      <c r="M70" s="84"/>
    </row>
    <row r="71" spans="1:13" ht="12.75">
      <c r="A71" s="80"/>
      <c r="B71" s="15"/>
      <c r="C71" t="s">
        <v>110</v>
      </c>
      <c r="D71" s="127">
        <v>38383.10482638889</v>
      </c>
      <c r="E71" s="128">
        <v>97787.20222143331</v>
      </c>
      <c r="F71" s="128">
        <v>2.0988385646889807</v>
      </c>
      <c r="J71" s="83"/>
      <c r="K71" s="81"/>
      <c r="L71" s="84"/>
      <c r="M71" s="84"/>
    </row>
    <row r="72" spans="1:13" ht="12.75">
      <c r="A72" s="80"/>
      <c r="B72" s="15"/>
      <c r="C72" t="s">
        <v>42</v>
      </c>
      <c r="D72" s="127">
        <v>38383.112291666665</v>
      </c>
      <c r="E72" s="128">
        <v>4848460.15037791</v>
      </c>
      <c r="F72" s="128">
        <v>3.216379839118519</v>
      </c>
      <c r="J72" s="83"/>
      <c r="K72" s="81"/>
      <c r="L72" s="84"/>
      <c r="M72" s="84"/>
    </row>
    <row r="73" spans="1:13" ht="12.75">
      <c r="A73" s="80"/>
      <c r="B73" s="15"/>
      <c r="C73" t="s">
        <v>272</v>
      </c>
      <c r="D73" s="127">
        <v>38383.11974537037</v>
      </c>
      <c r="E73" s="128">
        <v>4600334.769014995</v>
      </c>
      <c r="F73" s="128">
        <v>1.5192147812218593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17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18</v>
      </c>
      <c r="D80" s="104" t="s">
        <v>19</v>
      </c>
      <c r="E80" s="84" t="s">
        <v>20</v>
      </c>
      <c r="F80" s="95" t="s">
        <v>279</v>
      </c>
      <c r="J80" s="83"/>
      <c r="K80" s="81"/>
      <c r="L80" s="84"/>
      <c r="M80" s="84"/>
    </row>
    <row r="81" spans="1:13" ht="11.25">
      <c r="A81" s="80" t="s">
        <v>283</v>
      </c>
      <c r="B81" s="15"/>
      <c r="C81" s="15" t="s">
        <v>308</v>
      </c>
      <c r="D81" s="104">
        <v>38382.88627314815</v>
      </c>
      <c r="E81" s="84">
        <v>4680962.95354865</v>
      </c>
      <c r="F81" s="95">
        <v>2.279319616495701</v>
      </c>
      <c r="J81" s="83"/>
      <c r="K81" s="81"/>
      <c r="L81" s="84"/>
      <c r="M81" s="84"/>
    </row>
    <row r="82" spans="1:13" ht="11.25">
      <c r="A82" s="80"/>
      <c r="B82" s="15"/>
      <c r="C82" s="15" t="s">
        <v>309</v>
      </c>
      <c r="D82" s="104">
        <v>38382.89375</v>
      </c>
      <c r="E82" s="84">
        <v>12904.175988077817</v>
      </c>
      <c r="F82" s="95">
        <v>0.8325042254237196</v>
      </c>
      <c r="J82" s="83"/>
      <c r="K82" s="81"/>
      <c r="L82" s="84"/>
      <c r="M82" s="84"/>
    </row>
    <row r="83" spans="1:13" ht="11.25">
      <c r="A83" s="80"/>
      <c r="B83" s="15"/>
      <c r="C83" s="15" t="s">
        <v>105</v>
      </c>
      <c r="D83" s="104">
        <v>38382.90121527778</v>
      </c>
      <c r="E83" s="84">
        <v>4405218.872918974</v>
      </c>
      <c r="F83" s="95">
        <v>3.0862669133021785</v>
      </c>
      <c r="J83" s="83"/>
      <c r="K83" s="81"/>
      <c r="L83" s="84"/>
      <c r="M83" s="84"/>
    </row>
    <row r="84" spans="1:13" ht="11.25">
      <c r="A84" s="80"/>
      <c r="B84" s="15"/>
      <c r="C84" s="15" t="s">
        <v>310</v>
      </c>
      <c r="D84" s="104">
        <v>38382.90869212963</v>
      </c>
      <c r="E84" s="84">
        <v>4729535.583608351</v>
      </c>
      <c r="F84" s="95">
        <v>2.76528514496418</v>
      </c>
      <c r="J84" s="83"/>
      <c r="K84" s="81"/>
      <c r="L84" s="84"/>
      <c r="M84" s="84"/>
    </row>
    <row r="85" spans="1:13" ht="11.25">
      <c r="A85" s="80"/>
      <c r="B85" s="15"/>
      <c r="C85" s="15" t="s">
        <v>111</v>
      </c>
      <c r="D85" s="104">
        <v>38382.91616898148</v>
      </c>
      <c r="E85" s="84">
        <v>3310964.1158454586</v>
      </c>
      <c r="F85" s="95">
        <v>3.7210486746870846</v>
      </c>
      <c r="J85" s="83"/>
      <c r="K85" s="81"/>
      <c r="L85" s="84"/>
      <c r="M85" s="84"/>
    </row>
    <row r="86" spans="1:13" ht="11.25">
      <c r="A86" s="80"/>
      <c r="B86" s="15"/>
      <c r="C86" s="15" t="s">
        <v>45</v>
      </c>
      <c r="D86" s="104">
        <v>38382.92364583333</v>
      </c>
      <c r="E86" s="84">
        <v>1594129.4721258786</v>
      </c>
      <c r="F86" s="95">
        <v>2.6413648051252836</v>
      </c>
      <c r="J86" s="83"/>
      <c r="K86" s="81"/>
      <c r="L86" s="84"/>
      <c r="M86" s="84"/>
    </row>
    <row r="87" spans="1:13" ht="11.25">
      <c r="A87" s="80"/>
      <c r="B87" s="15"/>
      <c r="C87" s="15" t="s">
        <v>311</v>
      </c>
      <c r="D87" s="104">
        <v>38382.931122685186</v>
      </c>
      <c r="E87" s="84">
        <v>4847045.207056425</v>
      </c>
      <c r="F87" s="95">
        <v>2.0566144482229745</v>
      </c>
      <c r="J87" s="83"/>
      <c r="K87" s="81"/>
      <c r="L87" s="84"/>
      <c r="M87" s="84"/>
    </row>
    <row r="88" spans="1:13" ht="11.25">
      <c r="A88" s="80"/>
      <c r="B88" s="15"/>
      <c r="C88" s="15" t="s">
        <v>46</v>
      </c>
      <c r="D88" s="104">
        <v>38382.93861111111</v>
      </c>
      <c r="E88" s="84">
        <v>2928608.097921288</v>
      </c>
      <c r="F88" s="95">
        <v>2.3579694376343014</v>
      </c>
      <c r="J88" s="83"/>
      <c r="K88" s="81"/>
      <c r="L88" s="84"/>
      <c r="M88" s="84"/>
    </row>
    <row r="89" spans="1:13" ht="11.25">
      <c r="A89" s="80"/>
      <c r="B89" s="15"/>
      <c r="C89" s="15" t="s">
        <v>47</v>
      </c>
      <c r="D89" s="104">
        <v>38382.946064814816</v>
      </c>
      <c r="E89" s="84">
        <v>2659046.4092809507</v>
      </c>
      <c r="F89" s="95">
        <v>1.6400165898379708</v>
      </c>
      <c r="J89" s="83"/>
      <c r="K89" s="81"/>
      <c r="L89" s="84"/>
      <c r="M89" s="84"/>
    </row>
    <row r="90" spans="1:13" ht="11.25">
      <c r="A90" s="80"/>
      <c r="B90" s="15"/>
      <c r="C90" s="15" t="s">
        <v>48</v>
      </c>
      <c r="D90" s="104">
        <v>38382.95354166667</v>
      </c>
      <c r="E90" s="84">
        <v>2414496.3859985173</v>
      </c>
      <c r="F90" s="95">
        <v>0.2666318145077737</v>
      </c>
      <c r="J90" s="83"/>
      <c r="K90" s="81"/>
      <c r="L90" s="84"/>
      <c r="M90" s="84"/>
    </row>
    <row r="91" spans="1:13" ht="11.25">
      <c r="A91" s="80"/>
      <c r="B91" s="15"/>
      <c r="C91" s="15" t="s">
        <v>107</v>
      </c>
      <c r="D91" s="104">
        <v>38382.96099537037</v>
      </c>
      <c r="E91" s="84">
        <v>2611242.601164205</v>
      </c>
      <c r="F91" s="95">
        <v>0.7985186403735227</v>
      </c>
      <c r="J91" s="83"/>
      <c r="K91" s="81"/>
      <c r="L91" s="84"/>
      <c r="M91" s="84"/>
    </row>
    <row r="92" spans="1:13" ht="11.25">
      <c r="A92" s="80"/>
      <c r="B92" s="15"/>
      <c r="C92" s="15" t="s">
        <v>312</v>
      </c>
      <c r="D92" s="104">
        <v>38382.96847222222</v>
      </c>
      <c r="E92" s="84">
        <v>4950685.258579498</v>
      </c>
      <c r="F92" s="95">
        <v>1.3805118991401233</v>
      </c>
      <c r="J92" s="83"/>
      <c r="K92" s="81"/>
      <c r="L92" s="84"/>
      <c r="M92" s="84"/>
    </row>
    <row r="93" spans="1:13" ht="11.25">
      <c r="A93" s="80"/>
      <c r="B93" s="15"/>
      <c r="C93" s="15" t="s">
        <v>106</v>
      </c>
      <c r="D93" s="104">
        <v>38382.97592592592</v>
      </c>
      <c r="E93" s="84">
        <v>3400751.5373012656</v>
      </c>
      <c r="F93" s="95">
        <v>1.269755151063373</v>
      </c>
      <c r="J93" s="83"/>
      <c r="K93" s="81"/>
      <c r="L93" s="84"/>
      <c r="M93" s="84"/>
    </row>
    <row r="94" spans="1:13" ht="11.25">
      <c r="A94" s="80"/>
      <c r="B94" s="15"/>
      <c r="C94" s="15" t="s">
        <v>49</v>
      </c>
      <c r="D94" s="104">
        <v>38382.98337962963</v>
      </c>
      <c r="E94" s="84">
        <v>1973458.20320236</v>
      </c>
      <c r="F94" s="95">
        <v>1.0873423194148402</v>
      </c>
      <c r="J94" s="83"/>
      <c r="K94" s="81"/>
      <c r="L94" s="84"/>
      <c r="M94" s="84"/>
    </row>
    <row r="95" spans="1:13" ht="11.25">
      <c r="A95" s="80"/>
      <c r="B95" s="15"/>
      <c r="C95" s="15" t="s">
        <v>50</v>
      </c>
      <c r="D95" s="104">
        <v>38382.99085648148</v>
      </c>
      <c r="E95" s="84">
        <v>2056746.702207726</v>
      </c>
      <c r="F95" s="95">
        <v>7.978594033766536</v>
      </c>
      <c r="J95" s="83"/>
      <c r="K95" s="81"/>
      <c r="L95" s="84"/>
      <c r="M95" s="84"/>
    </row>
    <row r="96" spans="1:13" ht="11.25">
      <c r="A96" s="80"/>
      <c r="B96" s="15"/>
      <c r="C96" s="15" t="s">
        <v>51</v>
      </c>
      <c r="D96" s="104">
        <v>38382.99832175926</v>
      </c>
      <c r="E96" s="84">
        <v>3265174.7354181074</v>
      </c>
      <c r="F96" s="95">
        <v>6.751295584955053</v>
      </c>
      <c r="J96" s="83"/>
      <c r="K96" s="81"/>
      <c r="L96" s="84"/>
      <c r="M96" s="84"/>
    </row>
    <row r="97" spans="1:6" ht="11.25">
      <c r="A97" s="80"/>
      <c r="B97" s="15"/>
      <c r="C97" s="15" t="s">
        <v>77</v>
      </c>
      <c r="D97" s="104">
        <v>38383.00578703704</v>
      </c>
      <c r="E97" s="84">
        <v>4921690.260488517</v>
      </c>
      <c r="F97" s="95">
        <v>1.6628390189068778</v>
      </c>
    </row>
    <row r="98" spans="1:13" ht="11.25">
      <c r="A98" s="80"/>
      <c r="B98" s="15"/>
      <c r="C98" s="15" t="s">
        <v>78</v>
      </c>
      <c r="D98" s="104">
        <v>38383.01327546296</v>
      </c>
      <c r="E98" s="84">
        <v>4501722.6347287875</v>
      </c>
      <c r="F98" s="95">
        <v>2.6500288909849536</v>
      </c>
      <c r="L98" s="84"/>
      <c r="M98" s="84"/>
    </row>
    <row r="99" spans="1:12" ht="11.25">
      <c r="A99" s="80"/>
      <c r="B99" s="15"/>
      <c r="C99" s="15" t="s">
        <v>52</v>
      </c>
      <c r="D99" s="104">
        <v>38383.02074074074</v>
      </c>
      <c r="E99" s="84">
        <v>2983843.753768189</v>
      </c>
      <c r="F99" s="95">
        <v>2.7934764927257305</v>
      </c>
      <c r="L99" s="84"/>
    </row>
    <row r="100" spans="1:13" ht="11.25">
      <c r="A100" s="80"/>
      <c r="B100" s="15"/>
      <c r="C100" s="15" t="s">
        <v>53</v>
      </c>
      <c r="D100" s="104">
        <v>38383.02819444444</v>
      </c>
      <c r="E100" s="84">
        <v>4203455.2755275555</v>
      </c>
      <c r="F100" s="95">
        <v>1.416856397395391</v>
      </c>
      <c r="L100" s="84"/>
      <c r="M100" s="76"/>
    </row>
    <row r="101" spans="1:6" ht="11.25">
      <c r="A101" s="80"/>
      <c r="B101" s="15"/>
      <c r="C101" s="15" t="s">
        <v>79</v>
      </c>
      <c r="D101" s="104">
        <v>38383.0356712963</v>
      </c>
      <c r="E101" s="84">
        <v>6296064.676437558</v>
      </c>
      <c r="F101" s="95">
        <v>1.3329309077520894</v>
      </c>
    </row>
    <row r="102" spans="1:13" ht="11.25">
      <c r="A102" s="80"/>
      <c r="B102" s="15"/>
      <c r="C102" s="15" t="s">
        <v>80</v>
      </c>
      <c r="D102" s="104">
        <v>38383.04314814815</v>
      </c>
      <c r="E102" s="84">
        <v>4905283.120536033</v>
      </c>
      <c r="F102" s="95">
        <v>4.264562971739583</v>
      </c>
      <c r="J102" s="78"/>
      <c r="K102" s="78"/>
      <c r="L102" s="79"/>
      <c r="M102" s="79"/>
    </row>
    <row r="103" spans="1:13" ht="11.25">
      <c r="A103" s="80"/>
      <c r="B103" s="15"/>
      <c r="C103" s="15" t="s">
        <v>54</v>
      </c>
      <c r="D103" s="104">
        <v>38383.05060185185</v>
      </c>
      <c r="E103" s="15">
        <v>5719691.008290275</v>
      </c>
      <c r="F103" s="96">
        <v>1.808540979690119</v>
      </c>
      <c r="J103" s="83"/>
      <c r="K103" s="81"/>
      <c r="L103" s="84"/>
      <c r="M103" s="84"/>
    </row>
    <row r="104" spans="1:13" ht="11.25">
      <c r="A104" s="80"/>
      <c r="B104" s="15"/>
      <c r="C104" s="15" t="s">
        <v>109</v>
      </c>
      <c r="D104" s="104">
        <v>38383.05806712963</v>
      </c>
      <c r="E104" s="15">
        <v>3361025.989169008</v>
      </c>
      <c r="F104" s="96">
        <v>0.9426703910708614</v>
      </c>
      <c r="J104" s="83"/>
      <c r="K104" s="81"/>
      <c r="L104" s="84"/>
      <c r="M104" s="84"/>
    </row>
    <row r="105" spans="1:13" ht="11.25">
      <c r="A105" s="80"/>
      <c r="B105" s="15"/>
      <c r="C105" s="15" t="s">
        <v>55</v>
      </c>
      <c r="D105" s="104">
        <v>38383.065520833334</v>
      </c>
      <c r="E105" s="15">
        <v>2869597.245857496</v>
      </c>
      <c r="F105" s="96">
        <v>2.6085377582146254</v>
      </c>
      <c r="J105" s="83"/>
      <c r="K105" s="81"/>
      <c r="L105" s="84"/>
      <c r="M105" s="84"/>
    </row>
    <row r="106" spans="1:13" ht="11.25">
      <c r="A106" s="80"/>
      <c r="B106" s="15"/>
      <c r="C106" s="15" t="s">
        <v>56</v>
      </c>
      <c r="D106" s="104">
        <v>38383.07299768519</v>
      </c>
      <c r="E106" s="15">
        <v>8163547.273922698</v>
      </c>
      <c r="F106" s="96">
        <v>2.499357400652044</v>
      </c>
      <c r="J106" s="83"/>
      <c r="K106" s="81"/>
      <c r="L106" s="84"/>
      <c r="M106" s="84"/>
    </row>
    <row r="107" spans="1:13" ht="11.25">
      <c r="A107" s="80"/>
      <c r="B107" s="15"/>
      <c r="C107" s="15" t="s">
        <v>81</v>
      </c>
      <c r="D107" s="104">
        <v>38383.08045138889</v>
      </c>
      <c r="E107" s="15">
        <v>5023798.72555041</v>
      </c>
      <c r="F107" s="96">
        <v>2.709233967392966</v>
      </c>
      <c r="J107" s="83"/>
      <c r="K107" s="81"/>
      <c r="L107" s="84"/>
      <c r="M107" s="84"/>
    </row>
    <row r="108" spans="1:13" ht="11.25">
      <c r="A108" s="80"/>
      <c r="B108" s="15"/>
      <c r="C108" s="15" t="s">
        <v>108</v>
      </c>
      <c r="D108" s="104">
        <v>38383.08793981482</v>
      </c>
      <c r="E108" s="15">
        <v>2544510.6316943313</v>
      </c>
      <c r="F108" s="96">
        <v>3.3968245881352317</v>
      </c>
      <c r="J108" s="83"/>
      <c r="K108" s="81"/>
      <c r="L108" s="84"/>
      <c r="M108" s="84"/>
    </row>
    <row r="109" spans="1:13" ht="11.25">
      <c r="A109" s="80"/>
      <c r="B109" s="15"/>
      <c r="C109" s="15" t="s">
        <v>41</v>
      </c>
      <c r="D109" s="104">
        <v>38383.095405092594</v>
      </c>
      <c r="E109" s="15">
        <v>13059.91156757139</v>
      </c>
      <c r="F109" s="96">
        <v>1.2803578132360558</v>
      </c>
      <c r="J109" s="83"/>
      <c r="K109" s="81"/>
      <c r="L109" s="84"/>
      <c r="M109" s="84"/>
    </row>
    <row r="110" spans="1:13" ht="11.25">
      <c r="A110" s="80"/>
      <c r="B110" s="15"/>
      <c r="C110" s="15" t="s">
        <v>110</v>
      </c>
      <c r="D110" s="104">
        <v>38383.10283564815</v>
      </c>
      <c r="E110" s="15">
        <v>3453792.413730557</v>
      </c>
      <c r="F110" s="96">
        <v>0.5585824102511034</v>
      </c>
      <c r="J110" s="83"/>
      <c r="K110" s="81"/>
      <c r="L110" s="84"/>
      <c r="M110" s="84"/>
    </row>
    <row r="111" spans="1:13" ht="11.25">
      <c r="A111" s="80"/>
      <c r="B111" s="15"/>
      <c r="C111" s="15" t="s">
        <v>42</v>
      </c>
      <c r="D111" s="104">
        <v>38383.110289351855</v>
      </c>
      <c r="E111" s="15">
        <v>6277544.294529205</v>
      </c>
      <c r="F111" s="96">
        <v>0.9695522714806591</v>
      </c>
      <c r="J111" s="83"/>
      <c r="K111" s="81"/>
      <c r="L111" s="84"/>
      <c r="M111" s="84"/>
    </row>
    <row r="112" spans="1:13" ht="11.25">
      <c r="A112" s="80"/>
      <c r="B112" s="15"/>
      <c r="C112" s="15" t="s">
        <v>272</v>
      </c>
      <c r="D112" s="104">
        <v>38383.11775462963</v>
      </c>
      <c r="E112" s="15">
        <v>5025784.335302539</v>
      </c>
      <c r="F112" s="96">
        <v>1.0877775605340556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17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18</v>
      </c>
      <c r="D119" s="104" t="s">
        <v>19</v>
      </c>
      <c r="E119" s="15" t="s">
        <v>20</v>
      </c>
      <c r="F119" s="96" t="s">
        <v>279</v>
      </c>
      <c r="J119" s="83"/>
      <c r="K119" s="81"/>
      <c r="L119" s="84"/>
      <c r="M119" s="84"/>
    </row>
    <row r="120" spans="1:13" ht="11.25">
      <c r="A120" s="80" t="s">
        <v>158</v>
      </c>
      <c r="B120" s="15"/>
      <c r="C120" s="15" t="s">
        <v>308</v>
      </c>
      <c r="D120" s="104">
        <v>38382.88972222222</v>
      </c>
      <c r="E120" s="15">
        <v>27625.556209151397</v>
      </c>
      <c r="F120" s="96">
        <v>2.9051908995676996</v>
      </c>
      <c r="J120" s="83"/>
      <c r="K120" s="81"/>
      <c r="L120" s="84"/>
      <c r="M120" s="84"/>
    </row>
    <row r="121" spans="1:13" ht="11.25">
      <c r="A121" s="80"/>
      <c r="B121" s="15"/>
      <c r="C121" s="15" t="s">
        <v>309</v>
      </c>
      <c r="D121" s="104">
        <v>38382.897199074076</v>
      </c>
      <c r="E121" s="15">
        <v>239.88134987852496</v>
      </c>
      <c r="F121" s="96">
        <v>20.961815537368494</v>
      </c>
      <c r="J121" s="83"/>
      <c r="K121" s="81"/>
      <c r="L121" s="84"/>
      <c r="M121" s="84"/>
    </row>
    <row r="122" spans="1:13" ht="11.25">
      <c r="A122" s="80"/>
      <c r="B122" s="15"/>
      <c r="C122" s="15" t="s">
        <v>105</v>
      </c>
      <c r="D122" s="104">
        <v>38382.90467592593</v>
      </c>
      <c r="E122" s="15">
        <v>1619.7739627320304</v>
      </c>
      <c r="F122" s="96">
        <v>7.222183871930324</v>
      </c>
      <c r="J122" s="83"/>
      <c r="K122" s="81"/>
      <c r="L122" s="84"/>
      <c r="M122" s="84"/>
    </row>
    <row r="123" spans="1:13" ht="11.25">
      <c r="A123" s="80"/>
      <c r="B123" s="15"/>
      <c r="C123" s="15" t="s">
        <v>310</v>
      </c>
      <c r="D123" s="104">
        <v>38382.912152777775</v>
      </c>
      <c r="E123" s="15">
        <v>27452.12959099922</v>
      </c>
      <c r="F123" s="96">
        <v>1.2472052972503793</v>
      </c>
      <c r="J123" s="83"/>
      <c r="K123" s="81"/>
      <c r="L123" s="84"/>
      <c r="M123" s="84"/>
    </row>
    <row r="124" spans="1:13" ht="11.25">
      <c r="A124" s="80"/>
      <c r="B124" s="15"/>
      <c r="C124" s="15" t="s">
        <v>111</v>
      </c>
      <c r="D124" s="104">
        <v>38382.91961805556</v>
      </c>
      <c r="E124" s="84">
        <v>398.756971979744</v>
      </c>
      <c r="F124" s="95">
        <v>5.069170038142705</v>
      </c>
      <c r="J124" s="83"/>
      <c r="K124" s="81"/>
      <c r="L124" s="84"/>
      <c r="M124" s="84"/>
    </row>
    <row r="125" spans="1:13" ht="11.25">
      <c r="A125" s="80"/>
      <c r="B125" s="15"/>
      <c r="C125" s="15" t="s">
        <v>45</v>
      </c>
      <c r="D125" s="104">
        <v>38382.927094907405</v>
      </c>
      <c r="E125" s="84">
        <v>1014.7060070984913</v>
      </c>
      <c r="F125" s="95">
        <v>3.2172775626958376</v>
      </c>
      <c r="J125" s="83"/>
      <c r="K125" s="81"/>
      <c r="L125" s="84"/>
      <c r="M125" s="84"/>
    </row>
    <row r="126" spans="1:13" ht="11.25">
      <c r="A126" s="80"/>
      <c r="B126" s="15"/>
      <c r="C126" s="15" t="s">
        <v>311</v>
      </c>
      <c r="D126" s="104">
        <v>38382.934583333335</v>
      </c>
      <c r="E126" s="84">
        <v>27733.87591259147</v>
      </c>
      <c r="F126" s="95">
        <v>2.017430347699059</v>
      </c>
      <c r="J126" s="83"/>
      <c r="K126" s="81"/>
      <c r="L126" s="84"/>
      <c r="M126" s="84"/>
    </row>
    <row r="127" spans="1:13" ht="11.25">
      <c r="A127" s="80"/>
      <c r="B127" s="15"/>
      <c r="C127" s="15" t="s">
        <v>46</v>
      </c>
      <c r="D127" s="104">
        <v>38382.94206018518</v>
      </c>
      <c r="E127" s="84">
        <v>3747.8846871563833</v>
      </c>
      <c r="F127" s="95">
        <v>5.927004845997492</v>
      </c>
      <c r="J127" s="83"/>
      <c r="K127" s="81"/>
      <c r="L127" s="84"/>
      <c r="M127" s="84"/>
    </row>
    <row r="128" spans="1:13" ht="11.25">
      <c r="A128" s="80"/>
      <c r="B128" s="15"/>
      <c r="C128" s="15" t="s">
        <v>47</v>
      </c>
      <c r="D128" s="104">
        <v>38382.94951388889</v>
      </c>
      <c r="E128" s="84">
        <v>962.7158915708675</v>
      </c>
      <c r="F128" s="95">
        <v>9.378890677441278</v>
      </c>
      <c r="L128" s="84"/>
      <c r="M128" s="76"/>
    </row>
    <row r="129" spans="1:6" ht="11.25">
      <c r="A129" s="80"/>
      <c r="B129" s="15"/>
      <c r="C129" s="15" t="s">
        <v>48</v>
      </c>
      <c r="D129" s="104">
        <v>38382.956979166665</v>
      </c>
      <c r="E129" s="84">
        <v>912.5516522348502</v>
      </c>
      <c r="F129" s="95">
        <v>13.27747253648988</v>
      </c>
    </row>
    <row r="130" spans="1:13" ht="11.25">
      <c r="A130" s="80"/>
      <c r="B130" s="15"/>
      <c r="C130" s="15" t="s">
        <v>107</v>
      </c>
      <c r="D130" s="104">
        <v>38382.96445601852</v>
      </c>
      <c r="E130" s="84">
        <v>73695.26266138398</v>
      </c>
      <c r="F130" s="95">
        <v>0.5836983185397457</v>
      </c>
      <c r="J130" s="78"/>
      <c r="K130" s="78"/>
      <c r="L130" s="79"/>
      <c r="M130" s="79"/>
    </row>
    <row r="131" spans="1:13" ht="11.25">
      <c r="A131" s="80"/>
      <c r="B131" s="15"/>
      <c r="C131" s="15" t="s">
        <v>312</v>
      </c>
      <c r="D131" s="104">
        <v>38382.971921296295</v>
      </c>
      <c r="E131" s="84">
        <v>26971.324362586605</v>
      </c>
      <c r="F131" s="95">
        <v>2.4099516456530874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106</v>
      </c>
      <c r="D132" s="104">
        <v>38382.979363425926</v>
      </c>
      <c r="E132" s="84">
        <v>146.6683159056748</v>
      </c>
      <c r="F132" s="95">
        <v>35.20347774867913</v>
      </c>
      <c r="J132" s="83"/>
      <c r="K132" s="81"/>
      <c r="L132" s="84"/>
      <c r="M132" s="84"/>
    </row>
    <row r="133" spans="1:13" ht="11.25">
      <c r="A133" s="80"/>
      <c r="B133" s="15"/>
      <c r="C133" s="15" t="s">
        <v>49</v>
      </c>
      <c r="D133" s="104">
        <v>38382.98685185185</v>
      </c>
      <c r="E133" s="84">
        <v>1793.6056304534382</v>
      </c>
      <c r="F133" s="95">
        <v>4.609578014107126</v>
      </c>
      <c r="J133" s="83"/>
      <c r="K133" s="81"/>
      <c r="L133" s="84"/>
      <c r="M133" s="84"/>
    </row>
    <row r="134" spans="1:13" ht="11.25">
      <c r="A134" s="80"/>
      <c r="B134" s="15"/>
      <c r="C134" s="15" t="s">
        <v>50</v>
      </c>
      <c r="D134" s="104">
        <v>38382.994305555556</v>
      </c>
      <c r="E134" s="84">
        <v>2080.757678930728</v>
      </c>
      <c r="F134" s="95">
        <v>5.16635244530141</v>
      </c>
      <c r="J134" s="83"/>
      <c r="K134" s="81"/>
      <c r="L134" s="84"/>
      <c r="M134" s="84"/>
    </row>
    <row r="135" spans="1:13" ht="11.25">
      <c r="A135" s="80"/>
      <c r="B135" s="15"/>
      <c r="C135" s="15" t="s">
        <v>51</v>
      </c>
      <c r="D135" s="104">
        <v>38383.00177083333</v>
      </c>
      <c r="E135" s="84">
        <v>1947.2356753606198</v>
      </c>
      <c r="F135" s="95">
        <v>7.8605386027216255</v>
      </c>
      <c r="J135" s="83"/>
      <c r="K135" s="81"/>
      <c r="L135" s="84"/>
      <c r="M135" s="84"/>
    </row>
    <row r="136" spans="1:13" ht="11.25">
      <c r="A136" s="80"/>
      <c r="B136" s="15"/>
      <c r="C136" s="15" t="s">
        <v>77</v>
      </c>
      <c r="D136" s="104">
        <v>38383.009247685186</v>
      </c>
      <c r="E136" s="84">
        <v>26767.952109270747</v>
      </c>
      <c r="F136" s="95">
        <v>2.2194449732971657</v>
      </c>
      <c r="J136" s="83"/>
      <c r="K136" s="81"/>
      <c r="L136" s="84"/>
      <c r="M136" s="84"/>
    </row>
    <row r="137" spans="1:13" ht="11.25">
      <c r="A137" s="80"/>
      <c r="B137" s="15"/>
      <c r="C137" s="15" t="s">
        <v>78</v>
      </c>
      <c r="D137" s="104">
        <v>38383.01672453704</v>
      </c>
      <c r="E137" s="84">
        <v>1297.1154396450315</v>
      </c>
      <c r="F137" s="95">
        <v>5.543284717308445</v>
      </c>
      <c r="J137" s="83"/>
      <c r="K137" s="81"/>
      <c r="L137" s="84"/>
      <c r="M137" s="84"/>
    </row>
    <row r="138" spans="1:13" ht="11.25">
      <c r="A138" s="80"/>
      <c r="B138" s="15"/>
      <c r="C138" s="15" t="s">
        <v>52</v>
      </c>
      <c r="D138" s="104">
        <v>38383.024189814816</v>
      </c>
      <c r="E138" s="84">
        <v>2314.103277376233</v>
      </c>
      <c r="F138" s="95">
        <v>4.4060663441233165</v>
      </c>
      <c r="J138" s="83"/>
      <c r="K138" s="81"/>
      <c r="L138" s="84"/>
      <c r="M138" s="84"/>
    </row>
    <row r="139" spans="1:13" ht="11.25">
      <c r="A139" s="80"/>
      <c r="B139" s="15"/>
      <c r="C139" s="15" t="s">
        <v>53</v>
      </c>
      <c r="D139" s="104">
        <v>38383.03165509259</v>
      </c>
      <c r="E139" s="84">
        <v>1914.879876340803</v>
      </c>
      <c r="F139" s="95">
        <v>7.703720993213252</v>
      </c>
      <c r="J139" s="83"/>
      <c r="K139" s="81"/>
      <c r="L139" s="84"/>
      <c r="M139" s="84"/>
    </row>
    <row r="140" spans="1:13" ht="11.25">
      <c r="A140" s="80"/>
      <c r="B140" s="15"/>
      <c r="C140" s="15" t="s">
        <v>79</v>
      </c>
      <c r="D140" s="104">
        <v>38383.03912037037</v>
      </c>
      <c r="E140" s="84">
        <v>12235.455093320608</v>
      </c>
      <c r="F140" s="95">
        <v>2.0752853528913366</v>
      </c>
      <c r="J140" s="83"/>
      <c r="K140" s="81"/>
      <c r="L140" s="84"/>
      <c r="M140" s="84"/>
    </row>
    <row r="141" spans="1:13" ht="11.25">
      <c r="A141" s="80"/>
      <c r="B141" s="15"/>
      <c r="C141" s="15" t="s">
        <v>80</v>
      </c>
      <c r="D141" s="104">
        <v>38383.04659722222</v>
      </c>
      <c r="E141" s="84">
        <v>26583.909653638235</v>
      </c>
      <c r="F141" s="95">
        <v>1.1761916500773877</v>
      </c>
      <c r="J141" s="83"/>
      <c r="K141" s="81"/>
      <c r="L141" s="84"/>
      <c r="M141" s="84"/>
    </row>
    <row r="142" spans="1:13" ht="11.25">
      <c r="A142" s="80"/>
      <c r="B142" s="15"/>
      <c r="C142" s="15" t="s">
        <v>54</v>
      </c>
      <c r="D142" s="104">
        <v>38383.05405092592</v>
      </c>
      <c r="E142" s="84">
        <v>3429.2771042479817</v>
      </c>
      <c r="F142" s="95">
        <v>2.2743568177010305</v>
      </c>
      <c r="J142" s="83"/>
      <c r="K142" s="81"/>
      <c r="L142" s="84"/>
      <c r="M142" s="84"/>
    </row>
    <row r="143" spans="1:13" ht="11.25">
      <c r="A143" s="80"/>
      <c r="B143" s="15"/>
      <c r="C143" s="15" t="s">
        <v>109</v>
      </c>
      <c r="D143" s="104">
        <v>38383.06150462963</v>
      </c>
      <c r="E143" s="84">
        <v>546.8487918715514</v>
      </c>
      <c r="F143" s="95">
        <v>19.02636078499035</v>
      </c>
      <c r="J143" s="83"/>
      <c r="K143" s="81"/>
      <c r="L143" s="84"/>
      <c r="M143" s="84"/>
    </row>
    <row r="144" spans="1:13" ht="11.25">
      <c r="A144" s="80"/>
      <c r="B144" s="15"/>
      <c r="C144" s="15" t="s">
        <v>55</v>
      </c>
      <c r="D144" s="104">
        <v>38383.06898148148</v>
      </c>
      <c r="E144" s="84">
        <v>3057.484482585654</v>
      </c>
      <c r="F144" s="95">
        <v>6.519292671329649</v>
      </c>
      <c r="J144" s="83"/>
      <c r="K144" s="81"/>
      <c r="L144" s="84"/>
      <c r="M144" s="84"/>
    </row>
    <row r="145" spans="1:13" ht="11.25">
      <c r="A145" s="80"/>
      <c r="B145" s="15"/>
      <c r="C145" s="15" t="s">
        <v>56</v>
      </c>
      <c r="D145" s="104">
        <v>38383.07644675926</v>
      </c>
      <c r="E145" s="84">
        <v>3095.4262640724464</v>
      </c>
      <c r="F145" s="95">
        <v>7.782323868613194</v>
      </c>
      <c r="J145" s="83"/>
      <c r="K145" s="81"/>
      <c r="L145" s="84"/>
      <c r="M145" s="84"/>
    </row>
    <row r="146" spans="1:13" ht="11.25">
      <c r="A146" s="80"/>
      <c r="B146" s="15"/>
      <c r="C146" s="15" t="s">
        <v>81</v>
      </c>
      <c r="D146" s="104">
        <v>38383.08391203704</v>
      </c>
      <c r="E146" s="84">
        <v>26758.647668837533</v>
      </c>
      <c r="F146" s="95">
        <v>1.2690137537786965</v>
      </c>
      <c r="J146" s="83"/>
      <c r="K146" s="81"/>
      <c r="L146" s="84"/>
      <c r="M146" s="84"/>
    </row>
    <row r="147" spans="1:13" ht="11.25">
      <c r="A147" s="80"/>
      <c r="B147" s="15"/>
      <c r="C147" s="15" t="s">
        <v>108</v>
      </c>
      <c r="D147" s="104">
        <v>38383.09138888889</v>
      </c>
      <c r="E147" s="84">
        <v>72323.2953878616</v>
      </c>
      <c r="F147" s="95">
        <v>0.4796154668041105</v>
      </c>
      <c r="J147" s="83"/>
      <c r="K147" s="81"/>
      <c r="L147" s="84"/>
      <c r="M147" s="84"/>
    </row>
    <row r="148" spans="1:13" ht="11.25">
      <c r="A148" s="80"/>
      <c r="B148" s="15"/>
      <c r="C148" s="15" t="s">
        <v>41</v>
      </c>
      <c r="D148" s="104">
        <v>38383.09884259259</v>
      </c>
      <c r="E148" s="84">
        <v>256.4821363787159</v>
      </c>
      <c r="F148" s="95">
        <v>29.78719888494662</v>
      </c>
      <c r="J148" s="83"/>
      <c r="K148" s="81"/>
      <c r="L148" s="84"/>
      <c r="M148" s="84"/>
    </row>
    <row r="149" spans="1:13" ht="11.25">
      <c r="A149" s="80"/>
      <c r="B149" s="15"/>
      <c r="C149" s="15" t="s">
        <v>110</v>
      </c>
      <c r="D149" s="104">
        <v>38383.10628472222</v>
      </c>
      <c r="E149" s="84">
        <v>339.159846011154</v>
      </c>
      <c r="F149" s="95">
        <v>19.696690231638875</v>
      </c>
      <c r="J149" s="83"/>
      <c r="K149" s="81"/>
      <c r="L149" s="84"/>
      <c r="M149" s="84"/>
    </row>
    <row r="150" spans="1:13" ht="11.25">
      <c r="A150" s="80"/>
      <c r="B150" s="15"/>
      <c r="C150" s="15" t="s">
        <v>42</v>
      </c>
      <c r="D150" s="104">
        <v>38383.11375</v>
      </c>
      <c r="E150" s="84">
        <v>12114.008853975154</v>
      </c>
      <c r="F150" s="95">
        <v>4.614799122538036</v>
      </c>
      <c r="J150" s="83"/>
      <c r="K150" s="81"/>
      <c r="L150" s="84"/>
      <c r="M150" s="84"/>
    </row>
    <row r="151" spans="1:13" ht="11.25">
      <c r="A151" s="80"/>
      <c r="B151" s="15"/>
      <c r="C151" s="15" t="s">
        <v>272</v>
      </c>
      <c r="D151" s="104">
        <v>38383.121203703704</v>
      </c>
      <c r="E151" s="84">
        <v>26591.252480651885</v>
      </c>
      <c r="F151" s="95">
        <v>0.4843484117734919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17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18</v>
      </c>
      <c r="D158" s="105" t="s">
        <v>19</v>
      </c>
      <c r="E158" s="84" t="s">
        <v>20</v>
      </c>
      <c r="F158" s="95" t="s">
        <v>279</v>
      </c>
      <c r="J158" s="83"/>
      <c r="K158" s="81"/>
      <c r="L158" s="84"/>
      <c r="M158" s="84"/>
    </row>
    <row r="159" spans="1:6" ht="11.25">
      <c r="A159" s="80" t="s">
        <v>284</v>
      </c>
      <c r="B159" s="15"/>
      <c r="C159" s="15" t="s">
        <v>308</v>
      </c>
      <c r="D159" s="105">
        <v>38382.88695601852</v>
      </c>
      <c r="E159" s="84">
        <v>772238.1297352004</v>
      </c>
      <c r="F159" s="95">
        <v>13.182953145455834</v>
      </c>
    </row>
    <row r="160" spans="1:13" ht="11.25">
      <c r="A160" s="80"/>
      <c r="B160" s="15"/>
      <c r="C160" s="15" t="s">
        <v>309</v>
      </c>
      <c r="D160" s="105">
        <v>38382.89443287037</v>
      </c>
      <c r="E160" s="84">
        <v>1616.3845706210475</v>
      </c>
      <c r="F160" s="95">
        <v>3.907351209783979</v>
      </c>
      <c r="L160" s="84"/>
      <c r="M160" s="84"/>
    </row>
    <row r="161" spans="1:12" ht="11.25">
      <c r="A161" s="80"/>
      <c r="B161" s="15"/>
      <c r="C161" s="15" t="s">
        <v>105</v>
      </c>
      <c r="D161" s="105">
        <v>38382.90189814815</v>
      </c>
      <c r="E161" s="84">
        <v>1067636.358709284</v>
      </c>
      <c r="F161" s="95">
        <v>1.5204845051653992</v>
      </c>
      <c r="L161" s="84"/>
    </row>
    <row r="162" spans="1:13" ht="11.25">
      <c r="A162" s="80"/>
      <c r="B162" s="15"/>
      <c r="C162" s="15" t="s">
        <v>310</v>
      </c>
      <c r="D162" s="105">
        <v>38382.909375</v>
      </c>
      <c r="E162" s="84">
        <v>807015.5786725895</v>
      </c>
      <c r="F162" s="95">
        <v>2.193156144835324</v>
      </c>
      <c r="L162" s="84"/>
      <c r="M162" s="76"/>
    </row>
    <row r="163" spans="1:6" ht="11.25">
      <c r="A163" s="80"/>
      <c r="B163" s="15"/>
      <c r="C163" s="15" t="s">
        <v>111</v>
      </c>
      <c r="D163" s="105">
        <v>38382.91685185185</v>
      </c>
      <c r="E163" s="84">
        <v>5321674.45217779</v>
      </c>
      <c r="F163" s="95">
        <v>2.0117557978494522</v>
      </c>
    </row>
    <row r="164" spans="1:13" ht="11.25">
      <c r="A164" s="80"/>
      <c r="B164" s="15"/>
      <c r="C164" s="15" t="s">
        <v>45</v>
      </c>
      <c r="D164" s="105">
        <v>38382.9243287037</v>
      </c>
      <c r="E164" s="84">
        <v>1042511.072077353</v>
      </c>
      <c r="F164" s="95">
        <v>2.5401193895871708</v>
      </c>
      <c r="J164" s="78"/>
      <c r="K164" s="78"/>
      <c r="L164" s="79"/>
      <c r="M164" s="79"/>
    </row>
    <row r="165" spans="1:13" ht="11.25">
      <c r="A165" s="80"/>
      <c r="B165" s="15"/>
      <c r="C165" s="15" t="s">
        <v>311</v>
      </c>
      <c r="D165" s="105">
        <v>38382.931805555556</v>
      </c>
      <c r="E165" s="84">
        <v>831501.4270789718</v>
      </c>
      <c r="F165" s="95">
        <v>1.8433347709014882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46</v>
      </c>
      <c r="D166" s="105">
        <v>38382.93929398148</v>
      </c>
      <c r="E166" s="84">
        <v>531679.0528553375</v>
      </c>
      <c r="F166" s="95">
        <v>0.7783912239230552</v>
      </c>
      <c r="J166" s="83"/>
      <c r="K166" s="81"/>
      <c r="L166" s="84"/>
      <c r="M166" s="84"/>
    </row>
    <row r="167" spans="1:13" ht="11.25">
      <c r="A167" s="80"/>
      <c r="B167" s="15"/>
      <c r="C167" s="15" t="s">
        <v>47</v>
      </c>
      <c r="D167" s="105">
        <v>38382.946747685186</v>
      </c>
      <c r="E167" s="84">
        <v>1938768.545093921</v>
      </c>
      <c r="F167" s="95">
        <v>20.109565436101626</v>
      </c>
      <c r="J167" s="83"/>
      <c r="K167" s="81"/>
      <c r="L167" s="84"/>
      <c r="M167" s="84"/>
    </row>
    <row r="168" spans="1:13" ht="11.25">
      <c r="A168" s="80"/>
      <c r="B168" s="15"/>
      <c r="C168" s="15" t="s">
        <v>48</v>
      </c>
      <c r="D168" s="105">
        <v>38382.95421296296</v>
      </c>
      <c r="E168" s="84">
        <v>1231534.2107970994</v>
      </c>
      <c r="F168" s="95">
        <v>1.0728207943249586</v>
      </c>
      <c r="J168" s="83"/>
      <c r="K168" s="81"/>
      <c r="L168" s="84"/>
      <c r="M168" s="84"/>
    </row>
    <row r="169" spans="1:13" ht="11.25">
      <c r="A169" s="80"/>
      <c r="B169" s="15"/>
      <c r="C169" s="15" t="s">
        <v>107</v>
      </c>
      <c r="D169" s="105">
        <v>38382.96167824074</v>
      </c>
      <c r="E169" s="84">
        <v>422456.50730391504</v>
      </c>
      <c r="F169" s="95">
        <v>4.368490820968664</v>
      </c>
      <c r="J169" s="83"/>
      <c r="K169" s="81"/>
      <c r="L169" s="84"/>
      <c r="M169" s="84"/>
    </row>
    <row r="170" spans="1:13" ht="11.25">
      <c r="A170" s="80"/>
      <c r="B170" s="15"/>
      <c r="C170" s="15" t="s">
        <v>312</v>
      </c>
      <c r="D170" s="105">
        <v>38382.96915509259</v>
      </c>
      <c r="E170" s="84">
        <v>819284.1399734075</v>
      </c>
      <c r="F170" s="95">
        <v>0.6793491373741658</v>
      </c>
      <c r="J170" s="83"/>
      <c r="K170" s="81"/>
      <c r="L170" s="84"/>
      <c r="M170" s="84"/>
    </row>
    <row r="171" spans="1:13" ht="11.25">
      <c r="A171" s="80"/>
      <c r="B171" s="15"/>
      <c r="C171" s="15" t="s">
        <v>106</v>
      </c>
      <c r="D171" s="105">
        <v>38382.9766087963</v>
      </c>
      <c r="E171" s="84">
        <v>5542721.027579631</v>
      </c>
      <c r="F171" s="95">
        <v>2.080244967111175</v>
      </c>
      <c r="J171" s="83"/>
      <c r="K171" s="81"/>
      <c r="L171" s="84"/>
      <c r="M171" s="84"/>
    </row>
    <row r="172" spans="1:13" ht="11.25">
      <c r="A172" s="80"/>
      <c r="B172" s="15"/>
      <c r="C172" s="15" t="s">
        <v>49</v>
      </c>
      <c r="D172" s="105">
        <v>38382.9840625</v>
      </c>
      <c r="E172" s="84">
        <v>1131016.6910184573</v>
      </c>
      <c r="F172" s="95">
        <v>0.3915902383812332</v>
      </c>
      <c r="J172" s="83"/>
      <c r="K172" s="81"/>
      <c r="L172" s="84"/>
      <c r="M172" s="84"/>
    </row>
    <row r="173" spans="1:13" ht="11.25">
      <c r="A173" s="80"/>
      <c r="B173" s="15"/>
      <c r="C173" s="15" t="s">
        <v>50</v>
      </c>
      <c r="D173" s="105">
        <v>38382.99153935185</v>
      </c>
      <c r="E173" s="84">
        <v>1104723.0458087914</v>
      </c>
      <c r="F173" s="95">
        <v>2.380167438579081</v>
      </c>
      <c r="J173" s="83"/>
      <c r="K173" s="81"/>
      <c r="L173" s="84"/>
      <c r="M173" s="84"/>
    </row>
    <row r="174" spans="1:13" ht="11.25">
      <c r="A174" s="80"/>
      <c r="B174" s="15"/>
      <c r="C174" s="15" t="s">
        <v>51</v>
      </c>
      <c r="D174" s="105">
        <v>38382.99900462963</v>
      </c>
      <c r="E174" s="84">
        <v>982192.7282542181</v>
      </c>
      <c r="F174" s="95">
        <v>0.4127544607818016</v>
      </c>
      <c r="J174" s="83"/>
      <c r="K174" s="81"/>
      <c r="L174" s="84"/>
      <c r="M174" s="84"/>
    </row>
    <row r="175" spans="1:13" ht="11.25">
      <c r="A175" s="80"/>
      <c r="B175" s="15"/>
      <c r="C175" s="15" t="s">
        <v>77</v>
      </c>
      <c r="D175" s="105">
        <v>38383.00646990741</v>
      </c>
      <c r="E175" s="84">
        <v>835468.8632153135</v>
      </c>
      <c r="F175" s="95">
        <v>1.3255737528172529</v>
      </c>
      <c r="J175" s="83"/>
      <c r="K175" s="81"/>
      <c r="L175" s="84"/>
      <c r="M175" s="84"/>
    </row>
    <row r="176" spans="1:13" ht="11.25">
      <c r="A176" s="80"/>
      <c r="B176" s="15"/>
      <c r="C176" s="15" t="s">
        <v>78</v>
      </c>
      <c r="D176" s="105">
        <v>38383.01394675926</v>
      </c>
      <c r="E176" s="84">
        <v>1102423.8903840948</v>
      </c>
      <c r="F176" s="95">
        <v>1.1952557271869866</v>
      </c>
      <c r="J176" s="83"/>
      <c r="K176" s="81"/>
      <c r="L176" s="84"/>
      <c r="M176" s="84"/>
    </row>
    <row r="177" spans="1:13" ht="11.25">
      <c r="A177" s="80"/>
      <c r="B177" s="15"/>
      <c r="C177" s="15" t="s">
        <v>52</v>
      </c>
      <c r="D177" s="105">
        <v>38383.02142361111</v>
      </c>
      <c r="E177" s="84">
        <v>868595.020173281</v>
      </c>
      <c r="F177" s="95">
        <v>0.3209358148978815</v>
      </c>
      <c r="J177" s="83"/>
      <c r="K177" s="81"/>
      <c r="L177" s="84"/>
      <c r="M177" s="84"/>
    </row>
    <row r="178" spans="1:13" ht="11.25">
      <c r="A178" s="80"/>
      <c r="B178" s="15"/>
      <c r="C178" s="15" t="s">
        <v>53</v>
      </c>
      <c r="D178" s="105">
        <v>38383.02887731481</v>
      </c>
      <c r="E178" s="84">
        <v>1006426.2337829884</v>
      </c>
      <c r="F178" s="95">
        <v>2.1187731467697946</v>
      </c>
      <c r="J178" s="83"/>
      <c r="K178" s="81"/>
      <c r="L178" s="84"/>
      <c r="M178" s="84"/>
    </row>
    <row r="179" spans="1:13" ht="11.25">
      <c r="A179" s="80"/>
      <c r="B179" s="15"/>
      <c r="C179" s="15" t="s">
        <v>79</v>
      </c>
      <c r="D179" s="105">
        <v>38383.03634259259</v>
      </c>
      <c r="E179" s="84">
        <v>919625.0079401946</v>
      </c>
      <c r="F179" s="95">
        <v>0.38086738220936917</v>
      </c>
      <c r="J179" s="83"/>
      <c r="K179" s="81"/>
      <c r="L179" s="84"/>
      <c r="M179" s="84"/>
    </row>
    <row r="180" spans="1:13" ht="11.25">
      <c r="A180" s="80"/>
      <c r="B180" s="15"/>
      <c r="C180" s="15" t="s">
        <v>80</v>
      </c>
      <c r="D180" s="105">
        <v>38383.04381944444</v>
      </c>
      <c r="E180" s="84">
        <v>820912.22006387</v>
      </c>
      <c r="F180" s="95">
        <v>2.5081205692215116</v>
      </c>
      <c r="J180" s="83"/>
      <c r="K180" s="81"/>
      <c r="L180" s="84"/>
      <c r="M180" s="84"/>
    </row>
    <row r="181" spans="1:13" ht="11.25">
      <c r="A181" s="80"/>
      <c r="B181" s="15"/>
      <c r="C181" s="15" t="s">
        <v>54</v>
      </c>
      <c r="D181" s="105">
        <v>38383.05127314815</v>
      </c>
      <c r="E181" s="84">
        <v>678071.41079372</v>
      </c>
      <c r="F181" s="95">
        <v>1.2716429508315488</v>
      </c>
      <c r="J181" s="83"/>
      <c r="K181" s="81"/>
      <c r="L181" s="84"/>
      <c r="M181" s="84"/>
    </row>
    <row r="182" spans="1:13" ht="11.25">
      <c r="A182" s="80"/>
      <c r="B182" s="15"/>
      <c r="C182" s="15" t="s">
        <v>109</v>
      </c>
      <c r="D182" s="105">
        <v>38383.05873842593</v>
      </c>
      <c r="E182" s="84">
        <v>5222303.036001185</v>
      </c>
      <c r="F182" s="95">
        <v>1.3051460065025995</v>
      </c>
      <c r="J182" s="83"/>
      <c r="K182" s="81"/>
      <c r="L182" s="84"/>
      <c r="M182" s="84"/>
    </row>
    <row r="183" spans="1:13" ht="11.25">
      <c r="A183" s="80"/>
      <c r="B183" s="15"/>
      <c r="C183" s="15" t="s">
        <v>55</v>
      </c>
      <c r="D183" s="105">
        <v>38383.066203703704</v>
      </c>
      <c r="E183" s="84">
        <v>383884.6346709967</v>
      </c>
      <c r="F183" s="95">
        <v>7.103795559476444</v>
      </c>
      <c r="J183" s="83"/>
      <c r="K183" s="81"/>
      <c r="L183" s="84"/>
      <c r="M183" s="84"/>
    </row>
    <row r="184" spans="1:13" ht="11.25">
      <c r="A184" s="80"/>
      <c r="B184" s="15"/>
      <c r="C184" s="15" t="s">
        <v>56</v>
      </c>
      <c r="D184" s="105">
        <v>38383.07366898148</v>
      </c>
      <c r="E184" s="84">
        <v>355016.8909641687</v>
      </c>
      <c r="F184" s="95">
        <v>0.2858085863727906</v>
      </c>
      <c r="J184" s="83"/>
      <c r="K184" s="81"/>
      <c r="L184" s="84"/>
      <c r="M184" s="84"/>
    </row>
    <row r="185" spans="1:13" ht="11.25">
      <c r="A185" s="80"/>
      <c r="B185" s="15"/>
      <c r="C185" s="15" t="s">
        <v>81</v>
      </c>
      <c r="D185" s="105">
        <v>38383.08113425926</v>
      </c>
      <c r="E185" s="84">
        <v>826187.0374943685</v>
      </c>
      <c r="F185" s="95">
        <v>3.0735467584260947</v>
      </c>
      <c r="J185" s="83"/>
      <c r="K185" s="81"/>
      <c r="L185" s="84"/>
      <c r="M185" s="84"/>
    </row>
    <row r="186" spans="1:13" ht="11.25">
      <c r="A186" s="80"/>
      <c r="B186" s="15"/>
      <c r="C186" s="74" t="s">
        <v>108</v>
      </c>
      <c r="D186" s="105">
        <v>38383.08861111111</v>
      </c>
      <c r="E186" s="84">
        <v>431124.8640788475</v>
      </c>
      <c r="F186" s="95">
        <v>0.9975478405501748</v>
      </c>
      <c r="J186" s="83"/>
      <c r="K186" s="81"/>
      <c r="L186" s="84"/>
      <c r="M186" s="84"/>
    </row>
    <row r="187" spans="1:13" ht="11.25">
      <c r="A187" s="80"/>
      <c r="C187" s="74" t="s">
        <v>41</v>
      </c>
      <c r="D187" s="105">
        <v>38383.09607638889</v>
      </c>
      <c r="E187" s="74">
        <v>1542.4873891454772</v>
      </c>
      <c r="F187" s="97">
        <v>2.5934642712374467</v>
      </c>
      <c r="J187" s="83"/>
      <c r="K187" s="81"/>
      <c r="L187" s="84"/>
      <c r="M187" s="84"/>
    </row>
    <row r="188" spans="1:13" ht="11.25">
      <c r="A188" s="80"/>
      <c r="C188" s="74" t="s">
        <v>110</v>
      </c>
      <c r="D188" s="105">
        <v>38383.10351851852</v>
      </c>
      <c r="E188" s="74">
        <v>5665343.517409896</v>
      </c>
      <c r="F188" s="97">
        <v>1.1375366752150504</v>
      </c>
      <c r="J188" s="83"/>
      <c r="K188" s="81"/>
      <c r="L188" s="84"/>
      <c r="M188" s="84"/>
    </row>
    <row r="189" spans="1:13" ht="11.25">
      <c r="A189" s="80"/>
      <c r="C189" s="74" t="s">
        <v>42</v>
      </c>
      <c r="D189" s="105">
        <v>38383.110972222225</v>
      </c>
      <c r="E189" s="74">
        <v>919584.0928434007</v>
      </c>
      <c r="F189" s="97">
        <v>2.140896718787719</v>
      </c>
      <c r="J189" s="83"/>
      <c r="K189" s="81"/>
      <c r="L189" s="84"/>
      <c r="M189" s="84"/>
    </row>
    <row r="190" spans="1:13" ht="11.25">
      <c r="A190" s="80"/>
      <c r="C190" s="74" t="s">
        <v>272</v>
      </c>
      <c r="D190" s="105">
        <v>38383.118425925924</v>
      </c>
      <c r="E190" s="74">
        <v>806368.359296604</v>
      </c>
      <c r="F190" s="97">
        <v>3.1939078862322363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17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18</v>
      </c>
      <c r="D197" s="105" t="s">
        <v>19</v>
      </c>
      <c r="E197" s="74" t="s">
        <v>20</v>
      </c>
      <c r="F197" s="97" t="s">
        <v>279</v>
      </c>
    </row>
    <row r="198" spans="1:13" ht="11.25">
      <c r="A198" s="80" t="s">
        <v>285</v>
      </c>
      <c r="C198" s="74" t="s">
        <v>308</v>
      </c>
      <c r="D198" s="105">
        <v>38382.88560185185</v>
      </c>
      <c r="E198" s="74">
        <v>427339.6205379168</v>
      </c>
      <c r="F198" s="97">
        <v>2.4784779759602595</v>
      </c>
      <c r="J198" s="78"/>
      <c r="K198" s="78"/>
      <c r="L198" s="79"/>
      <c r="M198" s="79"/>
    </row>
    <row r="199" spans="1:13" ht="11.25">
      <c r="A199" s="80"/>
      <c r="C199" s="74" t="s">
        <v>309</v>
      </c>
      <c r="D199" s="105">
        <v>38382.8930787037</v>
      </c>
      <c r="E199" s="74">
        <v>13911.939673175413</v>
      </c>
      <c r="F199" s="97">
        <v>2.4200030344425847</v>
      </c>
      <c r="H199" s="82"/>
      <c r="J199" s="83"/>
      <c r="K199" s="81"/>
      <c r="L199" s="84"/>
      <c r="M199" s="84"/>
    </row>
    <row r="200" spans="1:13" ht="11.25">
      <c r="A200" s="80"/>
      <c r="C200" s="74" t="s">
        <v>105</v>
      </c>
      <c r="D200" s="105">
        <v>38382.90054398148</v>
      </c>
      <c r="E200" s="74">
        <v>448517.08060375846</v>
      </c>
      <c r="F200" s="97">
        <v>1.5709447507342533</v>
      </c>
      <c r="J200" s="83"/>
      <c r="K200" s="81"/>
      <c r="L200" s="84"/>
      <c r="M200" s="84"/>
    </row>
    <row r="201" spans="1:13" ht="11.25">
      <c r="A201" s="80"/>
      <c r="C201" s="74" t="s">
        <v>310</v>
      </c>
      <c r="D201" s="105">
        <v>38382.90802083333</v>
      </c>
      <c r="E201" s="74">
        <v>432583.3478806814</v>
      </c>
      <c r="F201" s="97">
        <v>1.6311599078933248</v>
      </c>
      <c r="J201" s="83"/>
      <c r="K201" s="81"/>
      <c r="L201" s="84"/>
      <c r="M201" s="84"/>
    </row>
    <row r="202" spans="1:13" ht="11.25">
      <c r="A202" s="80"/>
      <c r="C202" s="74" t="s">
        <v>111</v>
      </c>
      <c r="D202" s="105">
        <v>38382.915497685186</v>
      </c>
      <c r="E202" s="74">
        <v>328652.36730241776</v>
      </c>
      <c r="F202" s="97">
        <v>0.3532923640559245</v>
      </c>
      <c r="J202" s="83"/>
      <c r="K202" s="81"/>
      <c r="L202" s="84"/>
      <c r="M202" s="84"/>
    </row>
    <row r="203" spans="1:13" ht="11.25">
      <c r="A203" s="80"/>
      <c r="C203" s="74" t="s">
        <v>45</v>
      </c>
      <c r="D203" s="105">
        <v>38382.92296296296</v>
      </c>
      <c r="E203" s="74">
        <v>197360.43179194134</v>
      </c>
      <c r="F203" s="97">
        <v>1.794608723312576</v>
      </c>
      <c r="J203" s="83"/>
      <c r="K203" s="81"/>
      <c r="L203" s="84"/>
      <c r="M203" s="84"/>
    </row>
    <row r="204" spans="1:13" ht="11.25">
      <c r="A204" s="80"/>
      <c r="C204" s="74" t="s">
        <v>311</v>
      </c>
      <c r="D204" s="105">
        <v>38382.930439814816</v>
      </c>
      <c r="E204" s="74">
        <v>446820.06499512994</v>
      </c>
      <c r="F204" s="97">
        <v>1.8210033377204475</v>
      </c>
      <c r="J204" s="83"/>
      <c r="K204" s="81"/>
      <c r="L204" s="84"/>
      <c r="M204" s="84"/>
    </row>
    <row r="205" spans="1:13" ht="11.25">
      <c r="A205" s="80"/>
      <c r="C205" s="74" t="s">
        <v>46</v>
      </c>
      <c r="D205" s="105">
        <v>38382.937939814816</v>
      </c>
      <c r="E205" s="74">
        <v>306703.7937301</v>
      </c>
      <c r="F205" s="97">
        <v>2.7113445643101968</v>
      </c>
      <c r="J205" s="83"/>
      <c r="K205" s="81"/>
      <c r="L205" s="84"/>
      <c r="M205" s="84"/>
    </row>
    <row r="206" spans="1:13" ht="11.25">
      <c r="A206" s="80"/>
      <c r="C206" s="74" t="s">
        <v>47</v>
      </c>
      <c r="D206" s="105">
        <v>38382.945393518516</v>
      </c>
      <c r="E206" s="74">
        <v>292777.00254154205</v>
      </c>
      <c r="F206" s="97">
        <v>1.391261806454206</v>
      </c>
      <c r="J206" s="83"/>
      <c r="K206" s="81"/>
      <c r="L206" s="84"/>
      <c r="M206" s="84"/>
    </row>
    <row r="207" spans="1:13" ht="11.25">
      <c r="A207" s="80"/>
      <c r="C207" s="74" t="s">
        <v>48</v>
      </c>
      <c r="D207" s="105">
        <v>38382.9528587963</v>
      </c>
      <c r="E207" s="74">
        <v>290625.2051591873</v>
      </c>
      <c r="F207" s="97">
        <v>2.756738490588384</v>
      </c>
      <c r="J207" s="83"/>
      <c r="K207" s="81"/>
      <c r="L207" s="84"/>
      <c r="M207" s="84"/>
    </row>
    <row r="208" spans="1:13" ht="11.25">
      <c r="A208" s="80"/>
      <c r="C208" s="74" t="s">
        <v>107</v>
      </c>
      <c r="D208" s="105">
        <v>38382.960324074076</v>
      </c>
      <c r="E208" s="74">
        <v>275374.106742541</v>
      </c>
      <c r="F208" s="97">
        <v>2.5535989349057284</v>
      </c>
      <c r="J208" s="83"/>
      <c r="K208" s="81"/>
      <c r="L208" s="84"/>
      <c r="M208" s="84"/>
    </row>
    <row r="209" spans="1:13" ht="11.25">
      <c r="A209" s="80"/>
      <c r="C209" s="74" t="s">
        <v>312</v>
      </c>
      <c r="D209" s="105">
        <v>38382.96780092592</v>
      </c>
      <c r="E209" s="74">
        <v>445023.6651185354</v>
      </c>
      <c r="F209" s="97">
        <v>2.1841856768512398</v>
      </c>
      <c r="J209" s="83"/>
      <c r="K209" s="81"/>
      <c r="L209" s="84"/>
      <c r="M209" s="84"/>
    </row>
    <row r="210" spans="1:13" ht="11.25">
      <c r="A210" s="80"/>
      <c r="C210" s="74" t="s">
        <v>106</v>
      </c>
      <c r="D210" s="105">
        <v>38382.97525462963</v>
      </c>
      <c r="E210" s="74">
        <v>325920.6767056783</v>
      </c>
      <c r="F210" s="97">
        <v>2.226527471747975</v>
      </c>
      <c r="J210" s="83"/>
      <c r="K210" s="81"/>
      <c r="L210" s="84"/>
      <c r="M210" s="84"/>
    </row>
    <row r="211" spans="1:13" ht="11.25">
      <c r="A211" s="80"/>
      <c r="C211" s="74" t="s">
        <v>49</v>
      </c>
      <c r="D211" s="105">
        <v>38382.98270833334</v>
      </c>
      <c r="E211" s="74">
        <v>256223.8437230587</v>
      </c>
      <c r="F211" s="97">
        <v>2.2030749622044565</v>
      </c>
      <c r="J211" s="83"/>
      <c r="K211" s="81"/>
      <c r="L211" s="84"/>
      <c r="M211" s="84"/>
    </row>
    <row r="212" spans="1:13" ht="11.25">
      <c r="A212" s="80"/>
      <c r="C212" s="74" t="s">
        <v>50</v>
      </c>
      <c r="D212" s="105">
        <v>38382.99019675926</v>
      </c>
      <c r="E212" s="74">
        <v>242789.99596110982</v>
      </c>
      <c r="F212" s="97">
        <v>0.7909936823538684</v>
      </c>
      <c r="J212" s="83"/>
      <c r="K212" s="81"/>
      <c r="L212" s="84"/>
      <c r="M212" s="84"/>
    </row>
    <row r="213" spans="1:13" ht="11.25">
      <c r="A213" s="80"/>
      <c r="C213" s="74" t="s">
        <v>51</v>
      </c>
      <c r="D213" s="105">
        <v>38382.99765046296</v>
      </c>
      <c r="E213" s="74">
        <v>402952.38937664276</v>
      </c>
      <c r="F213" s="97">
        <v>1.386324084332147</v>
      </c>
      <c r="J213" s="83"/>
      <c r="K213" s="81"/>
      <c r="L213" s="84"/>
      <c r="M213" s="84"/>
    </row>
    <row r="214" spans="1:13" ht="11.25">
      <c r="A214" s="80"/>
      <c r="C214" s="74" t="s">
        <v>77</v>
      </c>
      <c r="D214" s="105">
        <v>38383.00511574074</v>
      </c>
      <c r="E214" s="74">
        <v>418509.73599020636</v>
      </c>
      <c r="F214" s="97">
        <v>3.41538679589924</v>
      </c>
      <c r="J214" s="83"/>
      <c r="K214" s="81"/>
      <c r="L214" s="84"/>
      <c r="M214" s="84"/>
    </row>
    <row r="215" spans="1:13" ht="11.25">
      <c r="A215" s="80"/>
      <c r="C215" s="74" t="s">
        <v>78</v>
      </c>
      <c r="D215" s="105">
        <v>38383.01259259259</v>
      </c>
      <c r="E215" s="74">
        <v>416584.94870615005</v>
      </c>
      <c r="F215" s="97">
        <v>15.82848681956786</v>
      </c>
      <c r="J215" s="83"/>
      <c r="K215" s="81"/>
      <c r="L215" s="84"/>
      <c r="M215" s="84"/>
    </row>
    <row r="216" spans="1:13" ht="11.25">
      <c r="A216" s="80"/>
      <c r="C216" s="74" t="s">
        <v>52</v>
      </c>
      <c r="D216" s="105">
        <v>38383.02006944444</v>
      </c>
      <c r="E216" s="74">
        <v>400548.28204997384</v>
      </c>
      <c r="F216" s="97">
        <v>0.900334345642046</v>
      </c>
      <c r="J216" s="83"/>
      <c r="K216" s="81"/>
      <c r="L216" s="84"/>
      <c r="M216" s="84"/>
    </row>
    <row r="217" spans="1:13" ht="11.25">
      <c r="A217" s="80"/>
      <c r="C217" s="74" t="s">
        <v>53</v>
      </c>
      <c r="D217" s="105">
        <v>38383.02753472222</v>
      </c>
      <c r="E217" s="74">
        <v>424800.6586109797</v>
      </c>
      <c r="F217" s="97">
        <v>1.78019555845203</v>
      </c>
      <c r="J217" s="83"/>
      <c r="K217" s="81"/>
      <c r="L217" s="84"/>
      <c r="M217" s="84"/>
    </row>
    <row r="218" spans="1:13" ht="11.25">
      <c r="A218" s="80"/>
      <c r="C218" s="74" t="s">
        <v>79</v>
      </c>
      <c r="D218" s="105">
        <v>38383.03498842593</v>
      </c>
      <c r="E218" s="74">
        <v>515683.4651212692</v>
      </c>
      <c r="F218" s="97">
        <v>1.434128502932623</v>
      </c>
      <c r="J218" s="83"/>
      <c r="K218" s="81"/>
      <c r="L218" s="84"/>
      <c r="M218" s="84"/>
    </row>
    <row r="219" spans="1:13" ht="11.25">
      <c r="A219" s="80"/>
      <c r="C219" s="74" t="s">
        <v>80</v>
      </c>
      <c r="D219" s="105">
        <v>38383.04246527778</v>
      </c>
      <c r="E219" s="74">
        <v>451670.1715553602</v>
      </c>
      <c r="F219" s="97">
        <v>0.5729106800669441</v>
      </c>
      <c r="J219" s="83"/>
      <c r="K219" s="81"/>
      <c r="L219" s="84"/>
      <c r="M219" s="84"/>
    </row>
    <row r="220" spans="1:13" ht="11.25">
      <c r="A220" s="80"/>
      <c r="C220" s="74" t="s">
        <v>54</v>
      </c>
      <c r="D220" s="105">
        <v>38383.04993055556</v>
      </c>
      <c r="E220" s="74">
        <v>624214.7728885015</v>
      </c>
      <c r="F220" s="97">
        <v>7.2855286203162795</v>
      </c>
      <c r="J220" s="83"/>
      <c r="K220" s="81"/>
      <c r="L220" s="84"/>
      <c r="M220" s="84"/>
    </row>
    <row r="221" spans="1:13" ht="11.25">
      <c r="A221" s="80"/>
      <c r="C221" s="74" t="s">
        <v>109</v>
      </c>
      <c r="D221" s="105">
        <v>38383.05738425926</v>
      </c>
      <c r="E221" s="74">
        <v>312441.8134384155</v>
      </c>
      <c r="F221" s="97">
        <v>5.633186491530559</v>
      </c>
      <c r="J221" s="83"/>
      <c r="K221" s="81"/>
      <c r="L221" s="84"/>
      <c r="M221" s="84"/>
    </row>
    <row r="222" spans="1:13" ht="11.25">
      <c r="A222" s="80"/>
      <c r="C222" s="74" t="s">
        <v>55</v>
      </c>
      <c r="D222" s="105">
        <v>38383.064837962964</v>
      </c>
      <c r="E222" s="74">
        <v>336863.0919895172</v>
      </c>
      <c r="F222" s="97">
        <v>1.770582134098731</v>
      </c>
      <c r="J222" s="83"/>
      <c r="K222" s="81"/>
      <c r="L222" s="84"/>
      <c r="M222" s="84"/>
    </row>
    <row r="223" spans="1:13" ht="11.25">
      <c r="A223" s="80"/>
      <c r="C223" s="74" t="s">
        <v>56</v>
      </c>
      <c r="D223" s="105">
        <v>38383.07231481482</v>
      </c>
      <c r="E223" s="74">
        <v>903700.9613552117</v>
      </c>
      <c r="F223" s="97">
        <v>2.022219914874691</v>
      </c>
      <c r="J223" s="83"/>
      <c r="K223" s="81"/>
      <c r="L223" s="84"/>
      <c r="M223" s="84"/>
    </row>
    <row r="224" spans="1:13" ht="11.25">
      <c r="A224" s="80"/>
      <c r="C224" s="74" t="s">
        <v>81</v>
      </c>
      <c r="D224" s="105">
        <v>38383.079780092594</v>
      </c>
      <c r="E224" s="74">
        <v>451926.88538471854</v>
      </c>
      <c r="F224" s="97">
        <v>0.16177291143294506</v>
      </c>
      <c r="J224" s="83"/>
      <c r="K224" s="81"/>
      <c r="L224" s="84"/>
      <c r="M224" s="84"/>
    </row>
    <row r="225" spans="1:13" ht="11.25">
      <c r="A225" s="80"/>
      <c r="C225" s="74" t="s">
        <v>108</v>
      </c>
      <c r="D225" s="105">
        <v>38383.08725694445</v>
      </c>
      <c r="E225" s="74">
        <v>265398.99378410977</v>
      </c>
      <c r="F225" s="97">
        <v>11.39975576380455</v>
      </c>
      <c r="J225" s="83"/>
      <c r="K225" s="81"/>
      <c r="L225" s="84"/>
      <c r="M225" s="84"/>
    </row>
    <row r="226" spans="1:13" ht="11.25">
      <c r="A226" s="80"/>
      <c r="C226" s="74" t="s">
        <v>41</v>
      </c>
      <c r="D226" s="105">
        <v>38383.09473379629</v>
      </c>
      <c r="E226" s="74">
        <v>14904.967677175999</v>
      </c>
      <c r="F226" s="97">
        <v>2.801642068563605</v>
      </c>
      <c r="J226" s="83"/>
      <c r="K226" s="81"/>
      <c r="L226" s="84"/>
      <c r="M226" s="84"/>
    </row>
    <row r="227" spans="1:6" ht="11.25">
      <c r="A227" s="80"/>
      <c r="C227" s="74" t="s">
        <v>110</v>
      </c>
      <c r="D227" s="105">
        <v>38383.102164351854</v>
      </c>
      <c r="E227" s="74">
        <v>325916.27515649796</v>
      </c>
      <c r="F227" s="97">
        <v>0.5467548339622693</v>
      </c>
    </row>
    <row r="228" spans="1:13" ht="11.25">
      <c r="A228" s="80"/>
      <c r="C228" s="74" t="s">
        <v>42</v>
      </c>
      <c r="D228" s="105">
        <v>38383.109618055554</v>
      </c>
      <c r="E228" s="74">
        <v>515599.9046610171</v>
      </c>
      <c r="F228" s="97">
        <v>1.9498762290349934</v>
      </c>
      <c r="H228" s="83"/>
      <c r="M228" s="77"/>
    </row>
    <row r="229" spans="1:6" ht="11.25">
      <c r="A229" s="80"/>
      <c r="C229" s="74" t="s">
        <v>272</v>
      </c>
      <c r="D229" s="105">
        <v>38383.11708333333</v>
      </c>
      <c r="E229" s="74">
        <v>461329.80138810223</v>
      </c>
      <c r="F229" s="97">
        <v>0.4770233132501202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17</v>
      </c>
    </row>
    <row r="234" ht="11.25">
      <c r="A234" s="80"/>
    </row>
    <row r="235" ht="11.25">
      <c r="A235" s="80"/>
    </row>
    <row r="236" spans="1:6" ht="11.25">
      <c r="A236" s="80"/>
      <c r="C236" s="74" t="s">
        <v>18</v>
      </c>
      <c r="D236" s="105" t="s">
        <v>19</v>
      </c>
      <c r="E236" s="74" t="s">
        <v>20</v>
      </c>
      <c r="F236" s="97" t="s">
        <v>279</v>
      </c>
    </row>
    <row r="237" spans="1:6" ht="11.25">
      <c r="A237" s="80" t="s">
        <v>10</v>
      </c>
      <c r="C237" s="74" t="s">
        <v>308</v>
      </c>
      <c r="D237" s="105">
        <v>38382.88922453704</v>
      </c>
      <c r="E237" s="74">
        <v>423062.81985918677</v>
      </c>
      <c r="F237" s="97">
        <v>0.5930081870002687</v>
      </c>
    </row>
    <row r="238" spans="1:6" ht="11.25">
      <c r="A238" s="80"/>
      <c r="C238" s="74" t="s">
        <v>309</v>
      </c>
      <c r="D238" s="105">
        <v>38382.89670138889</v>
      </c>
      <c r="E238" s="74">
        <v>3963.8953681591274</v>
      </c>
      <c r="F238" s="97">
        <v>1.183945312220806</v>
      </c>
    </row>
    <row r="239" spans="1:6" ht="11.25">
      <c r="A239" s="80"/>
      <c r="C239" s="74" t="s">
        <v>105</v>
      </c>
      <c r="D239" s="105">
        <v>38382.904178240744</v>
      </c>
      <c r="E239" s="74">
        <v>352735.40897258243</v>
      </c>
      <c r="F239" s="97">
        <v>1.2860309007081667</v>
      </c>
    </row>
    <row r="240" spans="1:6" ht="11.25">
      <c r="A240" s="80"/>
      <c r="C240" s="74" t="s">
        <v>310</v>
      </c>
      <c r="D240" s="105">
        <v>38382.91164351852</v>
      </c>
      <c r="E240" s="74">
        <v>427387.70590686984</v>
      </c>
      <c r="F240" s="97">
        <v>1.5698358752246528</v>
      </c>
    </row>
    <row r="241" spans="1:6" ht="11.25">
      <c r="A241" s="80"/>
      <c r="C241" s="74" t="s">
        <v>111</v>
      </c>
      <c r="D241" s="105">
        <v>38382.919120370374</v>
      </c>
      <c r="E241" s="74">
        <v>8779.4205918756</v>
      </c>
      <c r="F241" s="97">
        <v>2.382472705831653</v>
      </c>
    </row>
    <row r="242" spans="1:6" ht="11.25">
      <c r="A242" s="80"/>
      <c r="C242" s="74" t="s">
        <v>45</v>
      </c>
      <c r="D242" s="105">
        <v>38382.92659722222</v>
      </c>
      <c r="E242" s="74">
        <v>318025.1821670538</v>
      </c>
      <c r="F242" s="97">
        <v>0.7662109769814286</v>
      </c>
    </row>
    <row r="243" spans="1:6" ht="11.25">
      <c r="A243" s="80"/>
      <c r="C243" s="74" t="s">
        <v>311</v>
      </c>
      <c r="D243" s="105">
        <v>38382.93407407407</v>
      </c>
      <c r="E243" s="74">
        <v>416580.3094520569</v>
      </c>
      <c r="F243" s="97">
        <v>0.7752533477248421</v>
      </c>
    </row>
    <row r="244" spans="1:6" ht="11.25">
      <c r="A244" s="80"/>
      <c r="C244" s="74" t="s">
        <v>46</v>
      </c>
      <c r="D244" s="105">
        <v>38382.9415625</v>
      </c>
      <c r="E244" s="74">
        <v>756200.87504673</v>
      </c>
      <c r="F244" s="97">
        <v>2.721341583158534</v>
      </c>
    </row>
    <row r="245" spans="1:6" ht="11.25">
      <c r="A245" s="80"/>
      <c r="C245" s="74" t="s">
        <v>47</v>
      </c>
      <c r="D245" s="105">
        <v>38382.949016203704</v>
      </c>
      <c r="E245" s="74">
        <v>196597.1617866357</v>
      </c>
      <c r="F245" s="97">
        <v>2.5435865910486624</v>
      </c>
    </row>
    <row r="246" spans="1:6" ht="11.25">
      <c r="A246" s="80"/>
      <c r="C246" s="74" t="s">
        <v>48</v>
      </c>
      <c r="D246" s="105">
        <v>38382.95648148148</v>
      </c>
      <c r="E246" s="74">
        <v>373182.07136265375</v>
      </c>
      <c r="F246" s="97">
        <v>3.9269884378437085</v>
      </c>
    </row>
    <row r="247" spans="1:6" ht="11.25">
      <c r="A247" s="80"/>
      <c r="C247" s="74" t="s">
        <v>107</v>
      </c>
      <c r="D247" s="105">
        <v>38382.963958333334</v>
      </c>
      <c r="E247" s="74">
        <v>601964.8366880423</v>
      </c>
      <c r="F247" s="97">
        <v>4.24794600861298</v>
      </c>
    </row>
    <row r="248" spans="1:6" ht="11.25">
      <c r="A248" s="80"/>
      <c r="C248" s="74" t="s">
        <v>312</v>
      </c>
      <c r="D248" s="105">
        <v>38382.97142361111</v>
      </c>
      <c r="E248" s="74">
        <v>425936.34304046514</v>
      </c>
      <c r="F248" s="97">
        <v>1.1786696410167814</v>
      </c>
    </row>
    <row r="249" spans="1:6" ht="11.25">
      <c r="A249" s="80"/>
      <c r="C249" s="74" t="s">
        <v>106</v>
      </c>
      <c r="D249" s="105">
        <v>38382.97887731482</v>
      </c>
      <c r="E249" s="74">
        <v>5649.494791522933</v>
      </c>
      <c r="F249" s="97">
        <v>2.3883389726987003</v>
      </c>
    </row>
    <row r="250" spans="1:6" ht="11.25">
      <c r="A250" s="80"/>
      <c r="C250" s="74" t="s">
        <v>49</v>
      </c>
      <c r="D250" s="105">
        <v>38382.986354166664</v>
      </c>
      <c r="E250" s="74">
        <v>313711.9355767568</v>
      </c>
      <c r="F250" s="97">
        <v>2.8176764662669793</v>
      </c>
    </row>
    <row r="251" spans="1:6" ht="11.25">
      <c r="A251" s="80"/>
      <c r="C251" s="74" t="s">
        <v>50</v>
      </c>
      <c r="D251" s="105">
        <v>38382.99380787037</v>
      </c>
      <c r="E251" s="74">
        <v>331629.5989696185</v>
      </c>
      <c r="F251" s="97">
        <v>5.284238056981499</v>
      </c>
    </row>
    <row r="252" spans="1:6" ht="11.25">
      <c r="A252" s="80"/>
      <c r="C252" s="74" t="s">
        <v>51</v>
      </c>
      <c r="D252" s="105">
        <v>38383.00127314815</v>
      </c>
      <c r="E252" s="74">
        <v>522814.6763240508</v>
      </c>
      <c r="F252" s="97">
        <v>0.8811517005562383</v>
      </c>
    </row>
    <row r="253" spans="1:6" ht="11.25">
      <c r="A253" s="80"/>
      <c r="C253" s="74" t="s">
        <v>77</v>
      </c>
      <c r="D253" s="105">
        <v>38383.00875</v>
      </c>
      <c r="E253" s="74">
        <v>410933.83335081674</v>
      </c>
      <c r="F253" s="97">
        <v>2.532430995228448</v>
      </c>
    </row>
    <row r="254" spans="1:6" ht="11.25">
      <c r="A254" s="80"/>
      <c r="C254" s="74" t="s">
        <v>78</v>
      </c>
      <c r="D254" s="105">
        <v>38383.016226851854</v>
      </c>
      <c r="E254" s="74">
        <v>344413.15940570773</v>
      </c>
      <c r="F254" s="97">
        <v>1.5372813899921258</v>
      </c>
    </row>
    <row r="255" spans="1:6" ht="11.25">
      <c r="A255" s="80"/>
      <c r="C255" s="74" t="s">
        <v>52</v>
      </c>
      <c r="D255" s="105">
        <v>38383.02369212963</v>
      </c>
      <c r="E255" s="74">
        <v>583900.6023537323</v>
      </c>
      <c r="F255" s="97">
        <v>1.3644114576583943</v>
      </c>
    </row>
    <row r="256" spans="1:6" ht="11.25">
      <c r="A256" s="80"/>
      <c r="C256" s="74" t="s">
        <v>53</v>
      </c>
      <c r="D256" s="105">
        <v>38383.03115740741</v>
      </c>
      <c r="E256" s="74">
        <v>427367.205847105</v>
      </c>
      <c r="F256" s="97">
        <v>1.679300160177854</v>
      </c>
    </row>
    <row r="257" spans="1:6" ht="11.25">
      <c r="A257" s="80"/>
      <c r="C257" s="74" t="s">
        <v>79</v>
      </c>
      <c r="D257" s="105">
        <v>38383.038622685184</v>
      </c>
      <c r="E257" s="74">
        <v>239838.68411946297</v>
      </c>
      <c r="F257" s="97">
        <v>1.4012548421655486</v>
      </c>
    </row>
    <row r="258" spans="1:6" ht="11.25">
      <c r="A258" s="80"/>
      <c r="C258" s="74" t="s">
        <v>80</v>
      </c>
      <c r="D258" s="105">
        <v>38383.04609953704</v>
      </c>
      <c r="E258" s="74">
        <v>426038.333620072</v>
      </c>
      <c r="F258" s="97">
        <v>1.3935361466051857</v>
      </c>
    </row>
    <row r="259" spans="1:6" ht="11.25">
      <c r="A259" s="80"/>
      <c r="C259" s="74" t="s">
        <v>54</v>
      </c>
      <c r="D259" s="105">
        <v>38383.05354166667</v>
      </c>
      <c r="E259" s="74">
        <v>571231.9069245657</v>
      </c>
      <c r="F259" s="97">
        <v>1.6526112865071436</v>
      </c>
    </row>
    <row r="260" spans="1:6" ht="11.25">
      <c r="A260" s="80"/>
      <c r="C260" s="74" t="s">
        <v>109</v>
      </c>
      <c r="D260" s="105">
        <v>38383.061006944445</v>
      </c>
      <c r="E260" s="74">
        <v>8774.606617555022</v>
      </c>
      <c r="F260" s="97">
        <v>1.2983177125692642</v>
      </c>
    </row>
    <row r="261" spans="1:6" ht="11.25">
      <c r="A261" s="80"/>
      <c r="C261" s="74" t="s">
        <v>55</v>
      </c>
      <c r="D261" s="105">
        <v>38383.06847222222</v>
      </c>
      <c r="E261" s="74">
        <v>608288.1378142033</v>
      </c>
      <c r="F261" s="97">
        <v>5.179500433947413</v>
      </c>
    </row>
    <row r="262" spans="1:6" ht="11.25">
      <c r="A262" s="80"/>
      <c r="C262" s="74" t="s">
        <v>56</v>
      </c>
      <c r="D262" s="105">
        <v>38383.075949074075</v>
      </c>
      <c r="E262" s="74">
        <v>635258.2105112076</v>
      </c>
      <c r="F262" s="97">
        <v>4.788782494194675</v>
      </c>
    </row>
    <row r="263" spans="1:6" ht="11.25">
      <c r="A263" s="80"/>
      <c r="C263" s="74" t="s">
        <v>81</v>
      </c>
      <c r="D263" s="105">
        <v>38383.08341435185</v>
      </c>
      <c r="E263" s="74">
        <v>435998.1593106588</v>
      </c>
      <c r="F263" s="97">
        <v>2.949944036759541</v>
      </c>
    </row>
    <row r="264" spans="1:6" ht="11.25">
      <c r="A264" s="80"/>
      <c r="C264" s="74" t="s">
        <v>108</v>
      </c>
      <c r="D264" s="105">
        <v>38383.090891203705</v>
      </c>
      <c r="E264" s="74">
        <v>613124.9832022985</v>
      </c>
      <c r="F264" s="97">
        <v>0.6973820741066171</v>
      </c>
    </row>
    <row r="265" spans="1:6" ht="11.25">
      <c r="A265" s="80"/>
      <c r="C265" s="74" t="s">
        <v>41</v>
      </c>
      <c r="D265" s="105">
        <v>38383.098333333335</v>
      </c>
      <c r="E265" s="74">
        <v>3751.998007597712</v>
      </c>
      <c r="F265" s="97">
        <v>0.7323078058252435</v>
      </c>
    </row>
    <row r="266" spans="1:6" ht="11.25">
      <c r="A266" s="80"/>
      <c r="C266" s="74" t="s">
        <v>110</v>
      </c>
      <c r="D266" s="105">
        <v>38383.105787037035</v>
      </c>
      <c r="E266" s="74">
        <v>5534.668149958365</v>
      </c>
      <c r="F266" s="97">
        <v>1.5121073870194979</v>
      </c>
    </row>
    <row r="267" spans="1:6" ht="11.25">
      <c r="A267" s="80"/>
      <c r="C267" s="74" t="s">
        <v>42</v>
      </c>
      <c r="D267" s="105">
        <v>38383.11325231481</v>
      </c>
      <c r="E267" s="74">
        <v>236236.96658205986</v>
      </c>
      <c r="F267" s="97">
        <v>3.952697069215511</v>
      </c>
    </row>
    <row r="268" spans="1:6" ht="11.25">
      <c r="A268" s="80"/>
      <c r="C268" s="74" t="s">
        <v>272</v>
      </c>
      <c r="D268" s="105">
        <v>38383.12070601852</v>
      </c>
      <c r="E268" s="74">
        <v>418389.35254700924</v>
      </c>
      <c r="F268" s="97">
        <v>1.681796546869663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17</v>
      </c>
    </row>
    <row r="273" ht="11.25">
      <c r="A273" s="80"/>
    </row>
    <row r="274" ht="11.25">
      <c r="A274" s="80"/>
    </row>
    <row r="275" spans="1:6" ht="11.25">
      <c r="A275" s="80"/>
      <c r="C275" s="74" t="s">
        <v>18</v>
      </c>
      <c r="D275" s="105" t="s">
        <v>19</v>
      </c>
      <c r="E275" s="74" t="s">
        <v>20</v>
      </c>
      <c r="F275" s="97" t="s">
        <v>279</v>
      </c>
    </row>
    <row r="276" spans="1:6" ht="11.25">
      <c r="A276" s="80" t="s">
        <v>273</v>
      </c>
      <c r="C276" s="74" t="s">
        <v>308</v>
      </c>
      <c r="D276" s="105">
        <v>38382.88449074074</v>
      </c>
      <c r="E276" s="74">
        <v>247.47514193543395</v>
      </c>
      <c r="F276" s="97">
        <v>9.08499862158351</v>
      </c>
    </row>
    <row r="277" spans="1:6" ht="11.25">
      <c r="A277" s="80"/>
      <c r="C277" s="74" t="s">
        <v>309</v>
      </c>
      <c r="D277" s="105">
        <v>38382.89196759259</v>
      </c>
      <c r="E277" s="74">
        <v>49.92931766233717</v>
      </c>
      <c r="F277" s="97">
        <v>12.88440576604999</v>
      </c>
    </row>
    <row r="278" spans="1:6" ht="11.25">
      <c r="A278" s="80"/>
      <c r="C278" s="74" t="s">
        <v>105</v>
      </c>
      <c r="D278" s="105">
        <v>38382.89942129629</v>
      </c>
      <c r="E278" s="74">
        <v>74.77097824417676</v>
      </c>
      <c r="F278" s="97">
        <v>43.41993619398408</v>
      </c>
    </row>
    <row r="279" spans="1:6" ht="11.25">
      <c r="A279" s="80"/>
      <c r="C279" s="74" t="s">
        <v>310</v>
      </c>
      <c r="D279" s="105">
        <v>38382.906909722224</v>
      </c>
      <c r="E279" s="74">
        <v>244.64501265614456</v>
      </c>
      <c r="F279" s="97">
        <v>4.4720909711355725</v>
      </c>
    </row>
    <row r="280" spans="1:5" ht="11.25">
      <c r="A280" s="80"/>
      <c r="C280" s="74" t="s">
        <v>111</v>
      </c>
      <c r="D280" s="105">
        <v>38382.914375</v>
      </c>
      <c r="E280" s="74">
        <v>-4.752301109644274</v>
      </c>
    </row>
    <row r="281" spans="1:6" ht="11.25">
      <c r="A281" s="80"/>
      <c r="C281" s="74" t="s">
        <v>45</v>
      </c>
      <c r="D281" s="105">
        <v>38382.921851851854</v>
      </c>
      <c r="E281" s="74">
        <v>22.723378178188796</v>
      </c>
      <c r="F281" s="97">
        <v>59.1185192716066</v>
      </c>
    </row>
    <row r="282" spans="1:6" ht="11.25">
      <c r="A282" s="80"/>
      <c r="C282" s="74" t="s">
        <v>311</v>
      </c>
      <c r="D282" s="105">
        <v>38382.92931712963</v>
      </c>
      <c r="E282" s="74">
        <v>259.90542010784003</v>
      </c>
      <c r="F282" s="97">
        <v>27.277714318779203</v>
      </c>
    </row>
    <row r="283" spans="1:6" ht="11.25">
      <c r="A283" s="80"/>
      <c r="C283" s="74" t="s">
        <v>46</v>
      </c>
      <c r="D283" s="105">
        <v>38382.93681712963</v>
      </c>
      <c r="E283" s="74">
        <v>1925.237513608071</v>
      </c>
      <c r="F283" s="97">
        <v>2.825236645376947</v>
      </c>
    </row>
    <row r="284" spans="1:6" ht="11.25">
      <c r="A284" s="80"/>
      <c r="C284" s="74" t="s">
        <v>47</v>
      </c>
      <c r="D284" s="105">
        <v>38382.94428240741</v>
      </c>
      <c r="E284" s="74">
        <v>46.41961317687462</v>
      </c>
      <c r="F284" s="97">
        <v>71.35152327224692</v>
      </c>
    </row>
    <row r="285" spans="1:6" ht="11.25">
      <c r="A285" s="80"/>
      <c r="C285" s="74" t="s">
        <v>48</v>
      </c>
      <c r="D285" s="105">
        <v>38382.951736111114</v>
      </c>
      <c r="E285" s="74">
        <v>25.204393814464005</v>
      </c>
      <c r="F285" s="97">
        <v>72.66286994814237</v>
      </c>
    </row>
    <row r="286" spans="1:6" ht="11.25">
      <c r="A286" s="80"/>
      <c r="C286" s="74" t="s">
        <v>107</v>
      </c>
      <c r="D286" s="105">
        <v>38382.95921296296</v>
      </c>
      <c r="E286" s="74">
        <v>152.75677045589933</v>
      </c>
      <c r="F286" s="97">
        <v>22.72857556587431</v>
      </c>
    </row>
    <row r="287" spans="1:6" ht="11.25">
      <c r="A287" s="80"/>
      <c r="C287" s="74" t="s">
        <v>312</v>
      </c>
      <c r="D287" s="105">
        <v>38382.966678240744</v>
      </c>
      <c r="E287" s="74">
        <v>281.5921973477337</v>
      </c>
      <c r="F287" s="97">
        <v>1.9856061884810972</v>
      </c>
    </row>
    <row r="288" spans="1:6" ht="11.25">
      <c r="A288" s="80"/>
      <c r="C288" s="74" t="s">
        <v>106</v>
      </c>
      <c r="D288" s="105">
        <v>38382.97414351852</v>
      </c>
      <c r="E288" s="74">
        <v>72.46940104166667</v>
      </c>
      <c r="F288" s="97">
        <v>52.80832249279937</v>
      </c>
    </row>
    <row r="289" spans="1:5" ht="11.25">
      <c r="A289" s="80"/>
      <c r="C289" s="74" t="s">
        <v>49</v>
      </c>
      <c r="D289" s="105">
        <v>38382.98159722222</v>
      </c>
      <c r="E289" s="74">
        <v>-12.230468749762622</v>
      </c>
    </row>
    <row r="290" spans="1:6" ht="11.25">
      <c r="A290" s="80"/>
      <c r="C290" s="74" t="s">
        <v>50</v>
      </c>
      <c r="D290" s="105">
        <v>38382.989074074074</v>
      </c>
      <c r="E290" s="74">
        <v>52.37070858610939</v>
      </c>
      <c r="F290" s="97">
        <v>56.99554313901492</v>
      </c>
    </row>
    <row r="291" spans="1:6" ht="11.25">
      <c r="A291" s="80"/>
      <c r="C291" s="74" t="s">
        <v>51</v>
      </c>
      <c r="D291" s="105">
        <v>38382.99652777778</v>
      </c>
      <c r="E291" s="74">
        <v>69.40466189554293</v>
      </c>
      <c r="F291" s="97">
        <v>15.888939726801711</v>
      </c>
    </row>
    <row r="292" spans="1:6" ht="11.25">
      <c r="A292" s="80"/>
      <c r="C292" s="74" t="s">
        <v>77</v>
      </c>
      <c r="D292" s="105">
        <v>38383.00399305556</v>
      </c>
      <c r="E292" s="74">
        <v>184.78793729988712</v>
      </c>
      <c r="F292" s="97">
        <v>31.340936768710392</v>
      </c>
    </row>
    <row r="293" spans="1:6" ht="11.25">
      <c r="A293" s="80"/>
      <c r="C293" s="74" t="s">
        <v>78</v>
      </c>
      <c r="D293" s="105">
        <v>38383.011469907404</v>
      </c>
      <c r="E293" s="74">
        <v>46.51593027900283</v>
      </c>
      <c r="F293" s="97">
        <v>54.33826855700388</v>
      </c>
    </row>
    <row r="294" spans="1:6" ht="11.25">
      <c r="A294" s="80"/>
      <c r="C294" s="74" t="s">
        <v>52</v>
      </c>
      <c r="D294" s="105">
        <v>38383.01894675926</v>
      </c>
      <c r="E294" s="74">
        <v>61.36022472295765</v>
      </c>
      <c r="F294" s="97">
        <v>35.38967775601979</v>
      </c>
    </row>
    <row r="295" spans="1:6" ht="11.25">
      <c r="A295" s="80"/>
      <c r="C295" s="74" t="s">
        <v>53</v>
      </c>
      <c r="D295" s="105">
        <v>38383.026412037034</v>
      </c>
      <c r="E295" s="74">
        <v>141.52795355682096</v>
      </c>
      <c r="F295" s="97">
        <v>16.819735118525312</v>
      </c>
    </row>
    <row r="296" spans="1:6" ht="11.25">
      <c r="A296" s="80"/>
      <c r="C296" s="74" t="s">
        <v>79</v>
      </c>
      <c r="D296" s="105">
        <v>38383.03387731482</v>
      </c>
      <c r="E296" s="74">
        <v>89.2597402962856</v>
      </c>
      <c r="F296" s="97">
        <v>21.759573350382833</v>
      </c>
    </row>
    <row r="297" spans="1:6" ht="11.25">
      <c r="A297" s="80"/>
      <c r="C297" s="74" t="s">
        <v>80</v>
      </c>
      <c r="D297" s="105">
        <v>38383.041354166664</v>
      </c>
      <c r="E297" s="74">
        <v>316.751883662461</v>
      </c>
      <c r="F297" s="97">
        <v>8.376768540801379</v>
      </c>
    </row>
    <row r="298" spans="1:6" ht="11.25">
      <c r="A298" s="80"/>
      <c r="C298" s="74" t="s">
        <v>54</v>
      </c>
      <c r="D298" s="105">
        <v>38383.04881944445</v>
      </c>
      <c r="E298" s="74">
        <v>1091.2768917548578</v>
      </c>
      <c r="F298" s="97">
        <v>4.7403454227007105</v>
      </c>
    </row>
    <row r="299" spans="1:6" ht="11.25">
      <c r="A299" s="80"/>
      <c r="C299" s="74" t="s">
        <v>109</v>
      </c>
      <c r="D299" s="105">
        <v>38383.05627314815</v>
      </c>
      <c r="E299" s="74">
        <v>34.221911777431764</v>
      </c>
      <c r="F299" s="97">
        <v>108.19221302193026</v>
      </c>
    </row>
    <row r="300" spans="1:6" ht="11.25">
      <c r="A300" s="80"/>
      <c r="C300" s="74" t="s">
        <v>55</v>
      </c>
      <c r="D300" s="105">
        <v>38383.063726851855</v>
      </c>
      <c r="E300" s="74">
        <v>3011.433288149691</v>
      </c>
      <c r="F300" s="97">
        <v>4.093267381165722</v>
      </c>
    </row>
    <row r="301" spans="1:6" ht="11.25">
      <c r="A301" s="80"/>
      <c r="C301" s="74" t="s">
        <v>56</v>
      </c>
      <c r="D301" s="105">
        <v>38383.0712037037</v>
      </c>
      <c r="E301" s="74">
        <v>3695.7980950810015</v>
      </c>
      <c r="F301" s="97">
        <v>5.393657247924617</v>
      </c>
    </row>
    <row r="302" spans="1:6" ht="11.25">
      <c r="A302" s="80"/>
      <c r="C302" s="74" t="s">
        <v>81</v>
      </c>
      <c r="D302" s="105">
        <v>38383.078668981485</v>
      </c>
      <c r="E302" s="74">
        <v>325.8277826288204</v>
      </c>
      <c r="F302" s="97">
        <v>4.811549948467719</v>
      </c>
    </row>
    <row r="303" spans="1:6" ht="11.25">
      <c r="A303" s="80"/>
      <c r="C303" s="74" t="s">
        <v>108</v>
      </c>
      <c r="D303" s="105">
        <v>38383.08613425926</v>
      </c>
      <c r="E303" s="74">
        <v>136.30515723994148</v>
      </c>
      <c r="F303" s="97">
        <v>31.50189159861479</v>
      </c>
    </row>
    <row r="304" spans="1:6" ht="11.25">
      <c r="A304" s="80"/>
      <c r="C304" s="74" t="s">
        <v>41</v>
      </c>
      <c r="D304" s="105">
        <v>38383.09361111111</v>
      </c>
      <c r="E304" s="74">
        <v>35.84412324459603</v>
      </c>
      <c r="F304" s="97">
        <v>78.80225192995302</v>
      </c>
    </row>
    <row r="305" spans="1:6" ht="11.25">
      <c r="A305" s="80"/>
      <c r="C305" s="74" t="s">
        <v>110</v>
      </c>
      <c r="D305" s="105">
        <v>38383.10105324074</v>
      </c>
      <c r="E305" s="74">
        <v>41.46280775250246</v>
      </c>
      <c r="F305" s="97">
        <v>42.784391680368316</v>
      </c>
    </row>
    <row r="306" spans="1:6" ht="11.25">
      <c r="A306" s="80"/>
      <c r="C306" s="74" t="s">
        <v>42</v>
      </c>
      <c r="D306" s="105">
        <v>38383.10849537037</v>
      </c>
      <c r="E306" s="74">
        <v>91.95316179135958</v>
      </c>
      <c r="F306" s="97">
        <v>18.296800760582823</v>
      </c>
    </row>
    <row r="307" spans="1:6" ht="11.25">
      <c r="A307" s="80"/>
      <c r="C307" s="74" t="s">
        <v>272</v>
      </c>
      <c r="D307" s="105">
        <v>38383.115960648145</v>
      </c>
      <c r="E307" s="74">
        <v>363.43976936808</v>
      </c>
      <c r="F307" s="97">
        <v>8.710183645320539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17</v>
      </c>
    </row>
    <row r="312" ht="11.25">
      <c r="A312" s="80"/>
    </row>
    <row r="313" ht="11.25">
      <c r="A313" s="80"/>
    </row>
    <row r="314" spans="1:6" ht="11.25">
      <c r="A314" s="80"/>
      <c r="C314" s="74" t="s">
        <v>18</v>
      </c>
      <c r="D314" s="105" t="s">
        <v>19</v>
      </c>
      <c r="E314" s="74" t="s">
        <v>20</v>
      </c>
      <c r="F314" s="97" t="s">
        <v>279</v>
      </c>
    </row>
    <row r="315" spans="1:6" ht="11.25">
      <c r="A315" s="80" t="s">
        <v>286</v>
      </c>
      <c r="C315" s="74" t="s">
        <v>308</v>
      </c>
      <c r="D315" s="105">
        <v>38382.88496527778</v>
      </c>
      <c r="E315" s="74">
        <v>4559763.056924612</v>
      </c>
      <c r="F315" s="97">
        <v>1.3617104918672118</v>
      </c>
    </row>
    <row r="316" spans="1:6" ht="11.25">
      <c r="A316" s="80"/>
      <c r="C316" s="74" t="s">
        <v>309</v>
      </c>
      <c r="D316" s="105">
        <v>38382.89244212963</v>
      </c>
      <c r="E316" s="74">
        <v>5859.433517000588</v>
      </c>
      <c r="F316" s="97">
        <v>3.610405259671669</v>
      </c>
    </row>
    <row r="317" spans="1:6" ht="11.25">
      <c r="A317" s="80"/>
      <c r="C317" s="74" t="s">
        <v>105</v>
      </c>
      <c r="D317" s="105">
        <v>38382.89989583333</v>
      </c>
      <c r="E317" s="74">
        <v>4475497.162270632</v>
      </c>
      <c r="F317" s="97">
        <v>0.3075588039115144</v>
      </c>
    </row>
    <row r="318" spans="1:6" ht="11.25">
      <c r="A318" s="80"/>
      <c r="C318" s="74" t="s">
        <v>310</v>
      </c>
      <c r="D318" s="105">
        <v>38382.90738425926</v>
      </c>
      <c r="E318" s="74">
        <v>4539792.108129843</v>
      </c>
      <c r="F318" s="97">
        <v>1.087314029682655</v>
      </c>
    </row>
    <row r="319" spans="1:6" ht="11.25">
      <c r="A319" s="80"/>
      <c r="C319" s="74" t="s">
        <v>111</v>
      </c>
      <c r="D319" s="105">
        <v>38382.91484953704</v>
      </c>
      <c r="E319" s="74">
        <v>4204603.081138663</v>
      </c>
      <c r="F319" s="97">
        <v>0.3255557622187457</v>
      </c>
    </row>
    <row r="320" spans="1:6" ht="11.25">
      <c r="A320" s="80"/>
      <c r="C320" s="74" t="s">
        <v>45</v>
      </c>
      <c r="D320" s="105">
        <v>38382.922326388885</v>
      </c>
      <c r="E320" s="74">
        <v>4382289.877680109</v>
      </c>
      <c r="F320" s="97">
        <v>2.05445640423836</v>
      </c>
    </row>
    <row r="321" spans="1:6" ht="11.25">
      <c r="A321" s="80"/>
      <c r="C321" s="74" t="s">
        <v>311</v>
      </c>
      <c r="D321" s="105">
        <v>38382.92980324074</v>
      </c>
      <c r="E321" s="74">
        <v>4521566.454011884</v>
      </c>
      <c r="F321" s="97">
        <v>0.5392079207789711</v>
      </c>
    </row>
    <row r="322" spans="1:6" ht="11.25">
      <c r="A322" s="80"/>
      <c r="C322" s="74" t="s">
        <v>46</v>
      </c>
      <c r="D322" s="105">
        <v>38382.93730324074</v>
      </c>
      <c r="E322" s="74">
        <v>4847240.043005596</v>
      </c>
      <c r="F322" s="97">
        <v>2.0279776840380204</v>
      </c>
    </row>
    <row r="323" spans="1:6" ht="11.25">
      <c r="A323" s="80"/>
      <c r="C323" s="74" t="s">
        <v>47</v>
      </c>
      <c r="D323" s="105">
        <v>38382.944756944446</v>
      </c>
      <c r="E323" s="74">
        <v>4518442.445156235</v>
      </c>
      <c r="F323" s="97">
        <v>1.0294804990224493</v>
      </c>
    </row>
    <row r="324" spans="1:6" ht="11.25">
      <c r="A324" s="80"/>
      <c r="C324" s="74" t="s">
        <v>48</v>
      </c>
      <c r="D324" s="105">
        <v>38382.95222222222</v>
      </c>
      <c r="E324" s="74">
        <v>4807816.477160991</v>
      </c>
      <c r="F324" s="97">
        <v>0.8220945962012475</v>
      </c>
    </row>
    <row r="325" spans="1:6" ht="11.25">
      <c r="A325" s="80"/>
      <c r="C325" s="74" t="s">
        <v>107</v>
      </c>
      <c r="D325" s="105">
        <v>38382.9596875</v>
      </c>
      <c r="E325" s="74">
        <v>5829860.526706332</v>
      </c>
      <c r="F325" s="97">
        <v>1.0948719250410526</v>
      </c>
    </row>
    <row r="326" spans="1:6" ht="11.25">
      <c r="A326" s="80"/>
      <c r="C326" s="74" t="s">
        <v>312</v>
      </c>
      <c r="D326" s="105">
        <v>38382.967152777775</v>
      </c>
      <c r="E326" s="74">
        <v>4433592.202882901</v>
      </c>
      <c r="F326" s="97">
        <v>3.408541594578314</v>
      </c>
    </row>
    <row r="327" spans="1:6" ht="11.25">
      <c r="A327" s="80"/>
      <c r="C327" s="74" t="s">
        <v>106</v>
      </c>
      <c r="D327" s="105">
        <v>38382.97461805555</v>
      </c>
      <c r="E327" s="74">
        <v>3713325.64753578</v>
      </c>
      <c r="F327" s="97">
        <v>1.251087388831308</v>
      </c>
    </row>
    <row r="328" spans="1:6" ht="11.25">
      <c r="A328" s="80"/>
      <c r="C328" s="74" t="s">
        <v>49</v>
      </c>
      <c r="D328" s="105">
        <v>38382.98206018518</v>
      </c>
      <c r="E328" s="74">
        <v>4592213.057623806</v>
      </c>
      <c r="F328" s="97">
        <v>1.1335033118004083</v>
      </c>
    </row>
    <row r="329" spans="1:6" ht="11.25">
      <c r="A329" s="80"/>
      <c r="C329" s="74" t="s">
        <v>50</v>
      </c>
      <c r="D329" s="105">
        <v>38382.98954861111</v>
      </c>
      <c r="E329" s="74">
        <v>4758769.331798585</v>
      </c>
      <c r="F329" s="97">
        <v>2.329518786284788</v>
      </c>
    </row>
    <row r="330" spans="1:6" ht="11.25">
      <c r="A330" s="80"/>
      <c r="C330" s="74" t="s">
        <v>51</v>
      </c>
      <c r="D330" s="105">
        <v>38382.99700231481</v>
      </c>
      <c r="E330" s="74">
        <v>5095226.061223808</v>
      </c>
      <c r="F330" s="97">
        <v>3.7773786522292276</v>
      </c>
    </row>
    <row r="331" spans="1:6" ht="11.25">
      <c r="A331" s="80"/>
      <c r="C331" s="74" t="s">
        <v>77</v>
      </c>
      <c r="D331" s="105">
        <v>38383.00446759259</v>
      </c>
      <c r="E331" s="74">
        <v>4662764.8474052455</v>
      </c>
      <c r="F331" s="97">
        <v>1.0583349143118217</v>
      </c>
    </row>
    <row r="332" spans="1:6" ht="11.25">
      <c r="A332" s="80"/>
      <c r="C332" s="74" t="s">
        <v>78</v>
      </c>
      <c r="D332" s="105">
        <v>38383.01195601852</v>
      </c>
      <c r="E332" s="74">
        <v>4578634.901174218</v>
      </c>
      <c r="F332" s="97">
        <v>0.5381560055184704</v>
      </c>
    </row>
    <row r="333" spans="1:6" ht="11.25">
      <c r="A333" s="80"/>
      <c r="C333" s="74" t="s">
        <v>52</v>
      </c>
      <c r="D333" s="105">
        <v>38383.019421296296</v>
      </c>
      <c r="E333" s="74">
        <v>5147983.104150714</v>
      </c>
      <c r="F333" s="97">
        <v>4.693415831152581</v>
      </c>
    </row>
    <row r="334" spans="1:6" ht="11.25">
      <c r="A334" s="80"/>
      <c r="C334" s="74" t="s">
        <v>53</v>
      </c>
      <c r="D334" s="105">
        <v>38383.02688657407</v>
      </c>
      <c r="E334" s="74">
        <v>4603166.01901181</v>
      </c>
      <c r="F334" s="97">
        <v>5.832844717842497</v>
      </c>
    </row>
    <row r="335" spans="1:6" ht="11.25">
      <c r="A335" s="80"/>
      <c r="C335" s="74" t="s">
        <v>79</v>
      </c>
      <c r="D335" s="105">
        <v>38383.03435185185</v>
      </c>
      <c r="E335" s="74">
        <v>4208183.390233443</v>
      </c>
      <c r="F335" s="97">
        <v>2.190453587837153</v>
      </c>
    </row>
    <row r="336" spans="1:6" ht="11.25">
      <c r="A336" s="80"/>
      <c r="C336" s="74" t="s">
        <v>80</v>
      </c>
      <c r="D336" s="105">
        <v>38383.0418287037</v>
      </c>
      <c r="E336" s="74">
        <v>4586942.486012418</v>
      </c>
      <c r="F336" s="97">
        <v>1.4916339690490168</v>
      </c>
    </row>
    <row r="337" spans="1:6" ht="11.25">
      <c r="A337" s="80"/>
      <c r="C337" s="74" t="s">
        <v>54</v>
      </c>
      <c r="D337" s="105">
        <v>38383.04929398148</v>
      </c>
      <c r="E337" s="74">
        <v>4827728.263633483</v>
      </c>
      <c r="F337" s="97">
        <v>2.212424050801557</v>
      </c>
    </row>
    <row r="338" spans="1:6" ht="11.25">
      <c r="A338" s="80"/>
      <c r="C338" s="74" t="s">
        <v>109</v>
      </c>
      <c r="D338" s="105">
        <v>38383.05674768519</v>
      </c>
      <c r="E338" s="74">
        <v>4068230.9151600604</v>
      </c>
      <c r="F338" s="97">
        <v>3.5566066435599173</v>
      </c>
    </row>
    <row r="339" spans="1:6" ht="11.25">
      <c r="A339" s="80"/>
      <c r="C339" s="74" t="s">
        <v>55</v>
      </c>
      <c r="D339" s="105">
        <v>38383.06420138889</v>
      </c>
      <c r="E339" s="74">
        <v>4269291.619517639</v>
      </c>
      <c r="F339" s="97">
        <v>2.695879811955349</v>
      </c>
    </row>
    <row r="340" spans="1:6" ht="11.25">
      <c r="A340" s="80"/>
      <c r="C340" s="74" t="s">
        <v>56</v>
      </c>
      <c r="D340" s="105">
        <v>38383.07167824074</v>
      </c>
      <c r="E340" s="74">
        <v>3770241.9385159034</v>
      </c>
      <c r="F340" s="97">
        <v>4.013121438379912</v>
      </c>
    </row>
    <row r="341" spans="1:6" ht="11.25">
      <c r="A341" s="80"/>
      <c r="C341" s="74" t="s">
        <v>81</v>
      </c>
      <c r="D341" s="105">
        <v>38383.07914351852</v>
      </c>
      <c r="E341" s="74">
        <v>4756929.708419273</v>
      </c>
      <c r="F341" s="97">
        <v>0.5989859328311617</v>
      </c>
    </row>
    <row r="342" spans="1:6" ht="11.25">
      <c r="A342" s="80"/>
      <c r="C342" s="74" t="s">
        <v>108</v>
      </c>
      <c r="D342" s="105">
        <v>38383.08662037037</v>
      </c>
      <c r="E342" s="74">
        <v>5912862.74570899</v>
      </c>
      <c r="F342" s="97">
        <v>0.178108876311268</v>
      </c>
    </row>
    <row r="343" spans="1:6" ht="11.25">
      <c r="A343" s="80"/>
      <c r="C343" s="74" t="s">
        <v>41</v>
      </c>
      <c r="D343" s="105">
        <v>38383.09408564815</v>
      </c>
      <c r="E343" s="74">
        <v>7504.588617266226</v>
      </c>
      <c r="F343" s="97">
        <v>3.3587076941244542</v>
      </c>
    </row>
    <row r="344" spans="1:6" ht="11.25">
      <c r="A344" s="80"/>
      <c r="C344" s="74" t="s">
        <v>110</v>
      </c>
      <c r="D344" s="105">
        <v>38383.10152777778</v>
      </c>
      <c r="E344" s="74">
        <v>3898055.8738906235</v>
      </c>
      <c r="F344" s="97">
        <v>1.2608685868582115</v>
      </c>
    </row>
    <row r="345" spans="1:6" ht="11.25">
      <c r="A345" s="80"/>
      <c r="C345" s="74" t="s">
        <v>42</v>
      </c>
      <c r="D345" s="105">
        <v>38383.10896990741</v>
      </c>
      <c r="E345" s="74">
        <v>4310857.653282254</v>
      </c>
      <c r="F345" s="97">
        <v>0.7790067867583137</v>
      </c>
    </row>
    <row r="346" spans="1:6" ht="11.25">
      <c r="A346" s="80"/>
      <c r="C346" s="74" t="s">
        <v>272</v>
      </c>
      <c r="D346" s="105">
        <v>38383.116435185184</v>
      </c>
      <c r="E346" s="74">
        <v>4691086.003238869</v>
      </c>
      <c r="F346" s="97">
        <v>3.8293685822459453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17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18</v>
      </c>
      <c r="D353" s="105" t="s">
        <v>19</v>
      </c>
      <c r="E353" s="75" t="s">
        <v>20</v>
      </c>
      <c r="F353" s="97" t="s">
        <v>279</v>
      </c>
    </row>
    <row r="354" spans="1:6" ht="11.25">
      <c r="A354" s="80" t="s">
        <v>159</v>
      </c>
      <c r="C354" s="74" t="s">
        <v>308</v>
      </c>
      <c r="D354" s="105">
        <v>38382.887824074074</v>
      </c>
      <c r="E354" s="75">
        <v>1745600.6015345254</v>
      </c>
      <c r="F354" s="97">
        <v>4.5708855672924384</v>
      </c>
    </row>
    <row r="355" spans="1:6" ht="11.25">
      <c r="A355" s="80"/>
      <c r="C355" s="74" t="s">
        <v>309</v>
      </c>
      <c r="D355" s="105">
        <v>38382.89528935185</v>
      </c>
      <c r="E355" s="75">
        <v>86.77415461341539</v>
      </c>
      <c r="F355" s="97">
        <v>70.93848737217591</v>
      </c>
    </row>
    <row r="356" spans="1:6" ht="11.25">
      <c r="A356" s="80"/>
      <c r="C356" s="74" t="s">
        <v>105</v>
      </c>
      <c r="D356" s="105">
        <v>38382.90275462963</v>
      </c>
      <c r="E356" s="75">
        <v>619811.827805837</v>
      </c>
      <c r="F356" s="97">
        <v>2.028730834238707</v>
      </c>
    </row>
    <row r="357" spans="3:6" ht="11.25">
      <c r="C357" s="74" t="s">
        <v>310</v>
      </c>
      <c r="D357" s="105">
        <v>38382.91023148148</v>
      </c>
      <c r="E357" s="75">
        <v>1755563.905552546</v>
      </c>
      <c r="F357" s="97">
        <v>2.3333703232499636</v>
      </c>
    </row>
    <row r="358" spans="3:6" ht="11.25">
      <c r="C358" s="74" t="s">
        <v>111</v>
      </c>
      <c r="D358" s="105">
        <v>38382.917708333334</v>
      </c>
      <c r="E358" s="75">
        <v>2492.960834135612</v>
      </c>
      <c r="F358" s="97">
        <v>7.056212623138471</v>
      </c>
    </row>
    <row r="359" spans="3:6" ht="11.25">
      <c r="C359" s="74" t="s">
        <v>45</v>
      </c>
      <c r="D359" s="105">
        <v>38382.92518518519</v>
      </c>
      <c r="E359" s="75">
        <v>125758.90954963365</v>
      </c>
      <c r="F359" s="97">
        <v>2.3452777344004954</v>
      </c>
    </row>
    <row r="360" spans="3:6" ht="11.25">
      <c r="C360" s="74" t="s">
        <v>311</v>
      </c>
      <c r="D360" s="105">
        <v>38382.932662037034</v>
      </c>
      <c r="E360" s="75">
        <v>1777745.3963425956</v>
      </c>
      <c r="F360" s="97">
        <v>1.523246336383366</v>
      </c>
    </row>
    <row r="361" spans="3:6" ht="11.25">
      <c r="C361" s="74" t="s">
        <v>46</v>
      </c>
      <c r="D361" s="105">
        <v>38382.940150462964</v>
      </c>
      <c r="E361" s="75">
        <v>1265996.614625295</v>
      </c>
      <c r="F361" s="97">
        <v>1.9759423967216976</v>
      </c>
    </row>
    <row r="362" spans="3:6" ht="11.25">
      <c r="C362" s="74" t="s">
        <v>47</v>
      </c>
      <c r="D362" s="105">
        <v>38382.947604166664</v>
      </c>
      <c r="E362" s="75">
        <v>89057.77113040289</v>
      </c>
      <c r="F362" s="97">
        <v>1.699118189158901</v>
      </c>
    </row>
    <row r="363" spans="3:6" ht="11.25">
      <c r="C363" s="74" t="s">
        <v>48</v>
      </c>
      <c r="D363" s="105">
        <v>38382.95506944445</v>
      </c>
      <c r="E363" s="75">
        <v>151326.6087884108</v>
      </c>
      <c r="F363" s="97">
        <v>4.159758600548363</v>
      </c>
    </row>
    <row r="364" spans="3:6" ht="11.25">
      <c r="C364" s="74" t="s">
        <v>107</v>
      </c>
      <c r="D364" s="105">
        <v>38382.962534722225</v>
      </c>
      <c r="E364" s="75">
        <v>434437.86985874176</v>
      </c>
      <c r="F364" s="97">
        <v>3.70235464836053</v>
      </c>
    </row>
    <row r="365" spans="3:6" ht="11.25">
      <c r="C365" s="74" t="s">
        <v>312</v>
      </c>
      <c r="D365" s="105">
        <v>38382.97001157407</v>
      </c>
      <c r="E365" s="75">
        <v>1748215.2423184714</v>
      </c>
      <c r="F365" s="97">
        <v>4.988561603504606</v>
      </c>
    </row>
    <row r="366" spans="3:6" ht="11.25">
      <c r="C366" s="74" t="s">
        <v>106</v>
      </c>
      <c r="D366" s="105">
        <v>38382.97746527778</v>
      </c>
      <c r="E366" s="75">
        <v>2602.8826951285205</v>
      </c>
      <c r="F366" s="97">
        <v>1.695463097654561</v>
      </c>
    </row>
    <row r="367" spans="3:6" ht="11.25">
      <c r="C367" s="74" t="s">
        <v>49</v>
      </c>
      <c r="D367" s="105">
        <v>38382.984918981485</v>
      </c>
      <c r="E367" s="75">
        <v>191133.73066862422</v>
      </c>
      <c r="F367" s="97">
        <v>4.402329452945689</v>
      </c>
    </row>
    <row r="368" spans="3:6" ht="11.25">
      <c r="C368" s="74" t="s">
        <v>50</v>
      </c>
      <c r="D368" s="105">
        <v>38382.99239583333</v>
      </c>
      <c r="E368" s="75">
        <v>180040.38113419217</v>
      </c>
      <c r="F368" s="97">
        <v>1.7349422899969065</v>
      </c>
    </row>
    <row r="369" spans="3:6" ht="11.25">
      <c r="C369" s="74" t="s">
        <v>51</v>
      </c>
      <c r="D369" s="105">
        <v>38382.99986111111</v>
      </c>
      <c r="E369" s="75">
        <v>249494.6421227455</v>
      </c>
      <c r="F369" s="97">
        <v>0.902126293018463</v>
      </c>
    </row>
    <row r="370" spans="3:6" ht="11.25">
      <c r="C370" s="74" t="s">
        <v>77</v>
      </c>
      <c r="D370" s="105">
        <v>38383.00732638889</v>
      </c>
      <c r="E370" s="75">
        <v>1816827.0324865975</v>
      </c>
      <c r="F370" s="97">
        <v>0.2887340049938343</v>
      </c>
    </row>
    <row r="371" spans="3:6" ht="11.25">
      <c r="C371" s="74" t="s">
        <v>78</v>
      </c>
      <c r="D371" s="105">
        <v>38383.014814814815</v>
      </c>
      <c r="E371" s="75">
        <v>612586.5800205866</v>
      </c>
      <c r="F371" s="97">
        <v>2.783815098628288</v>
      </c>
    </row>
    <row r="372" spans="3:6" ht="11.25">
      <c r="C372" s="74" t="s">
        <v>52</v>
      </c>
      <c r="D372" s="105">
        <v>38383.02226851852</v>
      </c>
      <c r="E372" s="75">
        <v>289399.6001269023</v>
      </c>
      <c r="F372" s="97">
        <v>1.557661996189114</v>
      </c>
    </row>
    <row r="373" spans="3:6" ht="11.25">
      <c r="C373" s="74" t="s">
        <v>53</v>
      </c>
      <c r="D373" s="105">
        <v>38383.0297337963</v>
      </c>
      <c r="E373" s="75">
        <v>805122.66655159</v>
      </c>
      <c r="F373" s="97">
        <v>2.361514411410832</v>
      </c>
    </row>
    <row r="374" spans="3:6" ht="11.25">
      <c r="C374" s="74" t="s">
        <v>79</v>
      </c>
      <c r="D374" s="105">
        <v>38383.037199074075</v>
      </c>
      <c r="E374" s="75">
        <v>1045234.1843789418</v>
      </c>
      <c r="F374" s="97">
        <v>1.7561395027191116</v>
      </c>
    </row>
    <row r="375" spans="3:6" ht="11.25">
      <c r="C375" s="74" t="s">
        <v>80</v>
      </c>
      <c r="D375" s="105">
        <v>38383.04467592593</v>
      </c>
      <c r="E375" s="75">
        <v>1765776.0601876578</v>
      </c>
      <c r="F375" s="97">
        <v>1.4120954053493053</v>
      </c>
    </row>
    <row r="376" spans="3:6" ht="11.25">
      <c r="C376" s="74" t="s">
        <v>54</v>
      </c>
      <c r="D376" s="105">
        <v>38383.052141203705</v>
      </c>
      <c r="E376" s="75">
        <v>654752.3881435394</v>
      </c>
      <c r="F376" s="97">
        <v>3.2592177016620605</v>
      </c>
    </row>
    <row r="377" spans="3:6" ht="11.25">
      <c r="C377" s="74" t="s">
        <v>109</v>
      </c>
      <c r="D377" s="105">
        <v>38383.059594907405</v>
      </c>
      <c r="E377" s="75">
        <v>2351.3969837725163</v>
      </c>
      <c r="F377" s="97">
        <v>1.8222404050583854</v>
      </c>
    </row>
    <row r="378" spans="3:6" ht="11.25">
      <c r="C378" s="74" t="s">
        <v>55</v>
      </c>
      <c r="D378" s="105">
        <v>38383.06706018518</v>
      </c>
      <c r="E378" s="75">
        <v>2369645.065776825</v>
      </c>
      <c r="F378" s="97">
        <v>12.189269217529802</v>
      </c>
    </row>
    <row r="379" spans="3:6" ht="11.25">
      <c r="C379" s="74" t="s">
        <v>56</v>
      </c>
      <c r="D379" s="105">
        <v>38383.074537037035</v>
      </c>
      <c r="E379" s="75">
        <v>3004745.053370158</v>
      </c>
      <c r="F379" s="97">
        <v>0.47974501143144693</v>
      </c>
    </row>
    <row r="380" spans="3:6" ht="11.25">
      <c r="C380" s="74" t="s">
        <v>81</v>
      </c>
      <c r="D380" s="105">
        <v>38383.08200231481</v>
      </c>
      <c r="E380" s="75">
        <v>1802498.2357254028</v>
      </c>
      <c r="F380" s="97">
        <v>3.7571675354591987</v>
      </c>
    </row>
    <row r="381" spans="3:6" ht="11.25">
      <c r="C381" s="74" t="s">
        <v>108</v>
      </c>
      <c r="D381" s="105">
        <v>38383.089479166665</v>
      </c>
      <c r="E381" s="75">
        <v>436517.51186052954</v>
      </c>
      <c r="F381" s="97">
        <v>0.9713975999992961</v>
      </c>
    </row>
    <row r="382" spans="3:6" ht="11.25">
      <c r="C382" s="74" t="s">
        <v>41</v>
      </c>
      <c r="D382" s="105">
        <v>38383.09693287037</v>
      </c>
      <c r="E382" s="75">
        <v>203.28240126371384</v>
      </c>
      <c r="F382" s="97">
        <v>67.82416523281837</v>
      </c>
    </row>
    <row r="383" spans="3:6" ht="11.25">
      <c r="C383" s="74" t="s">
        <v>110</v>
      </c>
      <c r="D383" s="105">
        <v>38383.104375</v>
      </c>
      <c r="E383" s="74">
        <v>2602.819547891617</v>
      </c>
      <c r="F383" s="97">
        <v>4.312936470297112</v>
      </c>
    </row>
    <row r="384" spans="3:6" ht="11.25">
      <c r="C384" s="74" t="s">
        <v>42</v>
      </c>
      <c r="D384" s="105">
        <v>38383.1118287037</v>
      </c>
      <c r="E384" s="74">
        <v>1041939.4527899425</v>
      </c>
      <c r="F384" s="97">
        <v>1.614473561713813</v>
      </c>
    </row>
    <row r="385" spans="3:6" ht="11.25">
      <c r="C385" s="74" t="s">
        <v>272</v>
      </c>
      <c r="D385" s="105">
        <v>38383.11928240741</v>
      </c>
      <c r="E385" s="74">
        <v>1800967.073352178</v>
      </c>
      <c r="F385" s="97">
        <v>1.0947474173238945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17</v>
      </c>
    </row>
    <row r="393" spans="1:7" ht="11.25">
      <c r="A393" s="74" t="s">
        <v>83</v>
      </c>
      <c r="G393" s="74" t="s">
        <v>141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72">
      <selection activeCell="H384" sqref="H384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276</v>
      </c>
      <c r="D1" s="76" t="s">
        <v>277</v>
      </c>
      <c r="E1" s="15" t="s">
        <v>278</v>
      </c>
      <c r="F1" s="31" t="s">
        <v>279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38382.88873842593</v>
      </c>
      <c r="E3" s="15">
        <f>'raw data'!E3</f>
        <v>4967378.240567732</v>
      </c>
      <c r="F3" s="31">
        <f>'raw data'!F3</f>
        <v>0.6394380701780239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38382.896203703705</v>
      </c>
      <c r="E4" s="15">
        <f>'raw data'!E4</f>
        <v>23448.099717711346</v>
      </c>
      <c r="F4" s="31">
        <f>'raw data'!F4</f>
        <v>2.3282164560938465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38382.90368055556</v>
      </c>
      <c r="E5" s="15">
        <f>'raw data'!E5</f>
        <v>5695976.289125813</v>
      </c>
      <c r="F5" s="31">
        <f>'raw data'!F5</f>
        <v>2.68650965929027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38382.911145833335</v>
      </c>
      <c r="E6" s="15">
        <f>'raw data'!E6</f>
        <v>4952420.018033986</v>
      </c>
      <c r="F6" s="31">
        <f>'raw data'!F6</f>
        <v>2.5507206116535004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38382.91863425926</v>
      </c>
      <c r="E7" s="15">
        <f>'raw data'!E7</f>
        <v>252245.86509610075</v>
      </c>
      <c r="F7" s="31">
        <f>'raw data'!F7</f>
        <v>1.7328513522639557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1309D114R3(29-37)</v>
      </c>
      <c r="D8" s="81">
        <f>'raw data'!D8</f>
        <v>38382.926099537035</v>
      </c>
      <c r="E8" s="15">
        <f>'raw data'!E8</f>
        <v>7795546.352017536</v>
      </c>
      <c r="F8" s="31">
        <f>'raw data'!F8</f>
        <v>2.8010495550674848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38382.933587962965</v>
      </c>
      <c r="E9" s="15">
        <f>'raw data'!E9</f>
        <v>4986649.449799498</v>
      </c>
      <c r="F9" s="31">
        <f>'raw data'!F9</f>
        <v>1.580790992910565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1309D116R3(64-77)</v>
      </c>
      <c r="D10" s="81">
        <f>'raw data'!D10</f>
        <v>38382.94106481481</v>
      </c>
      <c r="E10" s="15">
        <f>'raw data'!E10</f>
        <v>5493097.782458834</v>
      </c>
      <c r="F10" s="31">
        <f>'raw data'!F10</f>
        <v>0.5175351517859638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1309D117R1(41-51)</v>
      </c>
      <c r="D11" s="81">
        <f>'raw data'!D11</f>
        <v>38382.94851851852</v>
      </c>
      <c r="E11" s="173">
        <v>5150953.24</v>
      </c>
      <c r="F11" s="174">
        <v>0.2764028761921724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1309D117R4(24-28)</v>
      </c>
      <c r="D12" s="81">
        <f>'raw data'!D12</f>
        <v>38382.955983796295</v>
      </c>
      <c r="E12" s="15">
        <f>'raw data'!E12</f>
        <v>6142659.513891474</v>
      </c>
      <c r="F12" s="31">
        <f>'raw data'!F12</f>
        <v>4.5485832525718255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38382.96346064815</v>
      </c>
      <c r="E13" s="15">
        <f>'raw data'!E13</f>
        <v>5717061.852526885</v>
      </c>
      <c r="F13" s="31">
        <f>'raw data'!F13</f>
        <v>1.346677854828131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38382.970925925925</v>
      </c>
      <c r="E14" s="15">
        <f>'raw data'!E14</f>
        <v>4789682.893888894</v>
      </c>
      <c r="F14" s="31">
        <f>'raw data'!F14</f>
        <v>1.9381514779277274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38382.97837962963</v>
      </c>
      <c r="E15" s="15">
        <f>'raw data'!E15</f>
        <v>69420.51149995271</v>
      </c>
      <c r="F15" s="31">
        <f>'raw data'!F15</f>
        <v>2.7441292494997302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1309D120R2(35-45)</v>
      </c>
      <c r="D16" s="81">
        <f>'raw data'!D16</f>
        <v>38382.98584490741</v>
      </c>
      <c r="E16" s="15">
        <f>'raw data'!E16</f>
        <v>6859389.8607333675</v>
      </c>
      <c r="F16" s="31">
        <f>'raw data'!F16</f>
        <v>2.6877405762370428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1309D121R2(26-35)</v>
      </c>
      <c r="D17" s="81">
        <f>'raw data'!D17</f>
        <v>38382.993310185186</v>
      </c>
      <c r="E17" s="15">
        <f>'raw data'!E17</f>
        <v>6685171.710504488</v>
      </c>
      <c r="F17" s="31">
        <f>'raw data'!F17</f>
        <v>3.915568507535482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1309D124R4(49-59)</v>
      </c>
      <c r="D18" s="81">
        <f>'raw data'!D18</f>
        <v>38383.00077546296</v>
      </c>
      <c r="E18" s="15">
        <f>'raw data'!E18</f>
        <v>5863150.198277746</v>
      </c>
      <c r="F18" s="31">
        <f>'raw data'!F18</f>
        <v>1.2069936517020181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38383.008252314816</v>
      </c>
      <c r="E19" s="15">
        <f>'raw data'!E19</f>
        <v>4991017.916916849</v>
      </c>
      <c r="F19" s="31">
        <f>'raw data'!F19</f>
        <v>1.5445417340002154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38383.01572916667</v>
      </c>
      <c r="E20" s="15">
        <f>'raw data'!E20</f>
        <v>5693452.290808682</v>
      </c>
      <c r="F20" s="31">
        <f>'raw data'!F20</f>
        <v>3.17904277175697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1309D126R1(94-104)</v>
      </c>
      <c r="D21" s="81">
        <f>'raw data'!D21</f>
        <v>38383.023194444446</v>
      </c>
      <c r="E21" s="15">
        <f>'raw data'!E21</f>
        <v>6340805.65965786</v>
      </c>
      <c r="F21" s="31">
        <f>'raw data'!F21</f>
        <v>1.8645415805723908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1309D127R1(132-135)</v>
      </c>
      <c r="D22" s="81">
        <f>'raw data'!D22</f>
        <v>38383.03065972222</v>
      </c>
      <c r="E22" s="15">
        <f>'raw data'!E22</f>
        <v>5590349.160303132</v>
      </c>
      <c r="F22" s="31">
        <f>'raw data'!F22</f>
        <v>2.9553356528285133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38383.038125</v>
      </c>
      <c r="E23" s="15">
        <f>'raw data'!E23</f>
        <v>6650743.063687869</v>
      </c>
      <c r="F23" s="31">
        <f>'raw data'!F23</f>
        <v>1.5485220176375178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38383.04560185185</v>
      </c>
      <c r="E24" s="15">
        <f>'raw data'!E24</f>
        <v>4896352.656328919</v>
      </c>
      <c r="F24" s="31">
        <f>'raw data'!F24</f>
        <v>3.192162399010206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1309D127R2(80-92)</v>
      </c>
      <c r="D25" s="81">
        <f>'raw data'!D25</f>
        <v>38383.05305555555</v>
      </c>
      <c r="E25" s="15">
        <f>'raw data'!E25</f>
        <v>4487257.122929728</v>
      </c>
      <c r="F25" s="31">
        <f>'raw data'!F25</f>
        <v>1.4350602986958128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38383.06050925926</v>
      </c>
      <c r="E26" s="15">
        <f>'raw data'!E26</f>
        <v>258760.82807671014</v>
      </c>
      <c r="F26" s="31">
        <f>'raw data'!F26</f>
        <v>0.9593838385626543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1309D128R3(38-48)</v>
      </c>
      <c r="D27" s="81">
        <f>'raw data'!D27</f>
        <v>38383.06798611111</v>
      </c>
      <c r="E27" s="173">
        <v>5711314.484999999</v>
      </c>
      <c r="F27" s="174">
        <v>0.19274525849342916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1309D130R1(35-43)</v>
      </c>
      <c r="D28" s="81">
        <f>'raw data'!D28</f>
        <v>38383.07545138889</v>
      </c>
      <c r="E28" s="15">
        <f>'raw data'!E28</f>
        <v>4770464.567997712</v>
      </c>
      <c r="F28" s="31">
        <f>'raw data'!F28</f>
        <v>1.4895519830427917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38383.082916666666</v>
      </c>
      <c r="E29" s="15">
        <f>'raw data'!E29</f>
        <v>4860440.174857306</v>
      </c>
      <c r="F29" s="31">
        <f>'raw data'!F29</f>
        <v>3.22408614832257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38383.09039351852</v>
      </c>
      <c r="E30" s="15">
        <f>'raw data'!E30</f>
        <v>5615293.015033942</v>
      </c>
      <c r="F30" s="31">
        <f>'raw data'!F30</f>
        <v>0.47952056745403526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38383.09784722222</v>
      </c>
      <c r="E31" s="15">
        <f>'raw data'!E31</f>
        <v>22978.253208320904</v>
      </c>
      <c r="F31" s="31">
        <f>'raw data'!F31</f>
        <v>3.5293525552869394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38383.10528935185</v>
      </c>
      <c r="E32" s="15">
        <f>'raw data'!E32</f>
        <v>86053.39367836739</v>
      </c>
      <c r="F32" s="31">
        <f>'raw data'!F32</f>
        <v>2.6405310021535904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38383.11275462963</v>
      </c>
      <c r="E33" s="173">
        <v>6486113.720000001</v>
      </c>
      <c r="F33" s="174">
        <v>2.5042448584384345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38383.120208333334</v>
      </c>
      <c r="E34" s="15">
        <f>'raw data'!E34</f>
        <v>4942471.148835511</v>
      </c>
      <c r="F34" s="31">
        <f>'raw data'!F34</f>
        <v>0.15788602872322527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38382.88827546296</v>
      </c>
      <c r="E42" s="15">
        <f>'raw data'!E42</f>
        <v>4679462.243151347</v>
      </c>
      <c r="F42" s="31">
        <f>'raw data'!F42</f>
        <v>2.1346239749662552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38382.89574074074</v>
      </c>
      <c r="E43" s="15">
        <f>'raw data'!E43</f>
        <v>42692.23310367267</v>
      </c>
      <c r="F43" s="31">
        <f>'raw data'!F43</f>
        <v>0.35886220096731514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38382.90321759259</v>
      </c>
      <c r="E44" s="15">
        <f>'raw data'!E44</f>
        <v>5437839.13889567</v>
      </c>
      <c r="F44" s="31">
        <f>'raw data'!F44</f>
        <v>0.5150471367228353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38382.91068287037</v>
      </c>
      <c r="E45" s="173">
        <v>4592611.45</v>
      </c>
      <c r="F45" s="174">
        <v>1.4287124177428816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38382.91815972222</v>
      </c>
      <c r="E46" s="173">
        <v>253005.65</v>
      </c>
      <c r="F46" s="174">
        <v>0.630842546146169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1309D114R3(29-37)</v>
      </c>
      <c r="D47" s="81">
        <f>'raw data'!D47</f>
        <v>38382.92563657407</v>
      </c>
      <c r="E47" s="173">
        <v>5959986.345</v>
      </c>
      <c r="F47" s="174">
        <v>0.9322886139757357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38382.93311342593</v>
      </c>
      <c r="E48" s="15">
        <f>'raw data'!E48</f>
        <v>4729543.725972493</v>
      </c>
      <c r="F48" s="31">
        <f>'raw data'!F48</f>
        <v>1.2876796843959284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1309D116R3(64-77)</v>
      </c>
      <c r="D49" s="81">
        <f>'raw data'!D49</f>
        <v>38382.94060185185</v>
      </c>
      <c r="E49" s="15">
        <f>'raw data'!E49</f>
        <v>5325892.486658732</v>
      </c>
      <c r="F49" s="31">
        <f>'raw data'!F49</f>
        <v>3.881328497485883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1309D117R1(41-51)</v>
      </c>
      <c r="D50" s="81">
        <f>'raw data'!D50</f>
        <v>38382.94805555556</v>
      </c>
      <c r="E50" s="173">
        <v>5094616.225</v>
      </c>
      <c r="F50" s="174">
        <v>0.24498036561834616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1309D117R4(24-28)</v>
      </c>
      <c r="D51" s="81">
        <f>'raw data'!D51</f>
        <v>38382.95552083333</v>
      </c>
      <c r="E51" s="15">
        <f>'raw data'!E51</f>
        <v>5363071.342224121</v>
      </c>
      <c r="F51" s="31">
        <f>'raw data'!F51</f>
        <v>2.8809521475167243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38382.96298611111</v>
      </c>
      <c r="E52" s="173">
        <v>2685042.09</v>
      </c>
      <c r="F52" s="174">
        <v>2.7756726873050566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38382.97046296296</v>
      </c>
      <c r="E53" s="15">
        <f>'raw data'!E53</f>
        <v>4625680.915641785</v>
      </c>
      <c r="F53" s="31">
        <f>'raw data'!F53</f>
        <v>2.060027704309893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38382.97791666666</v>
      </c>
      <c r="E54" s="15">
        <f>'raw data'!E54</f>
        <v>81934.0717741251</v>
      </c>
      <c r="F54" s="31">
        <f>'raw data'!F54</f>
        <v>4.781838880270318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1309D120R2(35-45)</v>
      </c>
      <c r="D55" s="81">
        <f>'raw data'!D55</f>
        <v>38382.98538194445</v>
      </c>
      <c r="E55" s="15">
        <f>'raw data'!E55</f>
        <v>5936280.785013834</v>
      </c>
      <c r="F55" s="31">
        <f>'raw data'!F55</f>
        <v>1.4777958719285074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1309D121R2(26-35)</v>
      </c>
      <c r="D56" s="81">
        <f>'raw data'!D56</f>
        <v>38382.992847222224</v>
      </c>
      <c r="E56" s="15">
        <f>'raw data'!E56</f>
        <v>6096517.5267232265</v>
      </c>
      <c r="F56" s="31">
        <f>'raw data'!F56</f>
        <v>1.7166750177435306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1309D124R4(49-59)</v>
      </c>
      <c r="D57" s="81">
        <f>'raw data'!D57</f>
        <v>38383.0003125</v>
      </c>
      <c r="E57" s="15">
        <f>'raw data'!E57</f>
        <v>4488519.248751323</v>
      </c>
      <c r="F57" s="31">
        <f>'raw data'!F57</f>
        <v>1.7443465564334628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38383.007789351854</v>
      </c>
      <c r="E58" s="15">
        <f>'raw data'!E58</f>
        <v>4668242.762313843</v>
      </c>
      <c r="F58" s="31">
        <f>'raw data'!F58</f>
        <v>1.607734375337272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38383.01526620371</v>
      </c>
      <c r="E59" s="15">
        <f>'raw data'!E59</f>
        <v>5342085.679649353</v>
      </c>
      <c r="F59" s="31">
        <f>'raw data'!F59</f>
        <v>1.3257105398338245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1309D126R1(94-104)</v>
      </c>
      <c r="D60" s="81">
        <f>'raw data'!D60</f>
        <v>38383.022731481484</v>
      </c>
      <c r="E60" s="15">
        <f>'raw data'!E60</f>
        <v>5029406.824735005</v>
      </c>
      <c r="F60" s="31">
        <f>'raw data'!F60</f>
        <v>1.0304654380652156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1309D127R1(132-135)</v>
      </c>
      <c r="D61" s="81">
        <f>'raw data'!D61</f>
        <v>38383.030185185184</v>
      </c>
      <c r="E61" s="15">
        <f>'raw data'!E61</f>
        <v>4930943.392407735</v>
      </c>
      <c r="F61" s="31">
        <f>'raw data'!F61</f>
        <v>0.6745522998290073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38383.03766203704</v>
      </c>
      <c r="E62" s="15">
        <f>'raw data'!E62</f>
        <v>4884215.50315094</v>
      </c>
      <c r="F62" s="31">
        <f>'raw data'!F62</f>
        <v>1.8364204260988002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38383.04513888889</v>
      </c>
      <c r="E63" s="15">
        <f>'raw data'!E63</f>
        <v>4618592.528859456</v>
      </c>
      <c r="F63" s="31">
        <f>'raw data'!F63</f>
        <v>0.3660836762635517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1309D127R2(80-92)</v>
      </c>
      <c r="D64" s="81">
        <f>'raw data'!D64</f>
        <v>38383.05259259259</v>
      </c>
      <c r="E64" s="15">
        <f>'raw data'!E64</f>
        <v>4813664.491495769</v>
      </c>
      <c r="F64" s="31">
        <f>'raw data'!F64</f>
        <v>0.5832340716803082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38383.0600462963</v>
      </c>
      <c r="E65" s="15">
        <f>'raw data'!E65</f>
        <v>272160.66463883716</v>
      </c>
      <c r="F65" s="31">
        <f>'raw data'!F65</f>
        <v>4.656755341197251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1309D128R3(38-48)</v>
      </c>
      <c r="D66" s="81">
        <f>'raw data'!D66</f>
        <v>38383.067511574074</v>
      </c>
      <c r="E66" s="173">
        <v>6730908.51</v>
      </c>
      <c r="F66" s="174">
        <f>'raw data'!F66</f>
        <v>3.153132611765449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1309D130R1(35-43)</v>
      </c>
      <c r="D67" s="81">
        <f>'raw data'!D67</f>
        <v>38383.07498842593</v>
      </c>
      <c r="E67" s="173">
        <v>4380477.19</v>
      </c>
      <c r="F67" s="174">
        <v>2.376066783933826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38383.082453703704</v>
      </c>
      <c r="E68" s="15">
        <f>'raw data'!E68</f>
        <v>4711301.274014791</v>
      </c>
      <c r="F68" s="31">
        <f>'raw data'!F68</f>
        <v>1.1908114634377385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38383.08993055556</v>
      </c>
      <c r="E69" s="15">
        <f>'raw data'!E69</f>
        <v>2630479.0372670493</v>
      </c>
      <c r="F69" s="31">
        <f>'raw data'!F69</f>
        <v>2.791746683144108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38383.09738425926</v>
      </c>
      <c r="E70" s="15">
        <f>'raw data'!E70</f>
        <v>40603.81135972341</v>
      </c>
      <c r="F70" s="31">
        <f>'raw data'!F70</f>
        <v>2.327422319591393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38383.10482638889</v>
      </c>
      <c r="E71" s="15">
        <f>'raw data'!E71</f>
        <v>97787.20222143331</v>
      </c>
      <c r="F71" s="31">
        <f>'raw data'!F71</f>
        <v>2.0988385646889807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38383.112291666665</v>
      </c>
      <c r="E72" s="15">
        <f>'raw data'!E72</f>
        <v>4848460.15037791</v>
      </c>
      <c r="F72" s="31">
        <f>'raw data'!F72</f>
        <v>3.216379839118519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38383.11974537037</v>
      </c>
      <c r="E73" s="15">
        <f>'raw data'!E73</f>
        <v>4600334.769014995</v>
      </c>
      <c r="F73" s="31">
        <f>'raw data'!F73</f>
        <v>1.5192147812218593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38382.88627314815</v>
      </c>
      <c r="E81" s="15">
        <f>'raw data'!E81</f>
        <v>4680962.95354865</v>
      </c>
      <c r="F81" s="31">
        <f>'raw data'!F81</f>
        <v>2.279319616495701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38382.89375</v>
      </c>
      <c r="E82" s="15">
        <f>'raw data'!E82</f>
        <v>12904.175988077817</v>
      </c>
      <c r="F82" s="31">
        <f>'raw data'!F82</f>
        <v>0.8325042254237196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38382.90121527778</v>
      </c>
      <c r="E83" s="15">
        <f>'raw data'!E83</f>
        <v>4405218.872918974</v>
      </c>
      <c r="F83" s="31">
        <f>'raw data'!F83</f>
        <v>3.0862669133021785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38382.90869212963</v>
      </c>
      <c r="E84" s="15">
        <f>'raw data'!E84</f>
        <v>4729535.583608351</v>
      </c>
      <c r="F84" s="31">
        <f>'raw data'!F84</f>
        <v>2.76528514496418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38382.91616898148</v>
      </c>
      <c r="E85" s="15">
        <f>'raw data'!E85</f>
        <v>3310964.1158454586</v>
      </c>
      <c r="F85" s="31">
        <f>'raw data'!F85</f>
        <v>3.7210486746870846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1309D114R3(29-37)</v>
      </c>
      <c r="D86" s="81">
        <f>'raw data'!D86</f>
        <v>38382.92364583333</v>
      </c>
      <c r="E86" s="15">
        <f>'raw data'!E86</f>
        <v>1594129.4721258786</v>
      </c>
      <c r="F86" s="31">
        <f>'raw data'!F86</f>
        <v>2.6413648051252836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38382.931122685186</v>
      </c>
      <c r="E87" s="15">
        <f>'raw data'!E87</f>
        <v>4847045.207056425</v>
      </c>
      <c r="F87" s="31">
        <f>'raw data'!F87</f>
        <v>2.0566144482229745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1309D116R3(64-77)</v>
      </c>
      <c r="D88" s="81">
        <f>'raw data'!D88</f>
        <v>38382.93861111111</v>
      </c>
      <c r="E88" s="15">
        <f>'raw data'!E88</f>
        <v>2928608.097921288</v>
      </c>
      <c r="F88" s="31">
        <f>'raw data'!F88</f>
        <v>2.3579694376343014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1309D117R1(41-51)</v>
      </c>
      <c r="D89" s="81">
        <f>'raw data'!D89</f>
        <v>38382.946064814816</v>
      </c>
      <c r="E89" s="173">
        <v>2634483.645</v>
      </c>
      <c r="F89" s="174">
        <v>0.5230639157052255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1309D117R4(24-28)</v>
      </c>
      <c r="D90" s="81">
        <f>'raw data'!D90</f>
        <v>38382.95354166667</v>
      </c>
      <c r="E90" s="15">
        <f>'raw data'!E90</f>
        <v>2414496.3859985173</v>
      </c>
      <c r="F90" s="31">
        <f>'raw data'!F90</f>
        <v>0.2666318145077737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38382.96099537037</v>
      </c>
      <c r="E91" s="15">
        <f>'raw data'!E91</f>
        <v>2611242.601164205</v>
      </c>
      <c r="F91" s="31">
        <f>'raw data'!F91</f>
        <v>0.7985186403735227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38382.96847222222</v>
      </c>
      <c r="E92" s="173">
        <v>4916926.32</v>
      </c>
      <c r="F92" s="174">
        <v>1.007609617417462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38382.97592592592</v>
      </c>
      <c r="E93" s="15">
        <f>'raw data'!E93</f>
        <v>3400751.5373012656</v>
      </c>
      <c r="F93" s="31">
        <f>'raw data'!F93</f>
        <v>1.269755151063373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1309D120R2(35-45)</v>
      </c>
      <c r="D94" s="81">
        <f>'raw data'!D94</f>
        <v>38382.98337962963</v>
      </c>
      <c r="E94" s="15">
        <f>'raw data'!E94</f>
        <v>1973458.20320236</v>
      </c>
      <c r="F94" s="31">
        <f>'raw data'!F94</f>
        <v>1.0873423194148402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1309D121R2(26-35)</v>
      </c>
      <c r="D95" s="81">
        <f>'raw data'!D95</f>
        <v>38382.99085648148</v>
      </c>
      <c r="E95" s="173">
        <v>2150311.72</v>
      </c>
      <c r="F95" s="174">
        <v>1.6559664596260621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1309D124R4(49-59)</v>
      </c>
      <c r="D96" s="81">
        <f>'raw data'!D96</f>
        <v>38382.99832175926</v>
      </c>
      <c r="E96" s="173">
        <v>3392353.785</v>
      </c>
      <c r="F96" s="174">
        <v>0.4301943768916425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38383.00578703704</v>
      </c>
      <c r="E97" s="173">
        <v>4874587.525</v>
      </c>
      <c r="F97" s="174">
        <v>0.18445850026162774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38383.01327546296</v>
      </c>
      <c r="E98" s="15">
        <f>'raw data'!E98</f>
        <v>4501722.6347287875</v>
      </c>
      <c r="F98" s="31">
        <f>'raw data'!F98</f>
        <v>2.6500288909849536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1309D126R1(94-104)</v>
      </c>
      <c r="D99" s="81">
        <f>'raw data'!D99</f>
        <v>38383.02074074074</v>
      </c>
      <c r="E99" s="15">
        <f>'raw data'!E99</f>
        <v>2983843.753768189</v>
      </c>
      <c r="F99" s="31">
        <f>'raw data'!F99</f>
        <v>2.7934764927257305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1309D127R1(132-135)</v>
      </c>
      <c r="D100" s="81">
        <f>'raw data'!D100</f>
        <v>38383.02819444444</v>
      </c>
      <c r="E100" s="15">
        <f>'raw data'!E100</f>
        <v>4203455.2755275555</v>
      </c>
      <c r="F100" s="31">
        <f>'raw data'!F100</f>
        <v>1.416856397395391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38383.0356712963</v>
      </c>
      <c r="E101" s="15">
        <f>'raw data'!E101</f>
        <v>6296064.676437558</v>
      </c>
      <c r="F101" s="31">
        <f>'raw data'!F101</f>
        <v>1.3329309077520894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38383.04314814815</v>
      </c>
      <c r="E102" s="173">
        <v>4815298.15</v>
      </c>
      <c r="F102" s="174">
        <v>4.104952848190703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1309D127R2(80-92)</v>
      </c>
      <c r="D103" s="81">
        <f>'raw data'!D103</f>
        <v>38383.05060185185</v>
      </c>
      <c r="E103" s="15">
        <f>'raw data'!E103</f>
        <v>5719691.008290275</v>
      </c>
      <c r="F103" s="31">
        <f>'raw data'!F103</f>
        <v>1.808540979690119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38383.05806712963</v>
      </c>
      <c r="E104" s="15">
        <f>'raw data'!E104</f>
        <v>3361025.989169008</v>
      </c>
      <c r="F104" s="31">
        <f>'raw data'!F104</f>
        <v>0.9426703910708614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1309D128R3(38-48)</v>
      </c>
      <c r="D105" s="81">
        <f>'raw data'!D105</f>
        <v>38383.065520833334</v>
      </c>
      <c r="E105" s="173">
        <v>2907161.795</v>
      </c>
      <c r="F105" s="174">
        <v>1.7926017568980448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1309D130R1(35-43)</v>
      </c>
      <c r="D106" s="81">
        <f>'raw data'!D106</f>
        <v>38383.07299768519</v>
      </c>
      <c r="E106" s="173">
        <v>8275311.915</v>
      </c>
      <c r="F106" s="174">
        <v>1.0857844699656751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38383.08045138889</v>
      </c>
      <c r="E107" s="173">
        <v>4968415.705</v>
      </c>
      <c r="F107" s="174">
        <v>2.755337953028751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38383.08793981482</v>
      </c>
      <c r="E108" s="15">
        <f>'raw data'!E108</f>
        <v>2544510.6316943313</v>
      </c>
      <c r="F108" s="31">
        <f>'raw data'!F108</f>
        <v>3.3968245881352317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38383.095405092594</v>
      </c>
      <c r="E109" s="15">
        <f>'raw data'!E109</f>
        <v>13059.91156757139</v>
      </c>
      <c r="F109" s="31">
        <f>'raw data'!F109</f>
        <v>1.2803578132360558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38383.10283564815</v>
      </c>
      <c r="E110" s="15">
        <f>'raw data'!E110</f>
        <v>3453792.413730557</v>
      </c>
      <c r="F110" s="31">
        <f>'raw data'!F110</f>
        <v>0.5585824102511034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38383.110289351855</v>
      </c>
      <c r="E111" s="15">
        <f>'raw data'!E111</f>
        <v>6277544.294529205</v>
      </c>
      <c r="F111" s="31">
        <f>'raw data'!F111</f>
        <v>0.9695522714806591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38383.11775462963</v>
      </c>
      <c r="E112" s="15">
        <f>'raw data'!E112</f>
        <v>5025784.335302539</v>
      </c>
      <c r="F112" s="31">
        <f>'raw data'!F112</f>
        <v>1.0877775605340556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38382.88972222222</v>
      </c>
      <c r="E120" s="15">
        <f>'raw data'!E120</f>
        <v>27625.556209151397</v>
      </c>
      <c r="F120" s="31">
        <f>'raw data'!F120</f>
        <v>2.9051908995676996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38382.897199074076</v>
      </c>
      <c r="E121" s="173">
        <v>263.165</v>
      </c>
      <c r="F121" s="174">
        <v>5.527021636238939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38382.90467592593</v>
      </c>
      <c r="E122" s="173">
        <v>1666.455</v>
      </c>
      <c r="F122" s="174">
        <v>2.8442032663908527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38382.912152777775</v>
      </c>
      <c r="E123" s="15">
        <f>'raw data'!E123</f>
        <v>27452.12959099922</v>
      </c>
      <c r="F123" s="31">
        <f>'raw data'!F123</f>
        <v>1.2472052972503793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38382.91961805556</v>
      </c>
      <c r="E124" s="173">
        <v>424.895</v>
      </c>
      <c r="F124" s="174">
        <v>2.714296850081853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1309D114R3(29-37)</v>
      </c>
      <c r="D125" s="81">
        <f>'raw data'!D125</f>
        <v>38382.927094907405</v>
      </c>
      <c r="E125" s="15">
        <f>'raw data'!E125</f>
        <v>1014.7060070984913</v>
      </c>
      <c r="F125" s="31">
        <f>'raw data'!F125</f>
        <v>3.2172775626958376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38382.934583333335</v>
      </c>
      <c r="E126" s="15">
        <f>'raw data'!E126</f>
        <v>27733.87591259147</v>
      </c>
      <c r="F126" s="31">
        <f>'raw data'!F126</f>
        <v>2.017430347699059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1309D116R3(64-77)</v>
      </c>
      <c r="D127" s="81">
        <f>'raw data'!D127</f>
        <v>38382.94206018518</v>
      </c>
      <c r="E127" s="173">
        <v>3870.23</v>
      </c>
      <c r="F127" s="174">
        <v>2.9630946422519755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1309D117R1(41-51)</v>
      </c>
      <c r="D128" s="81">
        <f>'raw data'!D128</f>
        <v>38382.94951388889</v>
      </c>
      <c r="E128" s="171">
        <f>'raw data'!E128</f>
        <v>962.7158915708675</v>
      </c>
      <c r="F128" s="172">
        <f>'raw data'!F128</f>
        <v>9.378890677441278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1309D117R4(24-28)</v>
      </c>
      <c r="D129" s="81">
        <f>'raw data'!D129</f>
        <v>38382.956979166665</v>
      </c>
      <c r="E129" s="173">
        <v>993.99</v>
      </c>
      <c r="F129" s="174">
        <v>8.072765070981461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38382.96445601852</v>
      </c>
      <c r="E130" s="15">
        <f>'raw data'!E130</f>
        <v>73695.26266138398</v>
      </c>
      <c r="F130" s="31">
        <f>'raw data'!F130</f>
        <v>0.5836983185397457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38382.971921296295</v>
      </c>
      <c r="E131" s="15">
        <f>'raw data'!E131</f>
        <v>26971.324362586605</v>
      </c>
      <c r="F131" s="31">
        <f>'raw data'!F131</f>
        <v>2.4099516456530874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38382.979363425926</v>
      </c>
      <c r="E132" s="173">
        <v>190.72</v>
      </c>
      <c r="F132" s="174">
        <v>11.70849001146764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1309D120R2(35-45)</v>
      </c>
      <c r="D133" s="81">
        <f>'raw data'!D133</f>
        <v>38382.98685185185</v>
      </c>
      <c r="E133" s="15">
        <f>'raw data'!E133</f>
        <v>1793.6056304534382</v>
      </c>
      <c r="F133" s="31">
        <f>'raw data'!F133</f>
        <v>4.609578014107126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1309D121R2(26-35)</v>
      </c>
      <c r="D134" s="81">
        <f>'raw data'!D134</f>
        <v>38382.994305555556</v>
      </c>
      <c r="E134" s="173">
        <v>1982.505</v>
      </c>
      <c r="F134" s="174">
        <v>5.417512137140711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1309D124R4(49-59)</v>
      </c>
      <c r="D135" s="81">
        <f>'raw data'!D135</f>
        <v>38383.00177083333</v>
      </c>
      <c r="E135" s="173">
        <v>2025.02</v>
      </c>
      <c r="F135" s="174">
        <v>3.4527421222374297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38383.009247685186</v>
      </c>
      <c r="E136" s="15">
        <f>'raw data'!E136</f>
        <v>26767.952109270747</v>
      </c>
      <c r="F136" s="31">
        <f>'raw data'!F136</f>
        <v>2.2194449732971657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38383.01672453704</v>
      </c>
      <c r="E137" s="173">
        <v>1405.865</v>
      </c>
      <c r="F137" s="174">
        <v>1.399763257526068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1309D126R1(94-104)</v>
      </c>
      <c r="D138" s="81">
        <f>'raw data'!D138</f>
        <v>38383.024189814816</v>
      </c>
      <c r="E138" s="15">
        <f>'raw data'!E138</f>
        <v>2314.103277376233</v>
      </c>
      <c r="F138" s="31">
        <f>'raw data'!F138</f>
        <v>4.4060663441233165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1309D127R1(132-135)</v>
      </c>
      <c r="D139" s="81">
        <f>'raw data'!D139</f>
        <v>38383.03165509259</v>
      </c>
      <c r="E139" s="173">
        <v>2017.975</v>
      </c>
      <c r="F139" s="174">
        <v>5.301964943140549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38383.03912037037</v>
      </c>
      <c r="E140" s="15">
        <f>'raw data'!E140</f>
        <v>12235.455093320608</v>
      </c>
      <c r="F140" s="31">
        <f>'raw data'!F140</f>
        <v>2.0752853528913366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38383.04659722222</v>
      </c>
      <c r="E141" s="15">
        <f>'raw data'!E141</f>
        <v>26583.909653638235</v>
      </c>
      <c r="F141" s="31">
        <f>'raw data'!F141</f>
        <v>1.1761916500773877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1309D127R2(80-92)</v>
      </c>
      <c r="D142" s="81">
        <f>'raw data'!D142</f>
        <v>38383.05405092592</v>
      </c>
      <c r="E142" s="15">
        <f>'raw data'!E142</f>
        <v>3429.2771042479817</v>
      </c>
      <c r="F142" s="31">
        <f>'raw data'!F142</f>
        <v>2.2743568177010305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38383.06150462963</v>
      </c>
      <c r="E143" s="173">
        <v>609.855</v>
      </c>
      <c r="F143" s="174">
        <v>8.8386173647589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1309D128R3(38-48)</v>
      </c>
      <c r="D144" s="81">
        <f>'raw data'!D144</f>
        <v>38383.06898148148</v>
      </c>
      <c r="E144" s="173">
        <v>3151.75</v>
      </c>
      <c r="F144" s="174">
        <v>2.965955944249105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1309D130R1(35-43)</v>
      </c>
      <c r="D145" s="81">
        <f>'raw data'!D145</f>
        <v>38383.07644675926</v>
      </c>
      <c r="E145" s="173">
        <v>3246.4049999999997</v>
      </c>
      <c r="F145" s="174">
        <v>0.48811725482448876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38383.08391203704</v>
      </c>
      <c r="E146" s="15">
        <f>'raw data'!E146</f>
        <v>26758.647668837533</v>
      </c>
      <c r="F146" s="31">
        <f>'raw data'!F146</f>
        <v>1.2690137537786965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38383.09138888889</v>
      </c>
      <c r="E147" s="15">
        <f>'raw data'!E147</f>
        <v>72323.2953878616</v>
      </c>
      <c r="F147" s="31">
        <f>'raw data'!F147</f>
        <v>0.4796154668041105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38383.09884259259</v>
      </c>
      <c r="E148" s="173">
        <v>323.36</v>
      </c>
      <c r="F148" s="174">
        <v>17.292801910017168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38383.10628472222</v>
      </c>
      <c r="E149" s="173">
        <v>366.905</v>
      </c>
      <c r="F149" s="174">
        <v>10.782797837965848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38383.11375</v>
      </c>
      <c r="E150" s="15">
        <f>'raw data'!E150</f>
        <v>12114.008853975154</v>
      </c>
      <c r="F150" s="31">
        <f>'raw data'!F150</f>
        <v>4.614799122538036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38383.121203703704</v>
      </c>
      <c r="E151" s="15">
        <f>'raw data'!E151</f>
        <v>26591.252480651885</v>
      </c>
      <c r="F151" s="31">
        <f>'raw data'!F151</f>
        <v>0.4843484117734919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38382.88695601852</v>
      </c>
      <c r="E159" s="173">
        <v>830952.925</v>
      </c>
      <c r="F159" s="174">
        <v>0.5588817192712524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38382.89443287037</v>
      </c>
      <c r="E160" s="15">
        <f>'raw data'!E160</f>
        <v>1616.3845706210475</v>
      </c>
      <c r="F160" s="31">
        <f>'raw data'!F160</f>
        <v>3.907351209783979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38382.90189814815</v>
      </c>
      <c r="E161" s="15">
        <f>'raw data'!E161</f>
        <v>1067636.358709284</v>
      </c>
      <c r="F161" s="31">
        <f>'raw data'!F161</f>
        <v>1.5204845051653992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38382.909375</v>
      </c>
      <c r="E162" s="15">
        <f>'raw data'!E162</f>
        <v>807015.5786725895</v>
      </c>
      <c r="F162" s="31">
        <f>'raw data'!F162</f>
        <v>2.193156144835324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38382.91685185185</v>
      </c>
      <c r="E163" s="15">
        <f>'raw data'!E163</f>
        <v>5321674.45217779</v>
      </c>
      <c r="F163" s="31">
        <f>'raw data'!F163</f>
        <v>2.0117557978494522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1309D114R3(29-37)</v>
      </c>
      <c r="D164" s="81">
        <f>'raw data'!D164</f>
        <v>38382.9243287037</v>
      </c>
      <c r="E164" s="173">
        <v>1057649.53</v>
      </c>
      <c r="F164" s="174">
        <v>0.5088603799877982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38382.931805555556</v>
      </c>
      <c r="E165" s="15">
        <f>'raw data'!E165</f>
        <v>831501.4270789718</v>
      </c>
      <c r="F165" s="31">
        <f>'raw data'!F165</f>
        <v>1.8433347709014882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1309D116R3(64-77)</v>
      </c>
      <c r="D166" s="81">
        <f>'raw data'!D166</f>
        <v>38382.93929398148</v>
      </c>
      <c r="E166" s="15">
        <f>'raw data'!E166</f>
        <v>531679.0528553375</v>
      </c>
      <c r="F166" s="31">
        <f>'raw data'!F166</f>
        <v>0.7783912239230552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1309D117R1(41-51)</v>
      </c>
      <c r="D167" s="81">
        <f>'raw data'!D167</f>
        <v>38382.946747685186</v>
      </c>
      <c r="E167" s="173">
        <v>2163571.5149999997</v>
      </c>
      <c r="F167" s="174">
        <v>1.060439149796746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1309D117R4(24-28)</v>
      </c>
      <c r="D168" s="81">
        <f>'raw data'!D168</f>
        <v>38382.95421296296</v>
      </c>
      <c r="E168" s="15">
        <f>'raw data'!E168</f>
        <v>1231534.2107970994</v>
      </c>
      <c r="F168" s="31">
        <f>'raw data'!F168</f>
        <v>1.0728207943249586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38382.96167824074</v>
      </c>
      <c r="E169" s="15">
        <f>'raw data'!E169</f>
        <v>422456.50730391504</v>
      </c>
      <c r="F169" s="31">
        <f>'raw data'!F169</f>
        <v>4.368490820968664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38382.96915509259</v>
      </c>
      <c r="E170" s="15">
        <f>'raw data'!E170</f>
        <v>819284.1399734075</v>
      </c>
      <c r="F170" s="31">
        <f>'raw data'!F170</f>
        <v>0.6793491373741658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38382.9766087963</v>
      </c>
      <c r="E171" s="15">
        <f>'raw data'!E171</f>
        <v>5542721.027579631</v>
      </c>
      <c r="F171" s="31">
        <f>'raw data'!F171</f>
        <v>2.080244967111175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1309D120R2(35-45)</v>
      </c>
      <c r="D172" s="81">
        <f>'raw data'!D172</f>
        <v>38382.9840625</v>
      </c>
      <c r="E172" s="15">
        <f>'raw data'!E172</f>
        <v>1131016.6910184573</v>
      </c>
      <c r="F172" s="31">
        <f>'raw data'!F172</f>
        <v>0.3915902383812332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1309D121R2(26-35)</v>
      </c>
      <c r="D173" s="81">
        <f>'raw data'!D173</f>
        <v>38382.99153935185</v>
      </c>
      <c r="E173" s="15">
        <f>'raw data'!E173</f>
        <v>1104723.0458087914</v>
      </c>
      <c r="F173" s="31">
        <f>'raw data'!F173</f>
        <v>2.380167438579081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1309D124R4(49-59)</v>
      </c>
      <c r="D174" s="81">
        <f>'raw data'!D174</f>
        <v>38382.99900462963</v>
      </c>
      <c r="E174" s="15">
        <f>'raw data'!E174</f>
        <v>982192.7282542181</v>
      </c>
      <c r="F174" s="31">
        <f>'raw data'!F174</f>
        <v>0.4127544607818016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38383.00646990741</v>
      </c>
      <c r="E175" s="15">
        <f>'raw data'!E175</f>
        <v>835468.8632153135</v>
      </c>
      <c r="F175" s="31">
        <f>'raw data'!F175</f>
        <v>1.3255737528172529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38383.01394675926</v>
      </c>
      <c r="E176" s="15">
        <f>'raw data'!E176</f>
        <v>1102423.8903840948</v>
      </c>
      <c r="F176" s="31">
        <f>'raw data'!F176</f>
        <v>1.1952557271869866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1309D126R1(94-104)</v>
      </c>
      <c r="D177" s="81">
        <f>'raw data'!D177</f>
        <v>38383.02142361111</v>
      </c>
      <c r="E177" s="173">
        <v>866961.67</v>
      </c>
      <c r="F177" s="174">
        <v>0.0921187995574214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1309D127R1(132-135)</v>
      </c>
      <c r="D178" s="81">
        <f>'raw data'!D178</f>
        <v>38383.02887731481</v>
      </c>
      <c r="E178" s="15">
        <f>'raw data'!E178</f>
        <v>1006426.2337829884</v>
      </c>
      <c r="F178" s="31">
        <f>'raw data'!F178</f>
        <v>2.1187731467697946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38383.03634259259</v>
      </c>
      <c r="E179" s="15">
        <f>'raw data'!E179</f>
        <v>919625.0079401946</v>
      </c>
      <c r="F179" s="31">
        <f>'raw data'!F179</f>
        <v>0.38086738220936917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38383.04381944444</v>
      </c>
      <c r="E180" s="15">
        <f>'raw data'!E180</f>
        <v>820912.22006387</v>
      </c>
      <c r="F180" s="31">
        <f>'raw data'!F180</f>
        <v>2.5081205692215116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1309D127R2(80-92)</v>
      </c>
      <c r="D181" s="81">
        <f>'raw data'!D181</f>
        <v>38383.05127314815</v>
      </c>
      <c r="E181" s="15">
        <f>'raw data'!E181</f>
        <v>678071.41079372</v>
      </c>
      <c r="F181" s="31">
        <f>'raw data'!F181</f>
        <v>1.2716429508315488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38383.05873842593</v>
      </c>
      <c r="E182" s="15">
        <f>'raw data'!E182</f>
        <v>5222303.036001185</v>
      </c>
      <c r="F182" s="31">
        <f>'raw data'!F182</f>
        <v>1.3051460065025995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1309D128R3(38-48)</v>
      </c>
      <c r="D183" s="81">
        <f>'raw data'!D183</f>
        <v>38383.066203703704</v>
      </c>
      <c r="E183" s="173">
        <v>398645.04</v>
      </c>
      <c r="F183" s="174">
        <v>3.313912726391024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1309D130R1(35-43)</v>
      </c>
      <c r="D184" s="81">
        <f>'raw data'!D184</f>
        <v>38383.07366898148</v>
      </c>
      <c r="E184" s="15">
        <f>'raw data'!E184</f>
        <v>355016.8909641687</v>
      </c>
      <c r="F184" s="31">
        <f>'raw data'!F184</f>
        <v>0.2858085863727906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38383.08113425926</v>
      </c>
      <c r="E185" s="15">
        <f>'raw data'!E185</f>
        <v>826187.0374943685</v>
      </c>
      <c r="F185" s="31">
        <f>'raw data'!F185</f>
        <v>3.0735467584260947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38383.08861111111</v>
      </c>
      <c r="E186" s="15">
        <f>'raw data'!E186</f>
        <v>431124.8640788475</v>
      </c>
      <c r="F186" s="31">
        <f>'raw data'!F186</f>
        <v>0.9975478405501748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38383.09607638889</v>
      </c>
      <c r="E187" s="15">
        <f>'raw data'!E187</f>
        <v>1542.4873891454772</v>
      </c>
      <c r="F187" s="31">
        <f>'raw data'!F187</f>
        <v>2.5934642712374467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38383.10351851852</v>
      </c>
      <c r="E188" s="15">
        <f>'raw data'!E188</f>
        <v>5665343.517409896</v>
      </c>
      <c r="F188" s="31">
        <f>'raw data'!F188</f>
        <v>1.1375366752150504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38383.110972222225</v>
      </c>
      <c r="E189" s="15">
        <f>'raw data'!E189</f>
        <v>919584.0928434007</v>
      </c>
      <c r="F189" s="31">
        <f>'raw data'!F189</f>
        <v>2.140896718787719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38383.118425925924</v>
      </c>
      <c r="E190" s="15">
        <f>'raw data'!E190</f>
        <v>806368.359296604</v>
      </c>
      <c r="F190" s="31">
        <f>'raw data'!F190</f>
        <v>3.1939078862322363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38382.88560185185</v>
      </c>
      <c r="E198" s="15">
        <f>'raw data'!E198</f>
        <v>427339.6205379168</v>
      </c>
      <c r="F198" s="31">
        <f>'raw data'!F198</f>
        <v>2.4784779759602595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38382.8930787037</v>
      </c>
      <c r="E199" s="15">
        <f>'raw data'!E199</f>
        <v>13911.939673175413</v>
      </c>
      <c r="F199" s="31">
        <f>'raw data'!F199</f>
        <v>2.4200030344425847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38382.90054398148</v>
      </c>
      <c r="E200" s="15">
        <f>'raw data'!E200</f>
        <v>448517.08060375846</v>
      </c>
      <c r="F200" s="31">
        <f>'raw data'!F200</f>
        <v>1.5709447507342533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38382.90802083333</v>
      </c>
      <c r="E201" s="15">
        <f>'raw data'!E201</f>
        <v>432583.3478806814</v>
      </c>
      <c r="F201" s="31">
        <f>'raw data'!F201</f>
        <v>1.6311599078933248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38382.915497685186</v>
      </c>
      <c r="E202" s="15">
        <f>'raw data'!E202</f>
        <v>328652.36730241776</v>
      </c>
      <c r="F202" s="31">
        <f>'raw data'!F202</f>
        <v>0.3532923640559245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1309D114R3(29-37)</v>
      </c>
      <c r="D203" s="81">
        <f>'raw data'!D203</f>
        <v>38382.92296296296</v>
      </c>
      <c r="E203" s="15">
        <f>'raw data'!E203</f>
        <v>197360.43179194134</v>
      </c>
      <c r="F203" s="31">
        <f>'raw data'!F203</f>
        <v>1.794608723312576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38382.930439814816</v>
      </c>
      <c r="E204" s="15">
        <f>'raw data'!E204</f>
        <v>446820.06499512994</v>
      </c>
      <c r="F204" s="31">
        <f>'raw data'!F204</f>
        <v>1.8210033377204475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1309D116R3(64-77)</v>
      </c>
      <c r="D205" s="81">
        <f>'raw data'!D205</f>
        <v>38382.937939814816</v>
      </c>
      <c r="E205" s="15">
        <f>'raw data'!E205</f>
        <v>306703.7937301</v>
      </c>
      <c r="F205" s="31">
        <f>'raw data'!F205</f>
        <v>2.7113445643101968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1309D117R1(41-51)</v>
      </c>
      <c r="D206" s="81">
        <f>'raw data'!D206</f>
        <v>38382.945393518516</v>
      </c>
      <c r="E206" s="15">
        <f>'raw data'!E206</f>
        <v>292777.00254154205</v>
      </c>
      <c r="F206" s="31">
        <f>'raw data'!F206</f>
        <v>1.391261806454206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1309D117R4(24-28)</v>
      </c>
      <c r="D207" s="81">
        <f>'raw data'!D207</f>
        <v>38382.9528587963</v>
      </c>
      <c r="E207" s="15">
        <f>'raw data'!E207</f>
        <v>290625.2051591873</v>
      </c>
      <c r="F207" s="31">
        <f>'raw data'!F207</f>
        <v>2.756738490588384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38382.960324074076</v>
      </c>
      <c r="E208" s="15">
        <f>'raw data'!E208</f>
        <v>275374.106742541</v>
      </c>
      <c r="F208" s="31">
        <f>'raw data'!F208</f>
        <v>2.5535989349057284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38382.96780092592</v>
      </c>
      <c r="E209" s="15">
        <f>'raw data'!E209</f>
        <v>445023.6651185354</v>
      </c>
      <c r="F209" s="31">
        <f>'raw data'!F209</f>
        <v>2.1841856768512398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38382.97525462963</v>
      </c>
      <c r="E210" s="15">
        <f>'raw data'!E210</f>
        <v>325920.6767056783</v>
      </c>
      <c r="F210" s="31">
        <f>'raw data'!F210</f>
        <v>2.226527471747975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1309D120R2(35-45)</v>
      </c>
      <c r="D211" s="81">
        <f>'raw data'!D211</f>
        <v>38382.98270833334</v>
      </c>
      <c r="E211" s="15">
        <f>'raw data'!E211</f>
        <v>256223.8437230587</v>
      </c>
      <c r="F211" s="31">
        <f>'raw data'!F211</f>
        <v>2.2030749622044565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1309D121R2(26-35)</v>
      </c>
      <c r="D212" s="81">
        <f>'raw data'!D212</f>
        <v>38382.99019675926</v>
      </c>
      <c r="E212" s="15">
        <f>'raw data'!E212</f>
        <v>242789.99596110982</v>
      </c>
      <c r="F212" s="31">
        <f>'raw data'!F212</f>
        <v>0.7909936823538684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1309D124R4(49-59)</v>
      </c>
      <c r="D213" s="81">
        <f>'raw data'!D213</f>
        <v>38382.99765046296</v>
      </c>
      <c r="E213" s="15">
        <f>'raw data'!E213</f>
        <v>402952.38937664276</v>
      </c>
      <c r="F213" s="31">
        <f>'raw data'!F213</f>
        <v>1.386324084332147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38383.00511574074</v>
      </c>
      <c r="E214" s="173">
        <v>426730.23</v>
      </c>
      <c r="F214" s="174">
        <v>0.3029722170741028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38383.01259259259</v>
      </c>
      <c r="E215" s="173">
        <v>454454.925</v>
      </c>
      <c r="F215" s="174">
        <v>2.6532764403973292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1309D126R1(94-104)</v>
      </c>
      <c r="D216" s="81">
        <f>'raw data'!D216</f>
        <v>38383.02006944444</v>
      </c>
      <c r="E216" s="15">
        <f>'raw data'!E216</f>
        <v>400548.28204997384</v>
      </c>
      <c r="F216" s="31">
        <f>'raw data'!F216</f>
        <v>0.900334345642046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1309D127R1(132-135)</v>
      </c>
      <c r="D217" s="81">
        <f>'raw data'!D217</f>
        <v>38383.02753472222</v>
      </c>
      <c r="E217" s="15">
        <f>'raw data'!E217</f>
        <v>424800.6586109797</v>
      </c>
      <c r="F217" s="31">
        <f>'raw data'!F217</f>
        <v>1.78019555845203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38383.03498842593</v>
      </c>
      <c r="E218" s="15">
        <f>'raw data'!E218</f>
        <v>515683.4651212692</v>
      </c>
      <c r="F218" s="31">
        <f>'raw data'!F218</f>
        <v>1.434128502932623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38383.04246527778</v>
      </c>
      <c r="E219" s="15">
        <f>'raw data'!E219</f>
        <v>451670.1715553602</v>
      </c>
      <c r="F219" s="31">
        <f>'raw data'!F219</f>
        <v>0.5729106800669441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1309D127R2(80-92)</v>
      </c>
      <c r="D220" s="81">
        <f>'raw data'!D220</f>
        <v>38383.04993055556</v>
      </c>
      <c r="E220" s="173">
        <v>650355.905</v>
      </c>
      <c r="F220" s="174">
        <v>0.45309982148216704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38383.05738425926</v>
      </c>
      <c r="E221" s="173">
        <v>322658.82499999995</v>
      </c>
      <c r="F221" s="174">
        <v>0.11887791181791912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1309D128R3(38-48)</v>
      </c>
      <c r="D222" s="81">
        <f>'raw data'!D222</f>
        <v>38383.064837962964</v>
      </c>
      <c r="E222" s="15">
        <f>'raw data'!E222</f>
        <v>336863.0919895172</v>
      </c>
      <c r="F222" s="31">
        <f>'raw data'!F222</f>
        <v>1.770582134098731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1309D130R1(35-43)</v>
      </c>
      <c r="D223" s="81">
        <f>'raw data'!D223</f>
        <v>38383.07231481482</v>
      </c>
      <c r="E223" s="15">
        <f>'raw data'!E223</f>
        <v>903700.9613552117</v>
      </c>
      <c r="F223" s="31">
        <f>'raw data'!F223</f>
        <v>2.022219914874691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38383.079780092594</v>
      </c>
      <c r="E224" s="173">
        <v>451756.26</v>
      </c>
      <c r="F224" s="174">
        <v>0.004348235206692258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38383.08725694445</v>
      </c>
      <c r="E225" s="173">
        <v>282829.115</v>
      </c>
      <c r="F225" s="174">
        <v>0.9540233640368829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38383.09473379629</v>
      </c>
      <c r="E226" s="15">
        <f>'raw data'!E226</f>
        <v>14904.967677175999</v>
      </c>
      <c r="F226" s="31">
        <f>'raw data'!F226</f>
        <v>2.801642068563605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38383.102164351854</v>
      </c>
      <c r="E227" s="15">
        <f>'raw data'!E227</f>
        <v>325916.27515649796</v>
      </c>
      <c r="F227" s="31">
        <f>'raw data'!F227</f>
        <v>0.5467548339622693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38383.109618055554</v>
      </c>
      <c r="E228" s="15">
        <f>'raw data'!E228</f>
        <v>515599.9046610171</v>
      </c>
      <c r="F228" s="31">
        <f>'raw data'!F228</f>
        <v>1.9498762290349934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38383.11708333333</v>
      </c>
      <c r="E229" s="173">
        <v>460019.515</v>
      </c>
      <c r="F229" s="174">
        <v>0.10536212645433336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38382.88922453704</v>
      </c>
      <c r="E237" s="15">
        <f>'raw data'!E237</f>
        <v>423062.81985918677</v>
      </c>
      <c r="F237" s="31">
        <f>'raw data'!F237</f>
        <v>0.5930081870002687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38382.89670138889</v>
      </c>
      <c r="E238" s="15">
        <f>'raw data'!E238</f>
        <v>3963.8953681591274</v>
      </c>
      <c r="F238" s="31">
        <f>'raw data'!F238</f>
        <v>1.183945312220806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38382.904178240744</v>
      </c>
      <c r="E239" s="15">
        <f>'raw data'!E239</f>
        <v>352735.40897258243</v>
      </c>
      <c r="F239" s="31">
        <f>'raw data'!F239</f>
        <v>1.2860309007081667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38382.91164351852</v>
      </c>
      <c r="E240" s="15">
        <f>'raw data'!E240</f>
        <v>427387.70590686984</v>
      </c>
      <c r="F240" s="31">
        <f>'raw data'!F240</f>
        <v>1.5698358752246528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38382.919120370374</v>
      </c>
      <c r="E241" s="15">
        <f>'raw data'!E241</f>
        <v>8779.4205918756</v>
      </c>
      <c r="F241" s="31">
        <f>'raw data'!F241</f>
        <v>2.382472705831653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1309D114R3(29-37)</v>
      </c>
      <c r="D242" s="81">
        <f>'raw data'!D242</f>
        <v>38382.92659722222</v>
      </c>
      <c r="E242" s="15">
        <f>'raw data'!E242</f>
        <v>318025.1821670538</v>
      </c>
      <c r="F242" s="31">
        <f>'raw data'!F242</f>
        <v>0.7662109769814286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38382.93407407407</v>
      </c>
      <c r="E243" s="15">
        <f>'raw data'!E243</f>
        <v>416580.3094520569</v>
      </c>
      <c r="F243" s="31">
        <f>'raw data'!F243</f>
        <v>0.7752533477248421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1309D116R3(64-77)</v>
      </c>
      <c r="D244" s="81">
        <f>'raw data'!D244</f>
        <v>38382.9415625</v>
      </c>
      <c r="E244" s="15">
        <f>'raw data'!E244</f>
        <v>756200.87504673</v>
      </c>
      <c r="F244" s="31">
        <f>'raw data'!F244</f>
        <v>2.721341583158534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1309D117R1(41-51)</v>
      </c>
      <c r="D245" s="81">
        <f>'raw data'!D245</f>
        <v>38382.949016203704</v>
      </c>
      <c r="E245" s="173">
        <v>193714.635</v>
      </c>
      <c r="F245" s="174">
        <v>0.16041022145000636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1309D117R4(24-28)</v>
      </c>
      <c r="D246" s="81">
        <f>'raw data'!D246</f>
        <v>38382.95648148148</v>
      </c>
      <c r="E246" s="15">
        <f>'raw data'!E246</f>
        <v>373182.07136265375</v>
      </c>
      <c r="F246" s="31">
        <f>'raw data'!F246</f>
        <v>3.9269884378437085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38382.963958333334</v>
      </c>
      <c r="E247" s="15">
        <f>'raw data'!E247</f>
        <v>601964.8366880423</v>
      </c>
      <c r="F247" s="31">
        <f>'raw data'!F247</f>
        <v>4.24794600861298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38382.97142361111</v>
      </c>
      <c r="E248" s="15">
        <f>'raw data'!E248</f>
        <v>425936.34304046514</v>
      </c>
      <c r="F248" s="31">
        <f>'raw data'!F248</f>
        <v>1.1786696410167814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38382.97887731482</v>
      </c>
      <c r="E249" s="15">
        <f>'raw data'!E249</f>
        <v>5649.494791522933</v>
      </c>
      <c r="F249" s="31">
        <f>'raw data'!F249</f>
        <v>2.3883389726987003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1309D120R2(35-45)</v>
      </c>
      <c r="D250" s="81">
        <f>'raw data'!D250</f>
        <v>38382.986354166664</v>
      </c>
      <c r="E250" s="15">
        <f>'raw data'!E250</f>
        <v>313711.9355767568</v>
      </c>
      <c r="F250" s="31">
        <f>'raw data'!F250</f>
        <v>2.8176764662669793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1309D121R2(26-35)</v>
      </c>
      <c r="D251" s="81">
        <f>'raw data'!D251</f>
        <v>38382.99380787037</v>
      </c>
      <c r="E251" s="173">
        <v>322441.16</v>
      </c>
      <c r="F251" s="174">
        <v>3.2873768098043605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1309D124R4(49-59)</v>
      </c>
      <c r="D252" s="81">
        <f>'raw data'!D252</f>
        <v>38383.00127314815</v>
      </c>
      <c r="E252" s="15">
        <f>'raw data'!E252</f>
        <v>522814.6763240508</v>
      </c>
      <c r="F252" s="31">
        <f>'raw data'!F252</f>
        <v>0.8811517005562383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38383.00875</v>
      </c>
      <c r="E253" s="15">
        <f>'raw data'!E253</f>
        <v>410933.83335081674</v>
      </c>
      <c r="F253" s="31">
        <f>'raw data'!F253</f>
        <v>2.532430995228448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38383.016226851854</v>
      </c>
      <c r="E254" s="15">
        <f>'raw data'!E254</f>
        <v>344413.15940570773</v>
      </c>
      <c r="F254" s="31">
        <f>'raw data'!F254</f>
        <v>1.5372813899921258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1309D126R1(94-104)</v>
      </c>
      <c r="D255" s="81">
        <f>'raw data'!D255</f>
        <v>38383.02369212963</v>
      </c>
      <c r="E255" s="173">
        <v>579297.37</v>
      </c>
      <c r="F255" s="174">
        <v>0.11913820749585989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1309D127R1(132-135)</v>
      </c>
      <c r="D256" s="81">
        <f>'raw data'!D256</f>
        <v>38383.03115740741</v>
      </c>
      <c r="E256" s="15">
        <f>'raw data'!E256</f>
        <v>427367.205847105</v>
      </c>
      <c r="F256" s="31">
        <f>'raw data'!F256</f>
        <v>1.679300160177854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38383.038622685184</v>
      </c>
      <c r="E257" s="15">
        <f>'raw data'!E257</f>
        <v>239838.68411946297</v>
      </c>
      <c r="F257" s="31">
        <f>'raw data'!F257</f>
        <v>1.4012548421655486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38383.04609953704</v>
      </c>
      <c r="E258" s="15">
        <f>'raw data'!E258</f>
        <v>426038.333620072</v>
      </c>
      <c r="F258" s="31">
        <f>'raw data'!F258</f>
        <v>1.3935361466051857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1309D127R2(80-92)</v>
      </c>
      <c r="D259" s="81">
        <f>'raw data'!D259</f>
        <v>38383.05354166667</v>
      </c>
      <c r="E259" s="15">
        <f>'raw data'!E259</f>
        <v>571231.9069245657</v>
      </c>
      <c r="F259" s="31">
        <f>'raw data'!F259</f>
        <v>1.6526112865071436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38383.061006944445</v>
      </c>
      <c r="E260" s="15">
        <f>'raw data'!E260</f>
        <v>8774.606617555022</v>
      </c>
      <c r="F260" s="31">
        <f>'raw data'!F260</f>
        <v>1.2983177125692642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1309D128R3(38-48)</v>
      </c>
      <c r="D261" s="81">
        <f>'raw data'!D261</f>
        <v>38383.06847222222</v>
      </c>
      <c r="E261" s="173">
        <v>626185.055</v>
      </c>
      <c r="F261" s="174">
        <v>1.3913228222815077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1309D130R1(35-43)</v>
      </c>
      <c r="D262" s="81">
        <f>'raw data'!D262</f>
        <v>38383.075949074075</v>
      </c>
      <c r="E262" s="173">
        <v>651897.04</v>
      </c>
      <c r="F262" s="174">
        <v>2.136109973695818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38383.08341435185</v>
      </c>
      <c r="E263" s="15">
        <f>'raw data'!E263</f>
        <v>435998.1593106588</v>
      </c>
      <c r="F263" s="31">
        <f>'raw data'!F263</f>
        <v>2.949944036759541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38383.090891203705</v>
      </c>
      <c r="E264" s="15">
        <f>'raw data'!E264</f>
        <v>613124.9832022985</v>
      </c>
      <c r="F264" s="31">
        <f>'raw data'!F264</f>
        <v>0.6973820741066171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38383.098333333335</v>
      </c>
      <c r="E265" s="15">
        <f>'raw data'!E265</f>
        <v>3751.998007597712</v>
      </c>
      <c r="F265" s="31">
        <f>'raw data'!F265</f>
        <v>0.7323078058252435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38383.105787037035</v>
      </c>
      <c r="E266" s="15">
        <f>'raw data'!E266</f>
        <v>5534.668149958365</v>
      </c>
      <c r="F266" s="31">
        <f>'raw data'!F266</f>
        <v>1.5121073870194979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38383.11325231481</v>
      </c>
      <c r="E267" s="15">
        <f>'raw data'!E267</f>
        <v>236236.96658205986</v>
      </c>
      <c r="F267" s="31">
        <f>'raw data'!F267</f>
        <v>3.952697069215511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38383.12070601852</v>
      </c>
      <c r="E268" s="15">
        <f>'raw data'!E268</f>
        <v>418389.35254700924</v>
      </c>
      <c r="F268" s="31">
        <f>'raw data'!F268</f>
        <v>1.681796546869663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38382.88449074074</v>
      </c>
      <c r="E276" s="173">
        <v>260.11</v>
      </c>
      <c r="F276" s="174">
        <v>0.7720515391820332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38382.89196759259</v>
      </c>
      <c r="E277" s="173">
        <v>58.85</v>
      </c>
      <c r="F277" s="174">
        <v>9.972788927524757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38382.89942129629</v>
      </c>
      <c r="E278" s="173">
        <v>99.585</v>
      </c>
      <c r="F278" s="174">
        <v>15.969103287528588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38382.906909722224</v>
      </c>
      <c r="E279" s="15">
        <f>'raw data'!E279</f>
        <v>244.64501265614456</v>
      </c>
      <c r="F279" s="31">
        <f>'raw data'!F279</f>
        <v>4.4720909711355725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38382.914375</v>
      </c>
      <c r="E280" s="173" t="s">
        <v>227</v>
      </c>
      <c r="F280" s="172">
        <f>'raw data'!F280</f>
        <v>0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1309D114R3(29-37)</v>
      </c>
      <c r="D281" s="81">
        <f>'raw data'!D281</f>
        <v>38382.921851851854</v>
      </c>
      <c r="E281" s="173">
        <v>34.095</v>
      </c>
      <c r="F281" s="174">
        <v>47.762631385030666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38382.92931712963</v>
      </c>
      <c r="E282" s="173">
        <v>216.08</v>
      </c>
      <c r="F282" s="174">
        <v>4.3850568622268025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1309D116R3(64-77)</v>
      </c>
      <c r="D283" s="81">
        <f>'raw data'!D283</f>
        <v>38382.93681712963</v>
      </c>
      <c r="E283" s="15">
        <f>'raw data'!E283</f>
        <v>1925.237513608071</v>
      </c>
      <c r="F283" s="31">
        <f>'raw data'!F283</f>
        <v>2.825236645376947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1309D117R1(41-51)</v>
      </c>
      <c r="D284" s="81">
        <f>'raw data'!D284</f>
        <v>38382.94428240741</v>
      </c>
      <c r="E284" s="173">
        <v>76.165</v>
      </c>
      <c r="F284" s="174">
        <v>8.104827939025343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1309D117R4(24-28)</v>
      </c>
      <c r="D285" s="81">
        <f>'raw data'!D285</f>
        <v>38382.951736111114</v>
      </c>
      <c r="E285" s="173">
        <v>41.585</v>
      </c>
      <c r="F285" s="174">
        <v>91.94003525010613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38382.95921296296</v>
      </c>
      <c r="E286" s="173">
        <v>133.125</v>
      </c>
      <c r="F286" s="174">
        <v>16.343793920833853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38382.966678240744</v>
      </c>
      <c r="E287" s="15">
        <f>'raw data'!E287</f>
        <v>281.5921973477337</v>
      </c>
      <c r="F287" s="31">
        <f>'raw data'!F287</f>
        <v>1.9856061884810972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38382.97414351852</v>
      </c>
      <c r="E288" s="173">
        <v>60.485</v>
      </c>
      <c r="F288" s="174">
        <v>33.44684634165024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1309D120R2(35-45)</v>
      </c>
      <c r="D289" s="81">
        <f>'raw data'!D289</f>
        <v>38382.98159722222</v>
      </c>
      <c r="E289" s="171">
        <f>'raw data'!E289</f>
        <v>-12.230468749762622</v>
      </c>
      <c r="F289" s="172">
        <f>'raw data'!F289</f>
        <v>0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1309D121R2(26-35)</v>
      </c>
      <c r="D290" s="81">
        <f>'raw data'!D290</f>
        <v>38382.989074074074</v>
      </c>
      <c r="E290" s="173">
        <v>61.54</v>
      </c>
      <c r="F290" s="174">
        <v>1.240941377448958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1309D124R4(49-59)</v>
      </c>
      <c r="D291" s="81">
        <f>'raw data'!D291</f>
        <v>38382.99652777778</v>
      </c>
      <c r="E291" s="173">
        <v>80.535</v>
      </c>
      <c r="F291" s="174">
        <v>15.02278143180224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38383.00399305556</v>
      </c>
      <c r="E292" s="173">
        <v>205.12</v>
      </c>
      <c r="F292" s="174">
        <v>20.30449951827585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38383.011469907404</v>
      </c>
      <c r="E293" s="171">
        <f>'raw data'!E293</f>
        <v>46.51593027900283</v>
      </c>
      <c r="F293" s="172">
        <f>'raw data'!F293</f>
        <v>54.33826855700388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1309D126R1(94-104)</v>
      </c>
      <c r="D294" s="81">
        <f>'raw data'!D294</f>
        <v>38383.01894675926</v>
      </c>
      <c r="E294" s="173">
        <v>48.965</v>
      </c>
      <c r="F294" s="174">
        <v>14.195567566759424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1309D127R1(132-135)</v>
      </c>
      <c r="D295" s="81">
        <f>'raw data'!D295</f>
        <v>38383.026412037034</v>
      </c>
      <c r="E295" s="173">
        <v>160.64</v>
      </c>
      <c r="F295" s="174">
        <v>13.61920057887952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38383.03387731482</v>
      </c>
      <c r="E296" s="173">
        <v>69.245</v>
      </c>
      <c r="F296" s="174">
        <v>5.442817739510027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38383.041354166664</v>
      </c>
      <c r="E297" s="173">
        <v>335.4</v>
      </c>
      <c r="F297" s="174">
        <v>7.627645600277204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1309D127R2(80-92)</v>
      </c>
      <c r="D298" s="81">
        <f>'raw data'!D298</f>
        <v>38383.04881944445</v>
      </c>
      <c r="E298" s="15">
        <f>'raw data'!E298</f>
        <v>1091.2768917548578</v>
      </c>
      <c r="F298" s="31">
        <f>'raw data'!F298</f>
        <v>4.7403454227007105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38383.05627314815</v>
      </c>
      <c r="E299" s="173">
        <v>19.445</v>
      </c>
      <c r="F299" s="174">
        <v>5.636490156025619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1309D128R3(38-48)</v>
      </c>
      <c r="D300" s="81">
        <f>'raw data'!D300</f>
        <v>38383.063726851855</v>
      </c>
      <c r="E300" s="15">
        <f>'raw data'!E300</f>
        <v>3011.433288149691</v>
      </c>
      <c r="F300" s="31">
        <f>'raw data'!F300</f>
        <v>4.093267381165722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1309D130R1(35-43)</v>
      </c>
      <c r="D301" s="81">
        <f>'raw data'!D301</f>
        <v>38383.0712037037</v>
      </c>
      <c r="E301" s="173">
        <v>3595.55</v>
      </c>
      <c r="F301" s="174">
        <v>3.2571101806425453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38383.078668981485</v>
      </c>
      <c r="E302" s="15">
        <f>'raw data'!E302</f>
        <v>325.8277826288204</v>
      </c>
      <c r="F302" s="31">
        <f>'raw data'!F302</f>
        <v>4.811549948467719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38383.08613425926</v>
      </c>
      <c r="E303" s="173">
        <v>152.295</v>
      </c>
      <c r="F303" s="174">
        <v>7.9720433585953545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38383.09361111111</v>
      </c>
      <c r="E304" s="173">
        <v>13.78</v>
      </c>
      <c r="F304" s="174">
        <v>26.991158701315175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38383.10105324074</v>
      </c>
      <c r="E305" s="171">
        <f>'raw data'!E305</f>
        <v>41.46280775250246</v>
      </c>
      <c r="F305" s="172">
        <f>'raw data'!F305</f>
        <v>42.784391680368316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38383.10849537037</v>
      </c>
      <c r="E306" s="171">
        <f>'raw data'!E306</f>
        <v>91.95316179135958</v>
      </c>
      <c r="F306" s="172">
        <f>'raw data'!F306</f>
        <v>18.296800760582823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38383.115960648145</v>
      </c>
      <c r="E307" s="173">
        <v>354.16</v>
      </c>
      <c r="F307" s="174">
        <v>0.25156837144310934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38382.88496527778</v>
      </c>
      <c r="E315" s="15">
        <f>'raw data'!E315</f>
        <v>4559763.056924612</v>
      </c>
      <c r="F315" s="31">
        <f>'raw data'!F315</f>
        <v>1.3617104918672118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38382.89244212963</v>
      </c>
      <c r="E316" s="15">
        <f>'raw data'!E316</f>
        <v>5859.433517000588</v>
      </c>
      <c r="F316" s="31">
        <f>'raw data'!F316</f>
        <v>3.610405259671669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38382.89989583333</v>
      </c>
      <c r="E317" s="15">
        <f>'raw data'!E317</f>
        <v>4475497.162270632</v>
      </c>
      <c r="F317" s="31">
        <f>'raw data'!F317</f>
        <v>0.3075588039115144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38382.90738425926</v>
      </c>
      <c r="E318" s="15">
        <f>'raw data'!E318</f>
        <v>4539792.108129843</v>
      </c>
      <c r="F318" s="31">
        <f>'raw data'!F318</f>
        <v>1.087314029682655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38382.91484953704</v>
      </c>
      <c r="E319" s="15">
        <f>'raw data'!E319</f>
        <v>4204603.081138663</v>
      </c>
      <c r="F319" s="31">
        <f>'raw data'!F319</f>
        <v>0.3255557622187457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1309D114R3(29-37)</v>
      </c>
      <c r="D320" s="81">
        <f>'raw data'!D320</f>
        <v>38382.922326388885</v>
      </c>
      <c r="E320" s="15">
        <f>'raw data'!E320</f>
        <v>4382289.877680109</v>
      </c>
      <c r="F320" s="31">
        <f>'raw data'!F320</f>
        <v>2.05445640423836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38382.92980324074</v>
      </c>
      <c r="E321" s="15">
        <f>'raw data'!E321</f>
        <v>4521566.454011884</v>
      </c>
      <c r="F321" s="31">
        <f>'raw data'!F321</f>
        <v>0.5392079207789711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1309D116R3(64-77)</v>
      </c>
      <c r="D322" s="81">
        <f>'raw data'!D322</f>
        <v>38382.93730324074</v>
      </c>
      <c r="E322" s="15">
        <f>'raw data'!E322</f>
        <v>4847240.043005596</v>
      </c>
      <c r="F322" s="31">
        <f>'raw data'!F322</f>
        <v>2.0279776840380204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1309D117R1(41-51)</v>
      </c>
      <c r="D323" s="81">
        <f>'raw data'!D323</f>
        <v>38382.944756944446</v>
      </c>
      <c r="E323" s="15">
        <f>'raw data'!E323</f>
        <v>4518442.445156235</v>
      </c>
      <c r="F323" s="31">
        <f>'raw data'!F323</f>
        <v>1.0294804990224493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1309D117R4(24-28)</v>
      </c>
      <c r="D324" s="81">
        <f>'raw data'!D324</f>
        <v>38382.95222222222</v>
      </c>
      <c r="E324" s="15">
        <f>'raw data'!E324</f>
        <v>4807816.477160991</v>
      </c>
      <c r="F324" s="31">
        <f>'raw data'!F324</f>
        <v>0.8220945962012475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38382.9596875</v>
      </c>
      <c r="E325" s="15">
        <f>'raw data'!E325</f>
        <v>5829860.526706332</v>
      </c>
      <c r="F325" s="31">
        <f>'raw data'!F325</f>
        <v>1.0948719250410526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38382.967152777775</v>
      </c>
      <c r="E326" s="15">
        <f>'raw data'!E326</f>
        <v>4433592.202882901</v>
      </c>
      <c r="F326" s="31">
        <f>'raw data'!F326</f>
        <v>3.408541594578314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38382.97461805555</v>
      </c>
      <c r="E327" s="15">
        <f>'raw data'!E327</f>
        <v>3713325.64753578</v>
      </c>
      <c r="F327" s="31">
        <f>'raw data'!F327</f>
        <v>1.251087388831308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1309D120R2(35-45)</v>
      </c>
      <c r="D328" s="81">
        <f>'raw data'!D328</f>
        <v>38382.98206018518</v>
      </c>
      <c r="E328" s="15">
        <f>'raw data'!E328</f>
        <v>4592213.057623806</v>
      </c>
      <c r="F328" s="31">
        <f>'raw data'!F328</f>
        <v>1.1335033118004083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1309D121R2(26-35)</v>
      </c>
      <c r="D329" s="81">
        <f>'raw data'!D329</f>
        <v>38382.98954861111</v>
      </c>
      <c r="E329" s="15">
        <f>'raw data'!E329</f>
        <v>4758769.331798585</v>
      </c>
      <c r="F329" s="31">
        <f>'raw data'!F329</f>
        <v>2.329518786284788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1309D124R4(49-59)</v>
      </c>
      <c r="D330" s="81">
        <f>'raw data'!D330</f>
        <v>38382.99700231481</v>
      </c>
      <c r="E330" s="15">
        <f>'raw data'!E330</f>
        <v>5095226.061223808</v>
      </c>
      <c r="F330" s="31">
        <f>'raw data'!F330</f>
        <v>3.7773786522292276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38383.00446759259</v>
      </c>
      <c r="E331" s="15">
        <f>'raw data'!E331</f>
        <v>4662764.8474052455</v>
      </c>
      <c r="F331" s="31">
        <f>'raw data'!F331</f>
        <v>1.0583349143118217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38383.01195601852</v>
      </c>
      <c r="E332" s="15">
        <f>'raw data'!E332</f>
        <v>4578634.901174218</v>
      </c>
      <c r="F332" s="31">
        <f>'raw data'!F332</f>
        <v>0.5381560055184704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1309D126R1(94-104)</v>
      </c>
      <c r="D333" s="81">
        <f>'raw data'!D333</f>
        <v>38383.019421296296</v>
      </c>
      <c r="E333" s="173">
        <v>5059228.195</v>
      </c>
      <c r="F333" s="174">
        <v>5.22842800688859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1309D127R1(132-135)</v>
      </c>
      <c r="D334" s="81">
        <f>'raw data'!D334</f>
        <v>38383.02688657407</v>
      </c>
      <c r="E334" s="173">
        <v>4758627.34</v>
      </c>
      <c r="F334" s="174">
        <v>0.14905058415492461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38383.03435185185</v>
      </c>
      <c r="E335" s="15">
        <f>'raw data'!E335</f>
        <v>4208183.390233443</v>
      </c>
      <c r="F335" s="31">
        <f>'raw data'!F335</f>
        <v>2.190453587837153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38383.0418287037</v>
      </c>
      <c r="E336" s="15">
        <f>'raw data'!E336</f>
        <v>4586942.486012418</v>
      </c>
      <c r="F336" s="31">
        <f>'raw data'!F336</f>
        <v>1.4916339690490168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1309D127R2(80-92)</v>
      </c>
      <c r="D337" s="81">
        <f>'raw data'!D337</f>
        <v>38383.04929398148</v>
      </c>
      <c r="E337" s="15">
        <f>'raw data'!E337</f>
        <v>4827728.263633483</v>
      </c>
      <c r="F337" s="31">
        <f>'raw data'!F337</f>
        <v>2.212424050801557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38383.05674768519</v>
      </c>
      <c r="E338" s="15">
        <f>'raw data'!E338</f>
        <v>4068230.9151600604</v>
      </c>
      <c r="F338" s="31">
        <f>'raw data'!F338</f>
        <v>3.5566066435599173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1309D128R3(38-48)</v>
      </c>
      <c r="D339" s="81">
        <f>'raw data'!D339</f>
        <v>38383.06420138889</v>
      </c>
      <c r="E339" s="173">
        <v>4371021.54</v>
      </c>
      <c r="F339" s="174">
        <v>1.306157499130209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1309D130R1(35-43)</v>
      </c>
      <c r="D340" s="81">
        <f>'raw data'!D340</f>
        <v>38383.07167824074</v>
      </c>
      <c r="E340" s="15">
        <v>3919215</v>
      </c>
      <c r="F340" s="31">
        <f>'raw data'!F340</f>
        <v>4.013121438379912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38383.07914351852</v>
      </c>
      <c r="E341" s="15">
        <f>'raw data'!E341</f>
        <v>4756929.708419273</v>
      </c>
      <c r="F341" s="31">
        <f>'raw data'!F341</f>
        <v>0.5989859328311617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38383.08662037037</v>
      </c>
      <c r="E342" s="15">
        <f>'raw data'!E342</f>
        <v>5912862.74570899</v>
      </c>
      <c r="F342" s="31">
        <f>'raw data'!F342</f>
        <v>0.178108876311268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38383.09408564815</v>
      </c>
      <c r="E343" s="15">
        <f>'raw data'!E343</f>
        <v>7504.588617266226</v>
      </c>
      <c r="F343" s="31">
        <f>'raw data'!F343</f>
        <v>3.3587076941244542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38383.10152777778</v>
      </c>
      <c r="E344" s="15">
        <f>'raw data'!E344</f>
        <v>3898055.8738906235</v>
      </c>
      <c r="F344" s="31">
        <f>'raw data'!F344</f>
        <v>1.2608685868582115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38383.10896990741</v>
      </c>
      <c r="E345" s="15">
        <f>'raw data'!E345</f>
        <v>4310857.653282254</v>
      </c>
      <c r="F345" s="31">
        <f>'raw data'!F345</f>
        <v>0.7790067867583137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38383.116435185184</v>
      </c>
      <c r="E346" s="15">
        <f>'raw data'!E346</f>
        <v>4691086.003238869</v>
      </c>
      <c r="F346" s="31">
        <f>'raw data'!F346</f>
        <v>3.8293685822459453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38382.887824074074</v>
      </c>
      <c r="E354" s="15">
        <f>'raw data'!E354</f>
        <v>1745600.6015345254</v>
      </c>
      <c r="F354" s="31">
        <f>'raw data'!F354</f>
        <v>4.5708855672924384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38382.89528935185</v>
      </c>
      <c r="E355" s="173">
        <v>155.16</v>
      </c>
      <c r="F355" s="174">
        <v>81.90334539497702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38382.90275462963</v>
      </c>
      <c r="E356" s="15">
        <f>'raw data'!E356</f>
        <v>619811.827805837</v>
      </c>
      <c r="F356" s="31">
        <f>'raw data'!F356</f>
        <v>2.028730834238707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38382.91023148148</v>
      </c>
      <c r="E357" s="15">
        <f>'raw data'!E357</f>
        <v>1755563.905552546</v>
      </c>
      <c r="F357" s="31">
        <f>'raw data'!F357</f>
        <v>2.3333703232499636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38382.917708333334</v>
      </c>
      <c r="E358" s="173">
        <v>2349.8</v>
      </c>
      <c r="F358" s="174">
        <v>5.545994543053469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1309D114R3(29-37)</v>
      </c>
      <c r="D359" s="81">
        <f>'raw data'!D359</f>
        <v>38382.92518518519</v>
      </c>
      <c r="E359" s="15">
        <f>'raw data'!E359</f>
        <v>125758.90954963365</v>
      </c>
      <c r="F359" s="31">
        <f>'raw data'!F359</f>
        <v>2.3452777344004954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38382.932662037034</v>
      </c>
      <c r="E360" s="15">
        <f>'raw data'!E360</f>
        <v>1777745.3963425956</v>
      </c>
      <c r="F360" s="31">
        <f>'raw data'!F360</f>
        <v>1.523246336383366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1309D116R3(64-77)</v>
      </c>
      <c r="D361" s="81">
        <f>'raw data'!D361</f>
        <v>38382.940150462964</v>
      </c>
      <c r="E361" s="15">
        <f>'raw data'!E361</f>
        <v>1265996.614625295</v>
      </c>
      <c r="F361" s="31">
        <f>'raw data'!F361</f>
        <v>1.9759423967216976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1309D117R1(41-51)</v>
      </c>
      <c r="D362" s="81">
        <f>'raw data'!D362</f>
        <v>38382.947604166664</v>
      </c>
      <c r="E362" s="15">
        <f>'raw data'!E362</f>
        <v>89057.77113040289</v>
      </c>
      <c r="F362" s="31">
        <f>'raw data'!F362</f>
        <v>1.699118189158901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1309D117R4(24-28)</v>
      </c>
      <c r="D363" s="81">
        <f>'raw data'!D363</f>
        <v>38382.95506944445</v>
      </c>
      <c r="E363" s="15">
        <f>'raw data'!E363</f>
        <v>151326.6087884108</v>
      </c>
      <c r="F363" s="31">
        <f>'raw data'!F363</f>
        <v>4.159758600548363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38382.962534722225</v>
      </c>
      <c r="E364" s="15">
        <f>'raw data'!E364</f>
        <v>434437.86985874176</v>
      </c>
      <c r="F364" s="31">
        <f>'raw data'!F364</f>
        <v>3.70235464836053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38382.97001157407</v>
      </c>
      <c r="E365" s="15">
        <f>'raw data'!E365</f>
        <v>1748215.2423184714</v>
      </c>
      <c r="F365" s="31">
        <f>'raw data'!F365</f>
        <v>4.988561603504606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38382.97746527778</v>
      </c>
      <c r="E366" s="15">
        <f>'raw data'!E366</f>
        <v>2602.8826951285205</v>
      </c>
      <c r="F366" s="31">
        <f>'raw data'!F366</f>
        <v>1.695463097654561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1309D120R2(35-45)</v>
      </c>
      <c r="D367" s="81">
        <f>'raw data'!D367</f>
        <v>38382.984918981485</v>
      </c>
      <c r="E367" s="15">
        <f>'raw data'!E367</f>
        <v>191133.73066862422</v>
      </c>
      <c r="F367" s="31">
        <f>'raw data'!F367</f>
        <v>4.402329452945689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1309D121R2(26-35)</v>
      </c>
      <c r="D368" s="81">
        <f>'raw data'!D368</f>
        <v>38382.99239583333</v>
      </c>
      <c r="E368" s="15">
        <f>'raw data'!E368</f>
        <v>180040.38113419217</v>
      </c>
      <c r="F368" s="31">
        <f>'raw data'!F368</f>
        <v>1.7349422899969065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1309D124R4(49-59)</v>
      </c>
      <c r="D369" s="81">
        <f>'raw data'!D369</f>
        <v>38382.99986111111</v>
      </c>
      <c r="E369" s="15">
        <f>'raw data'!E369</f>
        <v>249494.6421227455</v>
      </c>
      <c r="F369" s="31">
        <f>'raw data'!F369</f>
        <v>0.902126293018463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38383.00732638889</v>
      </c>
      <c r="E370" s="15">
        <f>'raw data'!E370</f>
        <v>1816827.0324865975</v>
      </c>
      <c r="F370" s="31">
        <f>'raw data'!F370</f>
        <v>0.2887340049938343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38383.014814814815</v>
      </c>
      <c r="E371" s="15">
        <f>'raw data'!E371</f>
        <v>612586.5800205866</v>
      </c>
      <c r="F371" s="31">
        <f>'raw data'!F371</f>
        <v>2.783815098628288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1309D126R1(94-104)</v>
      </c>
      <c r="D372" s="81">
        <f>'raw data'!D372</f>
        <v>38383.02226851852</v>
      </c>
      <c r="E372" s="15">
        <f>'raw data'!E372</f>
        <v>289399.6001269023</v>
      </c>
      <c r="F372" s="31">
        <f>'raw data'!F372</f>
        <v>1.557661996189114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1309D127R1(132-135)</v>
      </c>
      <c r="D373" s="81">
        <f>'raw data'!D373</f>
        <v>38383.0297337963</v>
      </c>
      <c r="E373" s="15">
        <f>'raw data'!E373</f>
        <v>805122.66655159</v>
      </c>
      <c r="F373" s="31">
        <f>'raw data'!F373</f>
        <v>2.361514411410832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38383.037199074075</v>
      </c>
      <c r="E374" s="15">
        <f>'raw data'!E374</f>
        <v>1045234.1843789418</v>
      </c>
      <c r="F374" s="31">
        <f>'raw data'!F374</f>
        <v>1.7561395027191116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38383.04467592593</v>
      </c>
      <c r="E375" s="15">
        <f>'raw data'!E375</f>
        <v>1765776.0601876578</v>
      </c>
      <c r="F375" s="31">
        <f>'raw data'!F375</f>
        <v>1.4120954053493053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1309D127R2(80-92)</v>
      </c>
      <c r="D376" s="81">
        <f>'raw data'!D376</f>
        <v>38383.052141203705</v>
      </c>
      <c r="E376" s="15">
        <f>'raw data'!E376</f>
        <v>654752.3881435394</v>
      </c>
      <c r="F376" s="31">
        <f>'raw data'!F376</f>
        <v>3.2592177016620605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38383.059594907405</v>
      </c>
      <c r="E377" s="15">
        <f>'raw data'!E377</f>
        <v>2351.3969837725163</v>
      </c>
      <c r="F377" s="31">
        <f>'raw data'!F377</f>
        <v>1.8222404050583854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1309D128R3(38-48)</v>
      </c>
      <c r="D378" s="81">
        <f>'raw data'!D378</f>
        <v>38383.06706018518</v>
      </c>
      <c r="E378" s="173">
        <v>2533517.6</v>
      </c>
      <c r="F378" s="174">
        <v>2.2104816608645756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1309D130R1(35-43)</v>
      </c>
      <c r="D379" s="81">
        <f>'raw data'!D379</f>
        <v>38383.074537037035</v>
      </c>
      <c r="E379" s="15">
        <f>'raw data'!E379</f>
        <v>3004745.053370158</v>
      </c>
      <c r="F379" s="31">
        <f>'raw data'!F379</f>
        <v>0.47974501143144693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38383.08200231481</v>
      </c>
      <c r="E380" s="15">
        <f>'raw data'!E380</f>
        <v>1802498.2357254028</v>
      </c>
      <c r="F380" s="31">
        <f>'raw data'!F380</f>
        <v>3.7571675354591987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38383.089479166665</v>
      </c>
      <c r="E381" s="15">
        <f>'raw data'!E381</f>
        <v>436517.51186052954</v>
      </c>
      <c r="F381" s="31">
        <f>'raw data'!F381</f>
        <v>0.9713975999992961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38383.09693287037</v>
      </c>
      <c r="E382" s="173">
        <v>125</v>
      </c>
      <c r="F382" s="174">
        <v>28.284271247461902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38383.104375</v>
      </c>
      <c r="E383" s="15">
        <f>'raw data'!E383</f>
        <v>2602.819547891617</v>
      </c>
      <c r="F383" s="31">
        <f>'raw data'!F383</f>
        <v>4.312936470297112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38383.1118287037</v>
      </c>
      <c r="E384" s="15">
        <f>'raw data'!E384</f>
        <v>1041939.4527899425</v>
      </c>
      <c r="F384" s="31">
        <f>'raw data'!F384</f>
        <v>1.614473561713813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38383.11928240741</v>
      </c>
      <c r="E385" s="15">
        <f>'raw data'!E385</f>
        <v>1800967.073352178</v>
      </c>
      <c r="F385" s="31">
        <f>'raw data'!F385</f>
        <v>1.0947474173238945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2">
      <pane xSplit="2" topLeftCell="D1" activePane="topRight" state="frozen"/>
      <selection pane="topLeft" activeCell="A1" sqref="A1"/>
      <selection pane="topRight" activeCell="I97" sqref="I97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278</v>
      </c>
      <c r="C1" s="18" t="s">
        <v>288</v>
      </c>
      <c r="D1" s="18" t="s">
        <v>287</v>
      </c>
      <c r="E1" s="18" t="s">
        <v>290</v>
      </c>
      <c r="F1" s="18" t="s">
        <v>292</v>
      </c>
      <c r="G1" s="18" t="s">
        <v>291</v>
      </c>
      <c r="H1" s="18" t="s">
        <v>293</v>
      </c>
      <c r="I1" s="18" t="s">
        <v>294</v>
      </c>
      <c r="J1" s="18" t="s">
        <v>295</v>
      </c>
      <c r="K1" s="18" t="s">
        <v>167</v>
      </c>
      <c r="L1" s="18" t="s">
        <v>289</v>
      </c>
      <c r="M1" s="18" t="s">
        <v>298</v>
      </c>
      <c r="N1" s="18" t="s">
        <v>300</v>
      </c>
      <c r="O1" s="18" t="s">
        <v>303</v>
      </c>
      <c r="P1" s="18" t="s">
        <v>296</v>
      </c>
      <c r="Q1" s="18" t="s">
        <v>297</v>
      </c>
      <c r="R1" s="18" t="s">
        <v>72</v>
      </c>
      <c r="S1" s="18" t="s">
        <v>71</v>
      </c>
      <c r="T1" s="18" t="s">
        <v>182</v>
      </c>
      <c r="U1" s="18" t="s">
        <v>299</v>
      </c>
      <c r="V1" s="18" t="s">
        <v>160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4559763.056924612</v>
      </c>
      <c r="D4" s="7">
        <f>'recalc raw'!E3</f>
        <v>4967378.240567732</v>
      </c>
      <c r="E4" s="7">
        <f>'recalc raw'!E81</f>
        <v>4680962.95354865</v>
      </c>
      <c r="F4" s="7">
        <f>'recalc raw'!E159</f>
        <v>830952.925</v>
      </c>
      <c r="G4" s="7">
        <f>'recalc raw'!E198</f>
        <v>427339.6205379168</v>
      </c>
      <c r="H4" s="7">
        <f>'recalc raw'!E42</f>
        <v>4679462.243151347</v>
      </c>
      <c r="I4" s="7">
        <f>'recalc raw'!E237</f>
        <v>423062.81985918677</v>
      </c>
      <c r="J4" s="7">
        <f>'recalc raw'!E120</f>
        <v>27625.556209151397</v>
      </c>
      <c r="K4" s="7">
        <f>'recalc raw'!E276</f>
        <v>260.11</v>
      </c>
      <c r="L4" s="7">
        <f>'recalc raw'!E354</f>
        <v>1745600.6015345254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260.11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5859.433517000588</v>
      </c>
      <c r="D5" s="7">
        <f>'recalc raw'!E4</f>
        <v>23448.099717711346</v>
      </c>
      <c r="E5" s="7">
        <f>'recalc raw'!E82</f>
        <v>12904.175988077817</v>
      </c>
      <c r="F5" s="7">
        <f>'recalc raw'!E160</f>
        <v>1616.3845706210475</v>
      </c>
      <c r="G5" s="7">
        <f>'recalc raw'!E199</f>
        <v>13911.939673175413</v>
      </c>
      <c r="H5" s="7">
        <f>'recalc raw'!E43</f>
        <v>42692.23310367267</v>
      </c>
      <c r="I5" s="7">
        <f>'recalc raw'!E238</f>
        <v>3963.8953681591274</v>
      </c>
      <c r="J5" s="7">
        <f>'recalc raw'!E121</f>
        <v>263.165</v>
      </c>
      <c r="K5" s="7">
        <f>'recalc raw'!E277</f>
        <v>58.85</v>
      </c>
      <c r="L5" s="7">
        <f>'recalc raw'!E355</f>
        <v>155.16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58.85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4475497.162270632</v>
      </c>
      <c r="D6" s="7">
        <f>'recalc raw'!E5</f>
        <v>5695976.289125813</v>
      </c>
      <c r="E6" s="7">
        <f>'recalc raw'!E83</f>
        <v>4405218.872918974</v>
      </c>
      <c r="F6" s="7">
        <f>'recalc raw'!E161</f>
        <v>1067636.358709284</v>
      </c>
      <c r="G6" s="7">
        <f>'recalc raw'!E200</f>
        <v>448517.08060375846</v>
      </c>
      <c r="H6" s="7">
        <f>'recalc raw'!E44</f>
        <v>5437839.13889567</v>
      </c>
      <c r="I6" s="7">
        <f>'recalc raw'!E239</f>
        <v>352735.40897258243</v>
      </c>
      <c r="J6" s="7">
        <f>'recalc raw'!E122</f>
        <v>1666.455</v>
      </c>
      <c r="K6" s="7">
        <f>'recalc raw'!E278</f>
        <v>99.585</v>
      </c>
      <c r="L6" s="7">
        <f>'recalc raw'!E356</f>
        <v>619811.827805837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99.585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4539792.108129843</v>
      </c>
      <c r="D7" s="7">
        <f>'recalc raw'!E6</f>
        <v>4952420.018033986</v>
      </c>
      <c r="E7" s="7">
        <f>'recalc raw'!E84</f>
        <v>4729535.583608351</v>
      </c>
      <c r="F7" s="7">
        <f>'recalc raw'!E162</f>
        <v>807015.5786725895</v>
      </c>
      <c r="G7" s="7">
        <f>'recalc raw'!E201</f>
        <v>432583.3478806814</v>
      </c>
      <c r="H7" s="7">
        <f>'recalc raw'!E45</f>
        <v>4592611.45</v>
      </c>
      <c r="I7" s="7">
        <f>'recalc raw'!E240</f>
        <v>427387.70590686984</v>
      </c>
      <c r="J7" s="7">
        <f>'recalc raw'!E123</f>
        <v>27452.12959099922</v>
      </c>
      <c r="K7" s="7">
        <f>'recalc raw'!E279</f>
        <v>244.64501265614456</v>
      </c>
      <c r="L7" s="7">
        <f>'recalc raw'!E357</f>
        <v>1755563.905552546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244.64501265614456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4204603.081138663</v>
      </c>
      <c r="D8" s="7">
        <f>'recalc raw'!E7</f>
        <v>252245.86509610075</v>
      </c>
      <c r="E8" s="7">
        <f>'recalc raw'!E85</f>
        <v>3310964.1158454586</v>
      </c>
      <c r="F8" s="7">
        <f>'recalc raw'!E163</f>
        <v>5321674.45217779</v>
      </c>
      <c r="G8" s="7">
        <f>'recalc raw'!E202</f>
        <v>328652.36730241776</v>
      </c>
      <c r="H8" s="7">
        <f>'recalc raw'!E46</f>
        <v>253005.65</v>
      </c>
      <c r="I8" s="7">
        <f>'recalc raw'!E241</f>
        <v>8779.4205918756</v>
      </c>
      <c r="J8" s="7">
        <f>'recalc raw'!E124</f>
        <v>424.895</v>
      </c>
      <c r="K8" s="7" t="str">
        <f>'recalc raw'!E280</f>
        <v>       21.15</v>
      </c>
      <c r="L8" s="7">
        <f>'recalc raw'!E358</f>
        <v>2349.8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 t="str">
        <f>'recalc raw'!E280</f>
        <v>       21.15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1309D114R3(29-37)</v>
      </c>
      <c r="C9" s="7">
        <f>'recalc raw'!E320</f>
        <v>4382289.877680109</v>
      </c>
      <c r="D9" s="7">
        <f>'recalc raw'!E8</f>
        <v>7795546.352017536</v>
      </c>
      <c r="E9" s="7">
        <f>'recalc raw'!E86</f>
        <v>1594129.4721258786</v>
      </c>
      <c r="F9" s="7">
        <f>'recalc raw'!E164</f>
        <v>1057649.53</v>
      </c>
      <c r="G9" s="7">
        <f>'recalc raw'!E203</f>
        <v>197360.43179194134</v>
      </c>
      <c r="H9" s="7">
        <f>'recalc raw'!E47</f>
        <v>5959986.345</v>
      </c>
      <c r="I9" s="7">
        <f>'recalc raw'!E242</f>
        <v>318025.1821670538</v>
      </c>
      <c r="J9" s="7">
        <f>'recalc raw'!E125</f>
        <v>1014.7060070984913</v>
      </c>
      <c r="K9" s="7">
        <f>'recalc raw'!E281</f>
        <v>34.095</v>
      </c>
      <c r="L9" s="7">
        <f>'recalc raw'!E359</f>
        <v>125758.90954963365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34.095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4521566.454011884</v>
      </c>
      <c r="D10" s="7">
        <f>'recalc raw'!E9</f>
        <v>4986649.449799498</v>
      </c>
      <c r="E10" s="7">
        <f>'recalc raw'!E87</f>
        <v>4847045.207056425</v>
      </c>
      <c r="F10" s="7">
        <f>'recalc raw'!E165</f>
        <v>831501.4270789718</v>
      </c>
      <c r="G10" s="7">
        <f>'recalc raw'!E204</f>
        <v>446820.06499512994</v>
      </c>
      <c r="H10" s="7">
        <f>'recalc raw'!E48</f>
        <v>4729543.725972493</v>
      </c>
      <c r="I10" s="7">
        <f>'recalc raw'!E243</f>
        <v>416580.3094520569</v>
      </c>
      <c r="J10" s="7">
        <f>'recalc raw'!E126</f>
        <v>27733.87591259147</v>
      </c>
      <c r="K10" s="7">
        <f>'recalc raw'!E282</f>
        <v>216.08</v>
      </c>
      <c r="L10" s="7">
        <f>'recalc raw'!E360</f>
        <v>1777745.3963425956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216.08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1309D116R3(64-77)</v>
      </c>
      <c r="C11" s="7">
        <f>'recalc raw'!E322</f>
        <v>4847240.043005596</v>
      </c>
      <c r="D11" s="7">
        <f>'recalc raw'!E10</f>
        <v>5493097.782458834</v>
      </c>
      <c r="E11" s="7">
        <f>'recalc raw'!E88</f>
        <v>2928608.097921288</v>
      </c>
      <c r="F11" s="7">
        <f>'recalc raw'!E166</f>
        <v>531679.0528553375</v>
      </c>
      <c r="G11" s="7">
        <f>'recalc raw'!E205</f>
        <v>306703.7937301</v>
      </c>
      <c r="H11" s="7">
        <f>'recalc raw'!E49</f>
        <v>5325892.486658732</v>
      </c>
      <c r="I11" s="7">
        <f>'recalc raw'!E244</f>
        <v>756200.87504673</v>
      </c>
      <c r="J11" s="7">
        <f>'recalc raw'!E127</f>
        <v>3870.23</v>
      </c>
      <c r="K11" s="7">
        <f>'recalc raw'!E283</f>
        <v>1925.237513608071</v>
      </c>
      <c r="L11" s="7">
        <f>'recalc raw'!E361</f>
        <v>1265996.614625295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1925.237513608071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1309D117R1(41-51)</v>
      </c>
      <c r="C12" s="7">
        <f>'recalc raw'!E323</f>
        <v>4518442.445156235</v>
      </c>
      <c r="D12" s="7">
        <f>'recalc raw'!E11</f>
        <v>5150953.24</v>
      </c>
      <c r="E12" s="7">
        <f>'recalc raw'!E89</f>
        <v>2634483.645</v>
      </c>
      <c r="F12" s="7">
        <f>'recalc raw'!E167</f>
        <v>2163571.5149999997</v>
      </c>
      <c r="G12" s="7">
        <f>'recalc raw'!E206</f>
        <v>292777.00254154205</v>
      </c>
      <c r="H12" s="7">
        <f>'recalc raw'!E50</f>
        <v>5094616.225</v>
      </c>
      <c r="I12" s="7">
        <f>'recalc raw'!E245</f>
        <v>193714.635</v>
      </c>
      <c r="J12" s="7">
        <f>'recalc raw'!E128</f>
        <v>962.7158915708675</v>
      </c>
      <c r="K12" s="7">
        <f>'recalc raw'!E284</f>
        <v>76.165</v>
      </c>
      <c r="L12" s="7">
        <f>'recalc raw'!E362</f>
        <v>89057.77113040289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76.165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1309D117R4(24-28)</v>
      </c>
      <c r="C13" s="7">
        <f>'recalc raw'!E324</f>
        <v>4807816.477160991</v>
      </c>
      <c r="D13" s="7">
        <f>'recalc raw'!E12</f>
        <v>6142659.513891474</v>
      </c>
      <c r="E13" s="7">
        <f>'recalc raw'!E90</f>
        <v>2414496.3859985173</v>
      </c>
      <c r="F13" s="7">
        <f>'recalc raw'!E168</f>
        <v>1231534.2107970994</v>
      </c>
      <c r="G13" s="7">
        <f>'recalc raw'!E207</f>
        <v>290625.2051591873</v>
      </c>
      <c r="H13" s="7">
        <f>'recalc raw'!E51</f>
        <v>5363071.342224121</v>
      </c>
      <c r="I13" s="7">
        <f>'recalc raw'!E246</f>
        <v>373182.07136265375</v>
      </c>
      <c r="J13" s="7">
        <f>'recalc raw'!E129</f>
        <v>993.99</v>
      </c>
      <c r="K13" s="7">
        <f>'recalc raw'!E285</f>
        <v>41.585</v>
      </c>
      <c r="L13" s="7">
        <f>'recalc raw'!E363</f>
        <v>151326.6087884108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41.585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5829860.526706332</v>
      </c>
      <c r="D14" s="7">
        <f>'recalc raw'!E13</f>
        <v>5717061.852526885</v>
      </c>
      <c r="E14" s="7">
        <f>'recalc raw'!E91</f>
        <v>2611242.601164205</v>
      </c>
      <c r="F14" s="7">
        <f>'recalc raw'!E169</f>
        <v>422456.50730391504</v>
      </c>
      <c r="G14" s="7">
        <f>'recalc raw'!E208</f>
        <v>275374.106742541</v>
      </c>
      <c r="H14" s="7">
        <f>'recalc raw'!E52</f>
        <v>2685042.09</v>
      </c>
      <c r="I14" s="7">
        <f>'recalc raw'!E247</f>
        <v>601964.8366880423</v>
      </c>
      <c r="J14" s="7">
        <f>'recalc raw'!E130</f>
        <v>73695.26266138398</v>
      </c>
      <c r="K14" s="7">
        <f>'recalc raw'!E286</f>
        <v>133.125</v>
      </c>
      <c r="L14" s="7">
        <f>'recalc raw'!E364</f>
        <v>434437.86985874176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133.125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4433592.202882901</v>
      </c>
      <c r="D15" s="7">
        <f>'recalc raw'!E14</f>
        <v>4789682.893888894</v>
      </c>
      <c r="E15" s="7">
        <f>'recalc raw'!E92</f>
        <v>4916926.32</v>
      </c>
      <c r="F15" s="7">
        <f>'recalc raw'!E170</f>
        <v>819284.1399734075</v>
      </c>
      <c r="G15" s="7">
        <f>'recalc raw'!E209</f>
        <v>445023.6651185354</v>
      </c>
      <c r="H15" s="7">
        <f>'recalc raw'!E53</f>
        <v>4625680.915641785</v>
      </c>
      <c r="I15" s="7">
        <f>'recalc raw'!E248</f>
        <v>425936.34304046514</v>
      </c>
      <c r="J15" s="7">
        <f>'recalc raw'!E131</f>
        <v>26971.324362586605</v>
      </c>
      <c r="K15" s="7">
        <f>'recalc raw'!E287</f>
        <v>281.5921973477337</v>
      </c>
      <c r="L15" s="7">
        <f>'recalc raw'!E365</f>
        <v>1748215.2423184714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281.5921973477337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3713325.64753578</v>
      </c>
      <c r="D16" s="7">
        <f>'recalc raw'!E15</f>
        <v>69420.51149995271</v>
      </c>
      <c r="E16" s="7">
        <f>'recalc raw'!E93</f>
        <v>3400751.5373012656</v>
      </c>
      <c r="F16" s="7">
        <f>'recalc raw'!E171</f>
        <v>5542721.027579631</v>
      </c>
      <c r="G16" s="7">
        <f>'recalc raw'!E210</f>
        <v>325920.6767056783</v>
      </c>
      <c r="H16" s="7">
        <f>'recalc raw'!E54</f>
        <v>81934.0717741251</v>
      </c>
      <c r="I16" s="7">
        <f>'recalc raw'!E249</f>
        <v>5649.494791522933</v>
      </c>
      <c r="J16" s="7">
        <f>'recalc raw'!E132</f>
        <v>190.72</v>
      </c>
      <c r="K16" s="7">
        <f>'recalc raw'!E288</f>
        <v>60.485</v>
      </c>
      <c r="L16" s="7">
        <f>'recalc raw'!E366</f>
        <v>2602.8826951285205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60.485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1309D120R2(35-45)</v>
      </c>
      <c r="C17" s="7">
        <f>'recalc raw'!E328</f>
        <v>4592213.057623806</v>
      </c>
      <c r="D17" s="7">
        <f>'recalc raw'!E16</f>
        <v>6859389.8607333675</v>
      </c>
      <c r="E17" s="7">
        <f>'recalc raw'!E94</f>
        <v>1973458.20320236</v>
      </c>
      <c r="F17" s="7">
        <f>'recalc raw'!E172</f>
        <v>1131016.6910184573</v>
      </c>
      <c r="G17" s="7">
        <f>'recalc raw'!E211</f>
        <v>256223.8437230587</v>
      </c>
      <c r="H17" s="7">
        <f>'recalc raw'!E55</f>
        <v>5936280.785013834</v>
      </c>
      <c r="I17" s="7">
        <f>'recalc raw'!E250</f>
        <v>313711.9355767568</v>
      </c>
      <c r="J17" s="7">
        <f>'recalc raw'!E133</f>
        <v>1793.6056304534382</v>
      </c>
      <c r="K17" s="7">
        <f>'recalc raw'!E289</f>
        <v>-12.230468749762622</v>
      </c>
      <c r="L17" s="7">
        <f>'recalc raw'!E367</f>
        <v>191133.73066862422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-12.230468749762622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1309D121R2(26-35)</v>
      </c>
      <c r="C18" s="7">
        <f>'recalc raw'!E329</f>
        <v>4758769.331798585</v>
      </c>
      <c r="D18" s="7">
        <f>'recalc raw'!E17</f>
        <v>6685171.710504488</v>
      </c>
      <c r="E18" s="7">
        <f>'recalc raw'!E95</f>
        <v>2150311.72</v>
      </c>
      <c r="F18" s="7">
        <f>'recalc raw'!E173</f>
        <v>1104723.0458087914</v>
      </c>
      <c r="G18" s="7">
        <f>'recalc raw'!E212</f>
        <v>242789.99596110982</v>
      </c>
      <c r="H18" s="7">
        <f>'recalc raw'!E56</f>
        <v>6096517.5267232265</v>
      </c>
      <c r="I18" s="7">
        <f>'recalc raw'!E251</f>
        <v>322441.16</v>
      </c>
      <c r="J18" s="7">
        <f>'recalc raw'!E134</f>
        <v>1982.505</v>
      </c>
      <c r="K18" s="7">
        <f>'recalc raw'!E290</f>
        <v>61.54</v>
      </c>
      <c r="L18" s="7">
        <f>'recalc raw'!E368</f>
        <v>180040.38113419217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61.54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1309D124R4(49-59)</v>
      </c>
      <c r="C19" s="7">
        <f>'recalc raw'!E330</f>
        <v>5095226.061223808</v>
      </c>
      <c r="D19" s="7">
        <f>'recalc raw'!E18</f>
        <v>5863150.198277746</v>
      </c>
      <c r="E19" s="7">
        <f>'recalc raw'!E96</f>
        <v>3392353.785</v>
      </c>
      <c r="F19" s="7">
        <f>'recalc raw'!E174</f>
        <v>982192.7282542181</v>
      </c>
      <c r="G19" s="7">
        <f>'recalc raw'!E213</f>
        <v>402952.38937664276</v>
      </c>
      <c r="H19" s="7">
        <f>'recalc raw'!E57</f>
        <v>4488519.248751323</v>
      </c>
      <c r="I19" s="7">
        <f>'recalc raw'!E252</f>
        <v>522814.6763240508</v>
      </c>
      <c r="J19" s="7">
        <f>'recalc raw'!E135</f>
        <v>2025.02</v>
      </c>
      <c r="K19" s="7">
        <f>'recalc raw'!E291</f>
        <v>80.535</v>
      </c>
      <c r="L19" s="7">
        <f>'recalc raw'!E369</f>
        <v>249494.6421227455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80.535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4662764.8474052455</v>
      </c>
      <c r="D20" s="7">
        <f>'recalc raw'!E19</f>
        <v>4991017.916916849</v>
      </c>
      <c r="E20" s="7">
        <f>'recalc raw'!E97</f>
        <v>4874587.525</v>
      </c>
      <c r="F20" s="7">
        <f>'recalc raw'!E175</f>
        <v>835468.8632153135</v>
      </c>
      <c r="G20" s="7">
        <f>'recalc raw'!E214</f>
        <v>426730.23</v>
      </c>
      <c r="H20" s="7">
        <f>'recalc raw'!E58</f>
        <v>4668242.762313843</v>
      </c>
      <c r="I20" s="7">
        <f>'recalc raw'!E253</f>
        <v>410933.83335081674</v>
      </c>
      <c r="J20" s="7">
        <f>'recalc raw'!E136</f>
        <v>26767.952109270747</v>
      </c>
      <c r="K20" s="7">
        <f>'recalc raw'!E292</f>
        <v>205.12</v>
      </c>
      <c r="L20" s="7">
        <f>'recalc raw'!E370</f>
        <v>1816827.0324865975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205.12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4578634.901174218</v>
      </c>
      <c r="D21" s="7">
        <f>'recalc raw'!E20</f>
        <v>5693452.290808682</v>
      </c>
      <c r="E21" s="7">
        <f>'recalc raw'!E98</f>
        <v>4501722.6347287875</v>
      </c>
      <c r="F21" s="7">
        <f>'recalc raw'!E176</f>
        <v>1102423.8903840948</v>
      </c>
      <c r="G21" s="7">
        <f>'recalc raw'!E215</f>
        <v>454454.925</v>
      </c>
      <c r="H21" s="7">
        <f>'recalc raw'!E59</f>
        <v>5342085.679649353</v>
      </c>
      <c r="I21" s="7">
        <f>'recalc raw'!E254</f>
        <v>344413.15940570773</v>
      </c>
      <c r="J21" s="7">
        <f>'recalc raw'!E137</f>
        <v>1405.865</v>
      </c>
      <c r="K21" s="7">
        <f>'recalc raw'!E293</f>
        <v>46.51593027900283</v>
      </c>
      <c r="L21" s="7">
        <f>'recalc raw'!E371</f>
        <v>612586.5800205866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46.51593027900283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1309D126R1(94-104)</v>
      </c>
      <c r="C22" s="7">
        <f>'recalc raw'!E333</f>
        <v>5059228.195</v>
      </c>
      <c r="D22" s="7">
        <f>'recalc raw'!E21</f>
        <v>6340805.65965786</v>
      </c>
      <c r="E22" s="7">
        <f>'recalc raw'!E99</f>
        <v>2983843.753768189</v>
      </c>
      <c r="F22" s="7">
        <f>'recalc raw'!E177</f>
        <v>866961.67</v>
      </c>
      <c r="G22" s="7">
        <f>'recalc raw'!E216</f>
        <v>400548.28204997384</v>
      </c>
      <c r="H22" s="7">
        <f>'recalc raw'!E60</f>
        <v>5029406.824735005</v>
      </c>
      <c r="I22" s="7">
        <f>'recalc raw'!E255</f>
        <v>579297.37</v>
      </c>
      <c r="J22" s="7">
        <f>'recalc raw'!E138</f>
        <v>2314.103277376233</v>
      </c>
      <c r="K22" s="7">
        <f>'recalc raw'!E294</f>
        <v>48.965</v>
      </c>
      <c r="L22" s="7">
        <f>'recalc raw'!E372</f>
        <v>289399.6001269023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48.965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1309D127R1(132-135)</v>
      </c>
      <c r="C23" s="7">
        <f>'recalc raw'!E334</f>
        <v>4758627.34</v>
      </c>
      <c r="D23" s="7">
        <f>'recalc raw'!E22</f>
        <v>5590349.160303132</v>
      </c>
      <c r="E23" s="7">
        <f>'recalc raw'!E100</f>
        <v>4203455.2755275555</v>
      </c>
      <c r="F23" s="7">
        <f>'recalc raw'!E178</f>
        <v>1006426.2337829884</v>
      </c>
      <c r="G23" s="7">
        <f>'recalc raw'!E217</f>
        <v>424800.6586109797</v>
      </c>
      <c r="H23" s="7">
        <f>'recalc raw'!E61</f>
        <v>4930943.392407735</v>
      </c>
      <c r="I23" s="7">
        <f>'recalc raw'!E256</f>
        <v>427367.205847105</v>
      </c>
      <c r="J23" s="7">
        <f>'recalc raw'!E139</f>
        <v>2017.975</v>
      </c>
      <c r="K23" s="7">
        <f>'recalc raw'!E295</f>
        <v>160.64</v>
      </c>
      <c r="L23" s="7">
        <f>'recalc raw'!E373</f>
        <v>805122.66655159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160.64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4208183.390233443</v>
      </c>
      <c r="D24" s="7">
        <f>'recalc raw'!E23</f>
        <v>6650743.063687869</v>
      </c>
      <c r="E24" s="7">
        <f>'recalc raw'!E101</f>
        <v>6296064.676437558</v>
      </c>
      <c r="F24" s="7">
        <f>'recalc raw'!E179</f>
        <v>919625.0079401946</v>
      </c>
      <c r="G24" s="7">
        <f>'recalc raw'!E218</f>
        <v>515683.4651212692</v>
      </c>
      <c r="H24" s="7">
        <f>'recalc raw'!E62</f>
        <v>4884215.50315094</v>
      </c>
      <c r="I24" s="7">
        <f>'recalc raw'!E257</f>
        <v>239838.68411946297</v>
      </c>
      <c r="J24" s="7">
        <f>'recalc raw'!E140</f>
        <v>12235.455093320608</v>
      </c>
      <c r="K24" s="7">
        <f>'recalc raw'!E296</f>
        <v>69.245</v>
      </c>
      <c r="L24" s="7">
        <f>'recalc raw'!E374</f>
        <v>1045234.1843789418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69.245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4586942.486012418</v>
      </c>
      <c r="D25" s="7">
        <f>'recalc raw'!E24</f>
        <v>4896352.656328919</v>
      </c>
      <c r="E25" s="7">
        <f>'recalc raw'!E102</f>
        <v>4815298.15</v>
      </c>
      <c r="F25" s="7">
        <f>'recalc raw'!E180</f>
        <v>820912.22006387</v>
      </c>
      <c r="G25" s="7">
        <f>'recalc raw'!E219</f>
        <v>451670.1715553602</v>
      </c>
      <c r="H25" s="7">
        <f>'recalc raw'!E63</f>
        <v>4618592.528859456</v>
      </c>
      <c r="I25" s="7">
        <f>'recalc raw'!E258</f>
        <v>426038.333620072</v>
      </c>
      <c r="J25" s="7">
        <f>'recalc raw'!E141</f>
        <v>26583.909653638235</v>
      </c>
      <c r="K25" s="7">
        <f>'recalc raw'!E297</f>
        <v>335.4</v>
      </c>
      <c r="L25" s="7">
        <f>'recalc raw'!E375</f>
        <v>1765776.0601876578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335.4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1309D127R2(80-92)</v>
      </c>
      <c r="C26" s="7">
        <f>'recalc raw'!E337</f>
        <v>4827728.263633483</v>
      </c>
      <c r="D26" s="7">
        <f>'recalc raw'!E25</f>
        <v>4487257.122929728</v>
      </c>
      <c r="E26" s="7">
        <f>'recalc raw'!E103</f>
        <v>5719691.008290275</v>
      </c>
      <c r="F26" s="7">
        <f>'recalc raw'!E181</f>
        <v>678071.41079372</v>
      </c>
      <c r="G26" s="7">
        <f>'recalc raw'!E220</f>
        <v>650355.905</v>
      </c>
      <c r="H26" s="7">
        <f>'recalc raw'!E64</f>
        <v>4813664.491495769</v>
      </c>
      <c r="I26" s="7">
        <f>'recalc raw'!E259</f>
        <v>571231.9069245657</v>
      </c>
      <c r="J26" s="7">
        <f>'recalc raw'!E142</f>
        <v>3429.2771042479817</v>
      </c>
      <c r="K26" s="7">
        <f>'recalc raw'!E298</f>
        <v>1091.2768917548578</v>
      </c>
      <c r="L26" s="7">
        <f>'recalc raw'!E376</f>
        <v>654752.3881435394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1091.2768917548578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4068230.9151600604</v>
      </c>
      <c r="D27" s="7">
        <f>'recalc raw'!E26</f>
        <v>258760.82807671014</v>
      </c>
      <c r="E27" s="7">
        <f>'recalc raw'!E104</f>
        <v>3361025.989169008</v>
      </c>
      <c r="F27" s="7">
        <f>'recalc raw'!E182</f>
        <v>5222303.036001185</v>
      </c>
      <c r="G27" s="7">
        <f>'recalc raw'!E221</f>
        <v>322658.82499999995</v>
      </c>
      <c r="H27" s="7">
        <f>'recalc raw'!E65</f>
        <v>272160.66463883716</v>
      </c>
      <c r="I27" s="7">
        <f>'recalc raw'!E260</f>
        <v>8774.606617555022</v>
      </c>
      <c r="J27" s="7">
        <f>'recalc raw'!E143</f>
        <v>609.855</v>
      </c>
      <c r="K27" s="7">
        <f>'recalc raw'!E299</f>
        <v>19.445</v>
      </c>
      <c r="L27" s="7">
        <f>'recalc raw'!E377</f>
        <v>2351.3969837725163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19.445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1309D128R3(38-48)</v>
      </c>
      <c r="C28" s="7">
        <f>'recalc raw'!E339</f>
        <v>4371021.54</v>
      </c>
      <c r="D28" s="7">
        <f>'recalc raw'!E27</f>
        <v>5711314.484999999</v>
      </c>
      <c r="E28" s="7">
        <f>'recalc raw'!E105</f>
        <v>2907161.795</v>
      </c>
      <c r="F28" s="7">
        <f>'recalc raw'!E183</f>
        <v>398645.04</v>
      </c>
      <c r="G28" s="7">
        <f>'recalc raw'!E222</f>
        <v>336863.0919895172</v>
      </c>
      <c r="H28" s="7">
        <f>'recalc raw'!E66</f>
        <v>6730908.51</v>
      </c>
      <c r="I28" s="7">
        <f>'recalc raw'!E261</f>
        <v>626185.055</v>
      </c>
      <c r="J28" s="7">
        <f>'recalc raw'!E144</f>
        <v>3151.75</v>
      </c>
      <c r="K28" s="7">
        <f>'recalc raw'!E300</f>
        <v>3011.433288149691</v>
      </c>
      <c r="L28" s="7">
        <f>'recalc raw'!E378</f>
        <v>2533517.6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3011.433288149691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1309D130R1(35-43)</v>
      </c>
      <c r="C29" s="7">
        <f>'recalc raw'!E340</f>
        <v>3919215</v>
      </c>
      <c r="D29" s="7">
        <f>'recalc raw'!E28</f>
        <v>4770464.567997712</v>
      </c>
      <c r="E29" s="7">
        <f>'recalc raw'!E106</f>
        <v>8275311.915</v>
      </c>
      <c r="F29" s="7">
        <f>'recalc raw'!E184</f>
        <v>355016.8909641687</v>
      </c>
      <c r="G29" s="7">
        <f>'recalc raw'!E223</f>
        <v>903700.9613552117</v>
      </c>
      <c r="H29" s="7">
        <f>'recalc raw'!E67</f>
        <v>4380477.19</v>
      </c>
      <c r="I29" s="7">
        <f>'recalc raw'!E262</f>
        <v>651897.04</v>
      </c>
      <c r="J29" s="7">
        <f>'recalc raw'!E145</f>
        <v>3246.4049999999997</v>
      </c>
      <c r="K29" s="7">
        <f>'recalc raw'!E301</f>
        <v>3595.55</v>
      </c>
      <c r="L29" s="7">
        <f>'recalc raw'!E379</f>
        <v>3004745.053370158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3595.55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4756929.708419273</v>
      </c>
      <c r="D30" s="7">
        <f>'recalc raw'!E29</f>
        <v>4860440.174857306</v>
      </c>
      <c r="E30" s="7">
        <f>'recalc raw'!E107</f>
        <v>4968415.705</v>
      </c>
      <c r="F30" s="7">
        <f>'recalc raw'!E185</f>
        <v>826187.0374943685</v>
      </c>
      <c r="G30" s="7">
        <f>'recalc raw'!E224</f>
        <v>451756.26</v>
      </c>
      <c r="H30" s="7">
        <f>'recalc raw'!E68</f>
        <v>4711301.274014791</v>
      </c>
      <c r="I30" s="7">
        <f>'recalc raw'!E263</f>
        <v>435998.1593106588</v>
      </c>
      <c r="J30" s="7">
        <f>'recalc raw'!E146</f>
        <v>26758.647668837533</v>
      </c>
      <c r="K30" s="7">
        <f>'recalc raw'!E302</f>
        <v>325.8277826288204</v>
      </c>
      <c r="L30" s="7">
        <f>'recalc raw'!E380</f>
        <v>1802498.2357254028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325.8277826288204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5912862.74570899</v>
      </c>
      <c r="D31" s="7">
        <f>'recalc raw'!E30</f>
        <v>5615293.015033942</v>
      </c>
      <c r="E31" s="7">
        <f>'recalc raw'!E108</f>
        <v>2544510.6316943313</v>
      </c>
      <c r="F31" s="7">
        <f>'recalc raw'!E186</f>
        <v>431124.8640788475</v>
      </c>
      <c r="G31" s="7">
        <f>'recalc raw'!E225</f>
        <v>282829.115</v>
      </c>
      <c r="H31" s="7">
        <f>'recalc raw'!E69</f>
        <v>2630479.0372670493</v>
      </c>
      <c r="I31" s="7">
        <f>'recalc raw'!E264</f>
        <v>613124.9832022985</v>
      </c>
      <c r="J31" s="7">
        <f>'recalc raw'!E147</f>
        <v>72323.2953878616</v>
      </c>
      <c r="K31" s="7">
        <f>'recalc raw'!E303</f>
        <v>152.295</v>
      </c>
      <c r="L31" s="7">
        <f>'recalc raw'!E381</f>
        <v>436517.51186052954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152.295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7504.588617266226</v>
      </c>
      <c r="D32" s="7">
        <f>'recalc raw'!E31</f>
        <v>22978.253208320904</v>
      </c>
      <c r="E32" s="7">
        <f>'recalc raw'!E109</f>
        <v>13059.91156757139</v>
      </c>
      <c r="F32" s="7">
        <f>'recalc raw'!E187</f>
        <v>1542.4873891454772</v>
      </c>
      <c r="G32" s="7">
        <f>'recalc raw'!E226</f>
        <v>14904.967677175999</v>
      </c>
      <c r="H32" s="7">
        <f>'recalc raw'!E70</f>
        <v>40603.81135972341</v>
      </c>
      <c r="I32" s="7">
        <f>'recalc raw'!E265</f>
        <v>3751.998007597712</v>
      </c>
      <c r="J32" s="7">
        <f>'recalc raw'!E148</f>
        <v>323.36</v>
      </c>
      <c r="K32" s="7">
        <f>'recalc raw'!E304</f>
        <v>13.78</v>
      </c>
      <c r="L32" s="7">
        <f>'recalc raw'!E382</f>
        <v>125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13.78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3898055.8738906235</v>
      </c>
      <c r="D33" s="7">
        <f>'recalc raw'!E32</f>
        <v>86053.39367836739</v>
      </c>
      <c r="E33" s="7">
        <f>'recalc raw'!E110</f>
        <v>3453792.413730557</v>
      </c>
      <c r="F33" s="7">
        <f>'recalc raw'!E188</f>
        <v>5665343.517409896</v>
      </c>
      <c r="G33" s="7">
        <f>'recalc raw'!E227</f>
        <v>325916.27515649796</v>
      </c>
      <c r="H33" s="7">
        <f>'recalc raw'!E71</f>
        <v>97787.20222143331</v>
      </c>
      <c r="I33" s="7">
        <f>'recalc raw'!E266</f>
        <v>5534.668149958365</v>
      </c>
      <c r="J33" s="7">
        <f>'recalc raw'!E149</f>
        <v>366.905</v>
      </c>
      <c r="K33" s="7">
        <f>'recalc raw'!E305</f>
        <v>41.46280775250246</v>
      </c>
      <c r="L33" s="7">
        <f>'recalc raw'!E383</f>
        <v>2602.819547891617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41.46280775250246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4310857.653282254</v>
      </c>
      <c r="D34" s="7">
        <f>'recalc raw'!E33</f>
        <v>6486113.720000001</v>
      </c>
      <c r="E34" s="7">
        <f>'recalc raw'!E111</f>
        <v>6277544.294529205</v>
      </c>
      <c r="F34" s="7">
        <f>'recalc raw'!E189</f>
        <v>919584.0928434007</v>
      </c>
      <c r="G34" s="7">
        <f>'recalc raw'!E228</f>
        <v>515599.9046610171</v>
      </c>
      <c r="H34" s="7">
        <f>'recalc raw'!E72</f>
        <v>4848460.15037791</v>
      </c>
      <c r="I34" s="7">
        <f>'recalc raw'!E267</f>
        <v>236236.96658205986</v>
      </c>
      <c r="J34" s="7">
        <f>'recalc raw'!E150</f>
        <v>12114.008853975154</v>
      </c>
      <c r="K34" s="7">
        <f>'recalc raw'!E306</f>
        <v>91.95316179135958</v>
      </c>
      <c r="L34" s="7">
        <f>'recalc raw'!E384</f>
        <v>1041939.4527899425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91.95316179135958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4691086.003238869</v>
      </c>
      <c r="D35" s="7">
        <f>'recalc raw'!E34</f>
        <v>4942471.148835511</v>
      </c>
      <c r="E35" s="7">
        <f>'recalc raw'!E112</f>
        <v>5025784.335302539</v>
      </c>
      <c r="F35" s="7">
        <f>'recalc raw'!E190</f>
        <v>806368.359296604</v>
      </c>
      <c r="G35" s="7">
        <f>'recalc raw'!E229</f>
        <v>460019.515</v>
      </c>
      <c r="H35" s="7">
        <f>'recalc raw'!E73</f>
        <v>4600334.769014995</v>
      </c>
      <c r="I35" s="7">
        <f>'recalc raw'!E268</f>
        <v>418389.35254700924</v>
      </c>
      <c r="J35" s="7">
        <f>'recalc raw'!E151</f>
        <v>26591.252480651885</v>
      </c>
      <c r="K35" s="7">
        <f>'recalc raw'!E307</f>
        <v>354.16</v>
      </c>
      <c r="L35" s="7">
        <f>'recalc raw'!E385</f>
        <v>1800967.073352178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354.16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305</v>
      </c>
    </row>
    <row r="38" spans="1:22" s="20" customFormat="1" ht="11.25">
      <c r="A38" s="24"/>
      <c r="B38" s="20" t="s">
        <v>276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21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4553081.045857479</v>
      </c>
      <c r="D40" s="7">
        <f>D4-blanks!D$9</f>
        <v>4944165.064104715</v>
      </c>
      <c r="E40" s="7">
        <f>E4-blanks!E$9</f>
        <v>4667980.909770826</v>
      </c>
      <c r="F40" s="7">
        <f>F4-blanks!F$9</f>
        <v>829373.4890201167</v>
      </c>
      <c r="G40" s="7">
        <f>G4-blanks!G$9</f>
        <v>412931.16686274105</v>
      </c>
      <c r="H40" s="7">
        <f>H4-blanks!H$9</f>
        <v>4637814.220919649</v>
      </c>
      <c r="I40" s="7">
        <f>I4-blanks!I$9</f>
        <v>419204.87317130837</v>
      </c>
      <c r="J40" s="7">
        <f>J4-blanks!J$9</f>
        <v>27332.293709151396</v>
      </c>
      <c r="K40" s="7">
        <f>K4-blanks!K$9</f>
        <v>223.79500000000002</v>
      </c>
      <c r="L40" s="7">
        <f>L4-blanks!L$9</f>
        <v>1745460.5215345253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209.95359612374878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-822.5775501328189</v>
      </c>
      <c r="D41" s="7">
        <f>D5-blanks!D$9</f>
        <v>234.92325469521893</v>
      </c>
      <c r="E41" s="7">
        <f>E5-blanks!E$9</f>
        <v>-77.867789746786</v>
      </c>
      <c r="F41" s="7">
        <f>F5-blanks!F$9</f>
        <v>36.948590737785025</v>
      </c>
      <c r="G41" s="7">
        <f>G5-blanks!G$9</f>
        <v>-496.51400200029275</v>
      </c>
      <c r="H41" s="7">
        <f>H5-blanks!H$9</f>
        <v>1044.210871974632</v>
      </c>
      <c r="I41" s="7">
        <f>I5-blanks!I$9</f>
        <v>105.94868028070778</v>
      </c>
      <c r="J41" s="7">
        <f>J5-blanks!J$9</f>
        <v>-30.097500000000025</v>
      </c>
      <c r="K41" s="7">
        <f>K5-blanks!K$9</f>
        <v>22.535000000000004</v>
      </c>
      <c r="L41" s="7">
        <f>L5-blanks!L$9</f>
        <v>15.080000000000013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8.693596123748769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4468815.151203498</v>
      </c>
      <c r="D42" s="7">
        <f>D6-blanks!D$9</f>
        <v>5672763.112662797</v>
      </c>
      <c r="E42" s="7">
        <f>E6-blanks!E$9</f>
        <v>4392236.829141149</v>
      </c>
      <c r="F42" s="7">
        <f>F6-blanks!F$9</f>
        <v>1066056.922729401</v>
      </c>
      <c r="G42" s="7">
        <f>G6-blanks!G$9</f>
        <v>434108.62692858273</v>
      </c>
      <c r="H42" s="7">
        <f>H6-blanks!H$9</f>
        <v>5396191.116663972</v>
      </c>
      <c r="I42" s="7">
        <f>I6-blanks!I$9</f>
        <v>348877.46228470403</v>
      </c>
      <c r="J42" s="7">
        <f>J6-blanks!J$9</f>
        <v>1373.1924999999999</v>
      </c>
      <c r="K42" s="7">
        <f>K6-blanks!K$9</f>
        <v>63.269999999999996</v>
      </c>
      <c r="L42" s="7">
        <f>L6-blanks!L$9</f>
        <v>619671.7478058371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49.42859612374876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4533110.09706271</v>
      </c>
      <c r="D43" s="7">
        <f>D7-blanks!D$9</f>
        <v>4929206.84157097</v>
      </c>
      <c r="E43" s="7">
        <f>E7-blanks!E$9</f>
        <v>4716553.539830526</v>
      </c>
      <c r="F43" s="7">
        <f>F7-blanks!F$9</f>
        <v>805436.1426927062</v>
      </c>
      <c r="G43" s="7">
        <f>G7-blanks!G$9</f>
        <v>418174.89420550567</v>
      </c>
      <c r="H43" s="7">
        <f>H7-blanks!H$9</f>
        <v>4550963.427768302</v>
      </c>
      <c r="I43" s="7">
        <f>I7-blanks!I$9</f>
        <v>423529.75921899144</v>
      </c>
      <c r="J43" s="7">
        <f>J7-blanks!J$9</f>
        <v>27158.867090999218</v>
      </c>
      <c r="K43" s="7">
        <f>K7-blanks!K$9</f>
        <v>208.33001265614456</v>
      </c>
      <c r="L43" s="7">
        <f>L7-blanks!L$9</f>
        <v>1755423.825552546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194.48860877989333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4197921.07007153</v>
      </c>
      <c r="D44" s="7">
        <f>D8-blanks!D$9</f>
        <v>229032.68863308462</v>
      </c>
      <c r="E44" s="7">
        <f>E8-blanks!E$9</f>
        <v>3297982.072067634</v>
      </c>
      <c r="F44" s="7">
        <f>F8-blanks!F$9</f>
        <v>5320095.016197907</v>
      </c>
      <c r="G44" s="7">
        <f>G8-blanks!G$9</f>
        <v>314243.91362724203</v>
      </c>
      <c r="H44" s="7">
        <f>H8-blanks!H$9</f>
        <v>211357.62776830196</v>
      </c>
      <c r="I44" s="7">
        <f>I8-blanks!I$9</f>
        <v>4921.47390399718</v>
      </c>
      <c r="J44" s="7">
        <f>J8-blanks!J$9</f>
        <v>131.63249999999994</v>
      </c>
      <c r="K44" s="7">
        <f>K8-blanks!K$9</f>
        <v>-15.165</v>
      </c>
      <c r="L44" s="7">
        <f>L8-blanks!L$9</f>
        <v>2209.7200000000003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-29.006403876251234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1309D114R3(29-37)</v>
      </c>
      <c r="C45" s="7">
        <f>C9-blanks!C$9</f>
        <v>4375607.8666129755</v>
      </c>
      <c r="D45" s="7">
        <f>D9-blanks!D$9</f>
        <v>7772333.1755545195</v>
      </c>
      <c r="E45" s="7">
        <f>E9-blanks!E$9</f>
        <v>1581147.428348054</v>
      </c>
      <c r="F45" s="7">
        <f>F9-blanks!F$9</f>
        <v>1056070.0940201168</v>
      </c>
      <c r="G45" s="7">
        <f>G9-blanks!G$9</f>
        <v>182951.97811676565</v>
      </c>
      <c r="H45" s="7">
        <f>H9-blanks!H$9</f>
        <v>5918338.322768302</v>
      </c>
      <c r="I45" s="7">
        <f>I9-blanks!I$9</f>
        <v>314167.2354791754</v>
      </c>
      <c r="J45" s="7">
        <f>J9-blanks!J$9</f>
        <v>721.4435070984913</v>
      </c>
      <c r="K45" s="7">
        <f>K9-blanks!K$9</f>
        <v>-2.219999999999999</v>
      </c>
      <c r="L45" s="7">
        <f>L9-blanks!L$9</f>
        <v>125618.82954963365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-16.061403876251234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4514884.44294475</v>
      </c>
      <c r="D46" s="7">
        <f>D10-blanks!D$9</f>
        <v>4963436.273336481</v>
      </c>
      <c r="E46" s="7">
        <f>E10-blanks!E$9</f>
        <v>4834063.1632786</v>
      </c>
      <c r="F46" s="7">
        <f>F10-blanks!F$9</f>
        <v>829921.9910990885</v>
      </c>
      <c r="G46" s="7">
        <f>G10-blanks!G$9</f>
        <v>432411.6113199542</v>
      </c>
      <c r="H46" s="7">
        <f>H10-blanks!H$9</f>
        <v>4687895.703740795</v>
      </c>
      <c r="I46" s="7">
        <f>I10-blanks!I$9</f>
        <v>412722.3627641785</v>
      </c>
      <c r="J46" s="7">
        <f>J10-blanks!J$9</f>
        <v>27440.61341259147</v>
      </c>
      <c r="K46" s="7">
        <f>K10-blanks!K$9</f>
        <v>179.76500000000001</v>
      </c>
      <c r="L46" s="7">
        <f>L10-blanks!L$9</f>
        <v>1777605.3163425955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165.92359612374878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1309D116R3(64-77)</v>
      </c>
      <c r="C47" s="7">
        <f>C11-blanks!C$9</f>
        <v>4840558.0319384625</v>
      </c>
      <c r="D47" s="7">
        <f>D11-blanks!D$9</f>
        <v>5469884.605995818</v>
      </c>
      <c r="E47" s="7">
        <f>E11-blanks!E$9</f>
        <v>2915626.0541434637</v>
      </c>
      <c r="F47" s="7">
        <f>F11-blanks!F$9</f>
        <v>530099.6168754542</v>
      </c>
      <c r="G47" s="7">
        <f>G11-blanks!G$9</f>
        <v>292295.34005492425</v>
      </c>
      <c r="H47" s="7">
        <f>H11-blanks!H$9</f>
        <v>5284244.464427034</v>
      </c>
      <c r="I47" s="7">
        <f>I11-blanks!I$9</f>
        <v>752342.9283588516</v>
      </c>
      <c r="J47" s="7">
        <f>J11-blanks!J$9</f>
        <v>3576.9674999999997</v>
      </c>
      <c r="K47" s="7">
        <f>K11-blanks!K$9</f>
        <v>1888.9225136080709</v>
      </c>
      <c r="L47" s="7">
        <f>L11-blanks!L$9</f>
        <v>1265856.5346252949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1875.0811097318197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1309D117R1(41-51)</v>
      </c>
      <c r="C48" s="7">
        <f>C12-blanks!C$9</f>
        <v>4511760.434089102</v>
      </c>
      <c r="D48" s="7">
        <f>D12-blanks!D$9</f>
        <v>5127740.063536984</v>
      </c>
      <c r="E48" s="7">
        <f>E12-blanks!E$9</f>
        <v>2621501.6012221756</v>
      </c>
      <c r="F48" s="7">
        <f>F12-blanks!F$9</f>
        <v>2161992.0790201165</v>
      </c>
      <c r="G48" s="7">
        <f>G12-blanks!G$9</f>
        <v>278368.5488663663</v>
      </c>
      <c r="H48" s="7">
        <f>H12-blanks!H$9</f>
        <v>5052968.202768302</v>
      </c>
      <c r="I48" s="7">
        <f>I12-blanks!I$9</f>
        <v>189856.68831212158</v>
      </c>
      <c r="J48" s="7">
        <f>J12-blanks!J$9</f>
        <v>669.4533915708674</v>
      </c>
      <c r="K48" s="7">
        <f>K12-blanks!K$9</f>
        <v>39.85000000000001</v>
      </c>
      <c r="L48" s="7">
        <f>L12-blanks!L$9</f>
        <v>88917.69113040289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26.008596123748774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1309D117R4(24-28)</v>
      </c>
      <c r="C49" s="7">
        <f>C13-blanks!C$9</f>
        <v>4801134.466093858</v>
      </c>
      <c r="D49" s="7">
        <f>D13-blanks!D$9</f>
        <v>6119446.337428458</v>
      </c>
      <c r="E49" s="7">
        <f>E13-blanks!E$9</f>
        <v>2401514.342220693</v>
      </c>
      <c r="F49" s="7">
        <f>F13-blanks!F$9</f>
        <v>1229954.7748172162</v>
      </c>
      <c r="G49" s="7">
        <f>G13-blanks!G$9</f>
        <v>276216.7514840116</v>
      </c>
      <c r="H49" s="7">
        <f>H13-blanks!H$9</f>
        <v>5321423.319992423</v>
      </c>
      <c r="I49" s="7">
        <f>I13-blanks!I$9</f>
        <v>369324.12467477535</v>
      </c>
      <c r="J49" s="7">
        <f>J13-blanks!J$9</f>
        <v>700.7275</v>
      </c>
      <c r="K49" s="7">
        <f>K13-blanks!K$9</f>
        <v>5.270000000000003</v>
      </c>
      <c r="L49" s="7">
        <f>L13-blanks!L$9</f>
        <v>151186.52878841083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-8.571403876251232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5823178.515639199</v>
      </c>
      <c r="D50" s="7">
        <f>D14-blanks!D$9</f>
        <v>5693848.676063869</v>
      </c>
      <c r="E50" s="7">
        <f>E14-blanks!E$9</f>
        <v>2598260.5573863806</v>
      </c>
      <c r="F50" s="7">
        <f>F14-blanks!F$9</f>
        <v>420877.0713240318</v>
      </c>
      <c r="G50" s="7">
        <f>G14-blanks!G$9</f>
        <v>260965.65306736532</v>
      </c>
      <c r="H50" s="7">
        <f>H14-blanks!H$9</f>
        <v>2643394.067768302</v>
      </c>
      <c r="I50" s="7">
        <f>I14-blanks!I$9</f>
        <v>598106.8900001638</v>
      </c>
      <c r="J50" s="7">
        <f>J14-blanks!J$9</f>
        <v>73402.00016138398</v>
      </c>
      <c r="K50" s="7">
        <f>K14-blanks!K$9</f>
        <v>96.81</v>
      </c>
      <c r="L50" s="7">
        <f>L14-blanks!L$9</f>
        <v>434297.78985874174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82.96859612374877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4426910.191815767</v>
      </c>
      <c r="D51" s="7">
        <f>D15-blanks!D$9</f>
        <v>4766469.717425877</v>
      </c>
      <c r="E51" s="7">
        <f>E15-blanks!E$9</f>
        <v>4903944.276222176</v>
      </c>
      <c r="F51" s="7">
        <f>F15-blanks!F$9</f>
        <v>817704.7039935242</v>
      </c>
      <c r="G51" s="7">
        <f>G15-blanks!G$9</f>
        <v>430615.2114433597</v>
      </c>
      <c r="H51" s="7">
        <f>H15-blanks!H$9</f>
        <v>4584032.893410087</v>
      </c>
      <c r="I51" s="7">
        <f>I15-blanks!I$9</f>
        <v>422078.39635258674</v>
      </c>
      <c r="J51" s="7">
        <f>J15-blanks!J$9</f>
        <v>26678.061862586605</v>
      </c>
      <c r="K51" s="7">
        <f>K15-blanks!K$9</f>
        <v>245.2771973477337</v>
      </c>
      <c r="L51" s="7">
        <f>L15-blanks!L$9</f>
        <v>1748075.1623184714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231.43579347148247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3706643.6364686466</v>
      </c>
      <c r="D52" s="7">
        <f>D16-blanks!D$9</f>
        <v>46207.33503693659</v>
      </c>
      <c r="E52" s="7">
        <f>E16-blanks!E$9</f>
        <v>3387769.4935234413</v>
      </c>
      <c r="F52" s="7">
        <f>F16-blanks!F$9</f>
        <v>5541141.591599748</v>
      </c>
      <c r="G52" s="7">
        <f>G16-blanks!G$9</f>
        <v>311512.22303050256</v>
      </c>
      <c r="H52" s="7">
        <f>H16-blanks!H$9</f>
        <v>40286.04954242706</v>
      </c>
      <c r="I52" s="7">
        <f>I16-blanks!I$9</f>
        <v>1791.5481036445135</v>
      </c>
      <c r="J52" s="7">
        <f>J16-blanks!J$9</f>
        <v>-102.54250000000005</v>
      </c>
      <c r="K52" s="7">
        <f>K16-blanks!K$9</f>
        <v>24.17</v>
      </c>
      <c r="L52" s="7">
        <f>L16-blanks!L$9</f>
        <v>2462.8026951285206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10.328596123748767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1309D120R2(35-45)</v>
      </c>
      <c r="C53" s="7">
        <f>C17-blanks!C$9</f>
        <v>4585531.046556673</v>
      </c>
      <c r="D53" s="7">
        <f>D17-blanks!D$9</f>
        <v>6836176.684270351</v>
      </c>
      <c r="E53" s="7">
        <f>E17-blanks!E$9</f>
        <v>1960476.1594245355</v>
      </c>
      <c r="F53" s="7">
        <f>F17-blanks!F$9</f>
        <v>1129437.255038574</v>
      </c>
      <c r="G53" s="7">
        <f>G17-blanks!G$9</f>
        <v>241815.390047883</v>
      </c>
      <c r="H53" s="7">
        <f>H17-blanks!H$9</f>
        <v>5894632.762782136</v>
      </c>
      <c r="I53" s="7">
        <f>I17-blanks!I$9</f>
        <v>309853.9888888784</v>
      </c>
      <c r="J53" s="7">
        <f>J17-blanks!J$9</f>
        <v>1500.343130453438</v>
      </c>
      <c r="K53" s="7">
        <f>K17-blanks!K$9</f>
        <v>-48.54546874976262</v>
      </c>
      <c r="L53" s="7">
        <f>L17-blanks!L$9</f>
        <v>190993.65066862424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-62.386872626013854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1309D121R2(26-35)</v>
      </c>
      <c r="C54" s="7">
        <f>C18-blanks!C$9</f>
        <v>4752087.320731452</v>
      </c>
      <c r="D54" s="7">
        <f>D18-blanks!D$9</f>
        <v>6661958.534041472</v>
      </c>
      <c r="E54" s="7">
        <f>E18-blanks!E$9</f>
        <v>2137329.676222176</v>
      </c>
      <c r="F54" s="7">
        <f>F18-blanks!F$9</f>
        <v>1103143.6098289082</v>
      </c>
      <c r="G54" s="7">
        <f>G18-blanks!G$9</f>
        <v>228381.54228593412</v>
      </c>
      <c r="H54" s="7">
        <f>H18-blanks!H$9</f>
        <v>6054869.5044915285</v>
      </c>
      <c r="I54" s="7">
        <f>I18-blanks!I$9</f>
        <v>318583.2133121216</v>
      </c>
      <c r="J54" s="7">
        <f>J18-blanks!J$9</f>
        <v>1689.2425</v>
      </c>
      <c r="K54" s="7">
        <f>K18-blanks!K$9</f>
        <v>25.225</v>
      </c>
      <c r="L54" s="7">
        <f>L18-blanks!L$9</f>
        <v>179900.30113419218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11.383596123748767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1309D124R4(49-59)</v>
      </c>
      <c r="C55" s="7">
        <f>C19-blanks!C$9</f>
        <v>5088544.050156674</v>
      </c>
      <c r="D55" s="7">
        <f>D19-blanks!D$9</f>
        <v>5839937.02181473</v>
      </c>
      <c r="E55" s="7">
        <f>E19-blanks!E$9</f>
        <v>3379371.741222176</v>
      </c>
      <c r="F55" s="7">
        <f>F19-blanks!F$9</f>
        <v>980613.2922743348</v>
      </c>
      <c r="G55" s="7">
        <f>G19-blanks!G$9</f>
        <v>388543.93570146704</v>
      </c>
      <c r="H55" s="7">
        <f>H19-blanks!H$9</f>
        <v>4446871.226519625</v>
      </c>
      <c r="I55" s="7">
        <f>I19-blanks!I$9</f>
        <v>518956.7296361724</v>
      </c>
      <c r="J55" s="7">
        <f>J19-blanks!J$9</f>
        <v>1731.7575</v>
      </c>
      <c r="K55" s="7">
        <f>K19-blanks!K$9</f>
        <v>44.22</v>
      </c>
      <c r="L55" s="7">
        <f>L19-blanks!L$9</f>
        <v>249354.56212274553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30.378596123748764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4656082.836338112</v>
      </c>
      <c r="D56" s="7">
        <f>D20-blanks!D$9</f>
        <v>4967804.740453833</v>
      </c>
      <c r="E56" s="7">
        <f>E20-blanks!E$9</f>
        <v>4861605.481222176</v>
      </c>
      <c r="F56" s="7">
        <f>F20-blanks!F$9</f>
        <v>833889.4272354302</v>
      </c>
      <c r="G56" s="7">
        <f>G20-blanks!G$9</f>
        <v>412321.77632482426</v>
      </c>
      <c r="H56" s="7">
        <f>H20-blanks!H$9</f>
        <v>4626594.740082145</v>
      </c>
      <c r="I56" s="7">
        <f>I20-blanks!I$9</f>
        <v>407075.88666293834</v>
      </c>
      <c r="J56" s="7">
        <f>J20-blanks!J$9</f>
        <v>26474.689609270747</v>
      </c>
      <c r="K56" s="7">
        <f>K20-blanks!K$9</f>
        <v>168.805</v>
      </c>
      <c r="L56" s="7">
        <f>L20-blanks!L$9</f>
        <v>1816686.9524865975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154.96359612374877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4571952.890107085</v>
      </c>
      <c r="D57" s="7">
        <f>D21-blanks!D$9</f>
        <v>5670239.114345666</v>
      </c>
      <c r="E57" s="7">
        <f>E21-blanks!E$9</f>
        <v>4488740.590950963</v>
      </c>
      <c r="F57" s="7">
        <f>F21-blanks!F$9</f>
        <v>1100844.4544042116</v>
      </c>
      <c r="G57" s="7">
        <f>G21-blanks!G$9</f>
        <v>440046.47132482426</v>
      </c>
      <c r="H57" s="7">
        <f>H21-blanks!H$9</f>
        <v>5300437.657417655</v>
      </c>
      <c r="I57" s="7">
        <f>I21-blanks!I$9</f>
        <v>340555.21271782933</v>
      </c>
      <c r="J57" s="7">
        <f>J21-blanks!J$9</f>
        <v>1112.6025</v>
      </c>
      <c r="K57" s="7">
        <f>K21-blanks!K$9</f>
        <v>10.200930279002833</v>
      </c>
      <c r="L57" s="7">
        <f>L21-blanks!L$9</f>
        <v>612446.5000205867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-3.640473597248402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1309D126R1(94-104)</v>
      </c>
      <c r="C58" s="7">
        <f>C22-blanks!C$9</f>
        <v>5052546.183932867</v>
      </c>
      <c r="D58" s="7">
        <f>D22-blanks!D$9</f>
        <v>6317592.483194844</v>
      </c>
      <c r="E58" s="7">
        <f>E22-blanks!E$9</f>
        <v>2970861.7099903645</v>
      </c>
      <c r="F58" s="7">
        <f>F22-blanks!F$9</f>
        <v>865382.2340201167</v>
      </c>
      <c r="G58" s="7">
        <f>G22-blanks!G$9</f>
        <v>386139.8283747981</v>
      </c>
      <c r="H58" s="7">
        <f>H22-blanks!H$9</f>
        <v>4987758.802503307</v>
      </c>
      <c r="I58" s="7">
        <f>I22-blanks!I$9</f>
        <v>575439.4233121215</v>
      </c>
      <c r="J58" s="7">
        <f>J22-blanks!J$9</f>
        <v>2020.840777376233</v>
      </c>
      <c r="K58" s="7">
        <f>K22-blanks!K$9</f>
        <v>12.650000000000006</v>
      </c>
      <c r="L58" s="7">
        <f>L22-blanks!L$9</f>
        <v>289259.52012690227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-1.1914038762512291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1309D127R1(132-135)</v>
      </c>
      <c r="C59" s="7">
        <f>C23-blanks!C$9</f>
        <v>4751945.328932866</v>
      </c>
      <c r="D59" s="7">
        <f>D23-blanks!D$9</f>
        <v>5567135.983840115</v>
      </c>
      <c r="E59" s="7">
        <f>E23-blanks!E$9</f>
        <v>4190473.231749731</v>
      </c>
      <c r="F59" s="7">
        <f>F23-blanks!F$9</f>
        <v>1004846.7978031051</v>
      </c>
      <c r="G59" s="7">
        <f>G23-blanks!G$9</f>
        <v>410392.20493580395</v>
      </c>
      <c r="H59" s="7">
        <f>H23-blanks!H$9</f>
        <v>4889295.370176037</v>
      </c>
      <c r="I59" s="7">
        <f>I23-blanks!I$9</f>
        <v>423509.2591592266</v>
      </c>
      <c r="J59" s="7">
        <f>J23-blanks!J$9</f>
        <v>1724.7124999999999</v>
      </c>
      <c r="K59" s="7">
        <f>K23-blanks!K$9</f>
        <v>124.32499999999999</v>
      </c>
      <c r="L59" s="7">
        <f>L23-blanks!L$9</f>
        <v>804982.58655159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110.48359612374875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4201501.37916631</v>
      </c>
      <c r="D60" s="7">
        <f>D24-blanks!D$9</f>
        <v>6627529.887224853</v>
      </c>
      <c r="E60" s="7">
        <f>E24-blanks!E$9</f>
        <v>6283082.632659733</v>
      </c>
      <c r="F60" s="7">
        <f>F24-blanks!F$9</f>
        <v>918045.5719603113</v>
      </c>
      <c r="G60" s="7">
        <f>G24-blanks!G$9</f>
        <v>501275.0114460935</v>
      </c>
      <c r="H60" s="7">
        <f>H24-blanks!H$9</f>
        <v>4842567.480919242</v>
      </c>
      <c r="I60" s="7">
        <f>I24-blanks!I$9</f>
        <v>235980.73743158454</v>
      </c>
      <c r="J60" s="7">
        <f>J24-blanks!J$9</f>
        <v>11942.192593320608</v>
      </c>
      <c r="K60" s="7">
        <f>K24-blanks!K$9</f>
        <v>32.93000000000001</v>
      </c>
      <c r="L60" s="7">
        <f>L24-blanks!L$9</f>
        <v>1045094.1043789418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19.088596123748772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4580260.474945284</v>
      </c>
      <c r="D61" s="7">
        <f>D25-blanks!D$9</f>
        <v>4873139.479865903</v>
      </c>
      <c r="E61" s="7">
        <f>E25-blanks!E$9</f>
        <v>4802316.106222176</v>
      </c>
      <c r="F61" s="7">
        <f>F25-blanks!F$9</f>
        <v>819332.7840839867</v>
      </c>
      <c r="G61" s="7">
        <f>G25-blanks!G$9</f>
        <v>437261.7178801845</v>
      </c>
      <c r="H61" s="7">
        <f>H25-blanks!H$9</f>
        <v>4576944.506627758</v>
      </c>
      <c r="I61" s="7">
        <f>I25-blanks!I$9</f>
        <v>422180.3869321936</v>
      </c>
      <c r="J61" s="7">
        <f>J25-blanks!J$9</f>
        <v>26290.647153638234</v>
      </c>
      <c r="K61" s="7">
        <f>K25-blanks!K$9</f>
        <v>299.085</v>
      </c>
      <c r="L61" s="7">
        <f>L25-blanks!L$9</f>
        <v>1765635.9801876578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285.2435961237487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1309D127R2(80-92)</v>
      </c>
      <c r="C62" s="7">
        <f>C26-blanks!C$9</f>
        <v>4821046.25256635</v>
      </c>
      <c r="D62" s="7">
        <f>D26-blanks!D$9</f>
        <v>4464043.946466711</v>
      </c>
      <c r="E62" s="7">
        <f>E26-blanks!E$9</f>
        <v>5706708.964512451</v>
      </c>
      <c r="F62" s="7">
        <f>F26-blanks!F$9</f>
        <v>676491.9748138367</v>
      </c>
      <c r="G62" s="7">
        <f>G26-blanks!G$9</f>
        <v>635947.4513248244</v>
      </c>
      <c r="H62" s="7">
        <f>H26-blanks!H$9</f>
        <v>4772016.4692640705</v>
      </c>
      <c r="I62" s="7">
        <f>I26-blanks!I$9</f>
        <v>567373.9602366872</v>
      </c>
      <c r="J62" s="7">
        <f>J26-blanks!J$9</f>
        <v>3136.014604247982</v>
      </c>
      <c r="K62" s="7">
        <f>K26-blanks!K$9</f>
        <v>1054.9618917548578</v>
      </c>
      <c r="L62" s="7">
        <f>L26-blanks!L$9</f>
        <v>654612.3081435395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1041.1204878786066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4061548.904092927</v>
      </c>
      <c r="D63" s="7">
        <f>D27-blanks!D$9</f>
        <v>235547.651613694</v>
      </c>
      <c r="E63" s="7">
        <f>E27-blanks!E$9</f>
        <v>3348043.9453911837</v>
      </c>
      <c r="F63" s="7">
        <f>F27-blanks!F$9</f>
        <v>5220723.600021302</v>
      </c>
      <c r="G63" s="7">
        <f>G27-blanks!G$9</f>
        <v>308250.3713248242</v>
      </c>
      <c r="H63" s="7">
        <f>H27-blanks!H$9</f>
        <v>230512.64240713912</v>
      </c>
      <c r="I63" s="7">
        <f>I27-blanks!I$9</f>
        <v>4916.659929676603</v>
      </c>
      <c r="J63" s="7">
        <f>J27-blanks!J$9</f>
        <v>316.5925</v>
      </c>
      <c r="K63" s="7">
        <f>K27-blanks!K$9</f>
        <v>-16.869999999999997</v>
      </c>
      <c r="L63" s="7">
        <f>L27-blanks!L$9</f>
        <v>2211.3169837725163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-30.711403876251232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1309D128R3(38-48)</v>
      </c>
      <c r="C64" s="7">
        <f>C28-blanks!C$9</f>
        <v>4364339.528932867</v>
      </c>
      <c r="D64" s="7">
        <f>D28-blanks!D$9</f>
        <v>5688101.308536983</v>
      </c>
      <c r="E64" s="7">
        <f>E28-blanks!E$9</f>
        <v>2894179.7512221755</v>
      </c>
      <c r="F64" s="7">
        <f>F28-blanks!F$9</f>
        <v>397065.60402011673</v>
      </c>
      <c r="G64" s="7">
        <f>G28-blanks!G$9</f>
        <v>322454.6383143415</v>
      </c>
      <c r="H64" s="7">
        <f>H28-blanks!H$9</f>
        <v>6689260.487768302</v>
      </c>
      <c r="I64" s="7">
        <f>I28-blanks!I$9</f>
        <v>622327.1083121216</v>
      </c>
      <c r="J64" s="7">
        <f>J28-blanks!J$9</f>
        <v>2858.4875</v>
      </c>
      <c r="K64" s="7">
        <f>K28-blanks!K$9</f>
        <v>2975.118288149691</v>
      </c>
      <c r="L64" s="7">
        <f>L28-blanks!L$9</f>
        <v>2533377.52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2961.27688427344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1309D130R1(35-43)</v>
      </c>
      <c r="C65" s="7">
        <f>C29-blanks!C$9</f>
        <v>3912532.9889328666</v>
      </c>
      <c r="D65" s="7">
        <f>D29-blanks!D$9</f>
        <v>4747251.391534695</v>
      </c>
      <c r="E65" s="7">
        <f>E29-blanks!E$9</f>
        <v>8262329.871222176</v>
      </c>
      <c r="F65" s="7">
        <f>F29-blanks!F$9</f>
        <v>353437.45498428546</v>
      </c>
      <c r="G65" s="7">
        <f>G29-blanks!G$9</f>
        <v>889292.507680036</v>
      </c>
      <c r="H65" s="7">
        <f>H29-blanks!H$9</f>
        <v>4338829.167768302</v>
      </c>
      <c r="I65" s="7">
        <f>I29-blanks!I$9</f>
        <v>648039.0933121216</v>
      </c>
      <c r="J65" s="7">
        <f>J29-blanks!J$9</f>
        <v>2953.1425</v>
      </c>
      <c r="K65" s="7">
        <f>K29-blanks!K$9</f>
        <v>3559.235</v>
      </c>
      <c r="L65" s="7">
        <f>L29-blanks!L$9</f>
        <v>3004604.973370158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3545.393596123749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4750247.697352139</v>
      </c>
      <c r="D66" s="7">
        <f>D30-blanks!D$9</f>
        <v>4837226.99839429</v>
      </c>
      <c r="E66" s="7">
        <f>E30-blanks!E$9</f>
        <v>4955433.661222176</v>
      </c>
      <c r="F66" s="7">
        <f>F30-blanks!F$9</f>
        <v>824607.6015144852</v>
      </c>
      <c r="G66" s="7">
        <f>G30-blanks!G$9</f>
        <v>437347.8063248243</v>
      </c>
      <c r="H66" s="7">
        <f>H30-blanks!H$9</f>
        <v>4669653.2517830925</v>
      </c>
      <c r="I66" s="7">
        <f>I30-blanks!I$9</f>
        <v>432140.2126227804</v>
      </c>
      <c r="J66" s="7">
        <f>J30-blanks!J$9</f>
        <v>26465.385168837533</v>
      </c>
      <c r="K66" s="7">
        <f>K30-blanks!K$9</f>
        <v>289.5127826288204</v>
      </c>
      <c r="L66" s="7">
        <f>L30-blanks!L$9</f>
        <v>1802358.1557254028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275.6713787525691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5906180.7346418565</v>
      </c>
      <c r="D67" s="7">
        <f>D31-blanks!D$9</f>
        <v>5592079.838570925</v>
      </c>
      <c r="E67" s="7">
        <f>E31-blanks!E$9</f>
        <v>2531528.587916507</v>
      </c>
      <c r="F67" s="7">
        <f>F31-blanks!F$9</f>
        <v>429545.4280989643</v>
      </c>
      <c r="G67" s="7">
        <f>G31-blanks!G$9</f>
        <v>268420.66132482426</v>
      </c>
      <c r="H67" s="7">
        <f>H31-blanks!H$9</f>
        <v>2588831.0150353513</v>
      </c>
      <c r="I67" s="7">
        <f>I31-blanks!I$9</f>
        <v>609267.0365144201</v>
      </c>
      <c r="J67" s="7">
        <f>J31-blanks!J$9</f>
        <v>72030.0328878616</v>
      </c>
      <c r="K67" s="7">
        <f>K31-blanks!K$9</f>
        <v>115.97999999999999</v>
      </c>
      <c r="L67" s="7">
        <f>L31-blanks!L$9</f>
        <v>436377.4318605295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102.13859612374875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822.5775501328189</v>
      </c>
      <c r="D68" s="7">
        <f>D32-blanks!D$9</f>
        <v>-234.92325469522257</v>
      </c>
      <c r="E68" s="7">
        <f>E32-blanks!E$9</f>
        <v>77.867789746786</v>
      </c>
      <c r="F68" s="7">
        <f>F32-blanks!F$9</f>
        <v>-36.94859073778525</v>
      </c>
      <c r="G68" s="7">
        <f>G32-blanks!G$9</f>
        <v>496.51400200029275</v>
      </c>
      <c r="H68" s="7">
        <f>H32-blanks!H$9</f>
        <v>-1044.2108719746248</v>
      </c>
      <c r="I68" s="7">
        <f>I32-blanks!I$9</f>
        <v>-105.94868028070778</v>
      </c>
      <c r="J68" s="7">
        <f>J32-blanks!J$9</f>
        <v>30.097499999999968</v>
      </c>
      <c r="K68" s="7">
        <f>K32-blanks!K$9</f>
        <v>-22.534999999999997</v>
      </c>
      <c r="L68" s="7">
        <f>L32-blanks!L$9</f>
        <v>-15.079999999999984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-36.37640387625123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3891373.86282349</v>
      </c>
      <c r="D69" s="7">
        <f>D33-blanks!D$9</f>
        <v>62840.21721535126</v>
      </c>
      <c r="E69" s="7">
        <f>E33-blanks!E$9</f>
        <v>3440810.3699527327</v>
      </c>
      <c r="F69" s="7">
        <f>F33-blanks!F$9</f>
        <v>5663764.081430012</v>
      </c>
      <c r="G69" s="7">
        <f>G33-blanks!G$9</f>
        <v>311507.82148132223</v>
      </c>
      <c r="H69" s="7">
        <f>H33-blanks!H$9</f>
        <v>56139.179989735276</v>
      </c>
      <c r="I69" s="7">
        <f>I33-blanks!I$9</f>
        <v>1676.721462079945</v>
      </c>
      <c r="J69" s="7">
        <f>J33-blanks!J$9</f>
        <v>73.64249999999993</v>
      </c>
      <c r="K69" s="7">
        <f>K33-blanks!K$9</f>
        <v>5.147807752502459</v>
      </c>
      <c r="L69" s="7">
        <f>L33-blanks!L$9</f>
        <v>2462.739547891617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-8.693596123748776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4304175.642215121</v>
      </c>
      <c r="D70" s="7">
        <f>D34-blanks!D$9</f>
        <v>6462900.543536984</v>
      </c>
      <c r="E70" s="7">
        <f>E34-blanks!E$9</f>
        <v>6264562.250751381</v>
      </c>
      <c r="F70" s="7">
        <f>F34-blanks!F$9</f>
        <v>918004.6568635174</v>
      </c>
      <c r="G70" s="7">
        <f>G34-blanks!G$9</f>
        <v>501191.4509858414</v>
      </c>
      <c r="H70" s="7">
        <f>H34-blanks!H$9</f>
        <v>4806812.128146212</v>
      </c>
      <c r="I70" s="7">
        <f>I34-blanks!I$9</f>
        <v>232379.01989418143</v>
      </c>
      <c r="J70" s="7">
        <f>J34-blanks!J$9</f>
        <v>11820.746353975153</v>
      </c>
      <c r="K70" s="7">
        <f>K34-blanks!K$9</f>
        <v>55.63816179135958</v>
      </c>
      <c r="L70" s="7">
        <f>L34-blanks!L$9</f>
        <v>1041799.3727899425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41.796757915108344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4684403.9921717355</v>
      </c>
      <c r="D71" s="7">
        <f>D35-blanks!D$9</f>
        <v>4919257.972372495</v>
      </c>
      <c r="E71" s="7">
        <f>E35-blanks!E$9</f>
        <v>5012802.291524715</v>
      </c>
      <c r="F71" s="7">
        <f>F35-blanks!F$9</f>
        <v>804788.9233167206</v>
      </c>
      <c r="G71" s="7">
        <f>G35-blanks!G$9</f>
        <v>445611.0613248243</v>
      </c>
      <c r="H71" s="7">
        <f>H35-blanks!H$9</f>
        <v>4558686.746783297</v>
      </c>
      <c r="I71" s="7">
        <f>I35-blanks!I$9</f>
        <v>414531.40585913084</v>
      </c>
      <c r="J71" s="7">
        <f>J35-blanks!J$9</f>
        <v>26297.989980651884</v>
      </c>
      <c r="K71" s="7">
        <f>K35-blanks!K$9</f>
        <v>317.845</v>
      </c>
      <c r="L71" s="7">
        <f>L35-blanks!L$9</f>
        <v>1800826.993352178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304.0035961237488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57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276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21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4553081.045857479</v>
      </c>
      <c r="D76" s="7">
        <f>D40/Drift!D25</f>
        <v>4944165.064104715</v>
      </c>
      <c r="E76" s="7">
        <f>E40/Drift!E25</f>
        <v>4667980.909770826</v>
      </c>
      <c r="F76" s="7">
        <f>F40/Drift!F25</f>
        <v>829373.4890201167</v>
      </c>
      <c r="G76" s="7">
        <f>G40/Drift!G25</f>
        <v>412931.16686274105</v>
      </c>
      <c r="H76" s="7">
        <f>H40/Drift!H25</f>
        <v>4637814.220919649</v>
      </c>
      <c r="I76" s="7">
        <f>I40/Drift!I25</f>
        <v>419204.87317130837</v>
      </c>
      <c r="J76" s="7">
        <f>J40/Drift!J25</f>
        <v>27332.293709151396</v>
      </c>
      <c r="K76" s="7">
        <f>K40/Drift!K25</f>
        <v>223.79500000000002</v>
      </c>
      <c r="L76" s="7">
        <f>L40/Drift!L25</f>
        <v>1745460.5215345253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209.95359612374878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C5/Drift!C26</f>
        <v>5868.013039801714</v>
      </c>
      <c r="D77" s="7">
        <f>D5/Drift!D26</f>
        <v>23471.7704461385</v>
      </c>
      <c r="E77" s="7">
        <f>E5/Drift!E26</f>
        <v>12859.572602102784</v>
      </c>
      <c r="F77" s="7">
        <f>F5/Drift!F26</f>
        <v>1632.086308426041</v>
      </c>
      <c r="G77" s="7">
        <f>G5/Drift!G26</f>
        <v>13853.299612558862</v>
      </c>
      <c r="H77" s="7">
        <f>H5/Drift!H26</f>
        <v>42960.40145212927</v>
      </c>
      <c r="I77" s="7">
        <f>I5/Drift!I26</f>
        <v>3950.310409691092</v>
      </c>
      <c r="J77" s="7">
        <f>J5/Drift!J26</f>
        <v>263.72278402708275</v>
      </c>
      <c r="K77" s="7">
        <f>K5/Drift!K26</f>
        <v>60.237538857825655</v>
      </c>
      <c r="L77" s="7">
        <f>L5/Drift!L26</f>
        <v>154.86533651710886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8.912423065276599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4481921.033360795</v>
      </c>
      <c r="D78" s="7">
        <f>D42/Drift!D27</f>
        <v>5684227.9330119165</v>
      </c>
      <c r="E78" s="7">
        <f>E42/Drift!E27</f>
        <v>4361977.817241307</v>
      </c>
      <c r="F78" s="7">
        <f>F42/Drift!F27</f>
        <v>1086971.679785234</v>
      </c>
      <c r="G78" s="7">
        <f>G42/Drift!G27</f>
        <v>430464.37498165923</v>
      </c>
      <c r="H78" s="7">
        <f>H42/Drift!H27</f>
        <v>5464411.249178929</v>
      </c>
      <c r="I78" s="7">
        <f>I42/Drift!I27</f>
        <v>346494.3023712067</v>
      </c>
      <c r="J78" s="7">
        <f>J42/Drift!J27</f>
        <v>1379.0258876300547</v>
      </c>
      <c r="K78" s="7">
        <f>K42/Drift!K27</f>
        <v>66.32554554363479</v>
      </c>
      <c r="L78" s="7">
        <f>L42/Drift!L27</f>
        <v>617322.578840857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51.98118682709574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4553081.045857479</v>
      </c>
      <c r="D79" s="7">
        <f>D43/Drift!D28</f>
        <v>4944165.064104715</v>
      </c>
      <c r="E79" s="7">
        <f>E43/Drift!E28</f>
        <v>4667980.909770826</v>
      </c>
      <c r="F79" s="7">
        <f>F43/Drift!F28</f>
        <v>829373.4890201167</v>
      </c>
      <c r="G79" s="7">
        <f>G43/Drift!G28</f>
        <v>412931.16686274105</v>
      </c>
      <c r="H79" s="7">
        <f>H43/Drift!H28</f>
        <v>4637814.22091965</v>
      </c>
      <c r="I79" s="7">
        <f>I43/Drift!I28</f>
        <v>419204.87317130837</v>
      </c>
      <c r="J79" s="7">
        <f>J43/Drift!J28</f>
        <v>27332.293709151396</v>
      </c>
      <c r="K79" s="7">
        <f>K43/Drift!K28</f>
        <v>223.79500000000004</v>
      </c>
      <c r="L79" s="7">
        <f>L43/Drift!L28</f>
        <v>1745460.521534525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209.95359612374878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4222073.689936258</v>
      </c>
      <c r="D80" s="7">
        <f>D44/Drift!D29</f>
        <v>229197.1827408882</v>
      </c>
      <c r="E80" s="7">
        <f>E44/Drift!E29</f>
        <v>3237134.7136892644</v>
      </c>
      <c r="F80" s="7">
        <f>F44/Drift!F29</f>
        <v>5423249.892069235</v>
      </c>
      <c r="G80" s="7">
        <f>G44/Drift!G29</f>
        <v>306821.5330978543</v>
      </c>
      <c r="H80" s="7">
        <f>H44/Drift!H29</f>
        <v>213252.36221495763</v>
      </c>
      <c r="I80" s="7">
        <f>I44/Drift!I29</f>
        <v>4913.00726227059</v>
      </c>
      <c r="J80" s="7">
        <f>J44/Drift!J29</f>
        <v>132.01654354036665</v>
      </c>
      <c r="K80" s="7">
        <f>K44/Drift!K29</f>
        <v>-17.070969682516125</v>
      </c>
      <c r="L80" s="7">
        <f>L44/Drift!L29</f>
        <v>2187.9625558096204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-32.924796581267785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1309D114R3(29-37)</v>
      </c>
      <c r="C81" s="7">
        <f>C45/Drift!C30</f>
        <v>4406696.528065</v>
      </c>
      <c r="D81" s="7">
        <f>D45/Drift!D30</f>
        <v>7759994.507750355</v>
      </c>
      <c r="E81" s="7">
        <f>E45/Drift!E30</f>
        <v>1539297.241152035</v>
      </c>
      <c r="F81" s="7">
        <f>F45/Drift!F30</f>
        <v>1065854.3785964705</v>
      </c>
      <c r="G81" s="7">
        <f>G45/Drift!G30</f>
        <v>176648.52226600386</v>
      </c>
      <c r="H81" s="7">
        <f>H45/Drift!H30</f>
        <v>5912681.158443628</v>
      </c>
      <c r="I81" s="7">
        <f>I45/Drift!I30</f>
        <v>316340.5763175449</v>
      </c>
      <c r="J81" s="7">
        <f>J45/Drift!J30</f>
        <v>721.0635028302946</v>
      </c>
      <c r="K81" s="7">
        <f>K45/Drift!K30</f>
        <v>-2.6247220561073816</v>
      </c>
      <c r="L81" s="7">
        <f>L45/Drift!L30</f>
        <v>123862.43647412681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-19.220521363163222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4553081.045857479</v>
      </c>
      <c r="D82" s="7">
        <f>D46/Drift!D31</f>
        <v>4944165.064104715</v>
      </c>
      <c r="E82" s="7">
        <f>E46/Drift!E31</f>
        <v>4667980.909770826</v>
      </c>
      <c r="F82" s="7">
        <f>F46/Drift!F31</f>
        <v>829373.4890201167</v>
      </c>
      <c r="G82" s="7">
        <f>G46/Drift!G31</f>
        <v>412931.16686274105</v>
      </c>
      <c r="H82" s="7">
        <f>H46/Drift!H31</f>
        <v>4637814.220919649</v>
      </c>
      <c r="I82" s="7">
        <f>I46/Drift!I31</f>
        <v>419204.87317130837</v>
      </c>
      <c r="J82" s="7">
        <f>J46/Drift!J31</f>
        <v>27332.293709151396</v>
      </c>
      <c r="K82" s="7">
        <f>K46/Drift!K31</f>
        <v>223.79500000000007</v>
      </c>
      <c r="L82" s="7">
        <f>L46/Drift!L31</f>
        <v>1745460.521534525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209.95359612374878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1309D116R3(64-77)</v>
      </c>
      <c r="C83" s="7">
        <f>C47/Drift!C32</f>
        <v>4900607.9266662635</v>
      </c>
      <c r="D83" s="7">
        <f>D47/Drift!D32</f>
        <v>5492237.289866466</v>
      </c>
      <c r="E83" s="7">
        <f>E47/Drift!E32</f>
        <v>2807338.323291547</v>
      </c>
      <c r="F83" s="7">
        <f>F47/Drift!F32</f>
        <v>531313.5638964123</v>
      </c>
      <c r="G83" s="7">
        <f>G47/Drift!G32</f>
        <v>279359.34395212063</v>
      </c>
      <c r="H83" s="7">
        <f>H47/Drift!H32</f>
        <v>5251060.102764277</v>
      </c>
      <c r="I83" s="7">
        <f>I47/Drift!I32</f>
        <v>760710.8384680393</v>
      </c>
      <c r="J83" s="7">
        <f>J47/Drift!J32</f>
        <v>3582.7600742540385</v>
      </c>
      <c r="K83" s="7">
        <f>K47/Drift!K32</f>
        <v>2191.8236437191176</v>
      </c>
      <c r="L83" s="7">
        <f>L47/Drift!L32</f>
        <v>1247109.2725221114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2199.00988539037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1309D117R1(41-51)</v>
      </c>
      <c r="C84" s="7">
        <f>C48/Drift!C33</f>
        <v>4585672.037212964</v>
      </c>
      <c r="D84" s="7">
        <f>D48/Drift!D33</f>
        <v>5190217.332148585</v>
      </c>
      <c r="E84" s="7">
        <f>E48/Drift!E33</f>
        <v>2516881.971369228</v>
      </c>
      <c r="F84" s="7">
        <f>F48/Drift!F33</f>
        <v>2173360.8247857266</v>
      </c>
      <c r="G84" s="7">
        <f>G48/Drift!G33</f>
        <v>266270.3264198214</v>
      </c>
      <c r="H84" s="7">
        <f>H48/Drift!H33</f>
        <v>5043684.798883207</v>
      </c>
      <c r="I84" s="7">
        <f>I48/Drift!I33</f>
        <v>191105.8353383383</v>
      </c>
      <c r="J84" s="7">
        <f>J48/Drift!J33</f>
        <v>674.3061359617475</v>
      </c>
      <c r="K84" s="7">
        <f>K48/Drift!K33</f>
        <v>43.29871336496331</v>
      </c>
      <c r="L84" s="7">
        <f>L48/Drift!L33</f>
        <v>87893.82285730344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28.421598019373082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1309D117R4(24-28)</v>
      </c>
      <c r="C85" s="7">
        <f>C49/Drift!C34</f>
        <v>4899028.453860352</v>
      </c>
      <c r="D85" s="7">
        <f>D49/Drift!D34</f>
        <v>6244365.761355758</v>
      </c>
      <c r="E85" s="7">
        <f>E49/Drift!E34</f>
        <v>2299065.1938038827</v>
      </c>
      <c r="F85" s="7">
        <f>F49/Drift!F34</f>
        <v>1240095.1572675728</v>
      </c>
      <c r="G85" s="7">
        <f>G49/Drift!G34</f>
        <v>264432.12440498447</v>
      </c>
      <c r="H85" s="7">
        <f>H49/Drift!H34</f>
        <v>5335500.267295675</v>
      </c>
      <c r="I85" s="7">
        <f>I49/Drift!I34</f>
        <v>370091.2165474146</v>
      </c>
      <c r="J85" s="7">
        <f>J49/Drift!J34</f>
        <v>709.7962159229941</v>
      </c>
      <c r="K85" s="7">
        <f>K49/Drift!K34</f>
        <v>5.383608748778756</v>
      </c>
      <c r="L85" s="7">
        <f>L49/Drift!L34</f>
        <v>149947.17490988056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-8.768645170969007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5965434.502921051</v>
      </c>
      <c r="D86" s="7">
        <f>D50/Drift!D35</f>
        <v>5857704.960985499</v>
      </c>
      <c r="E86" s="7">
        <f>E50/Drift!E35</f>
        <v>2480308.77655285</v>
      </c>
      <c r="F86" s="7">
        <f>F50/Drift!F35</f>
        <v>425611.25113113143</v>
      </c>
      <c r="G86" s="7">
        <f>G50/Drift!G35</f>
        <v>250039.97632778235</v>
      </c>
      <c r="H86" s="7">
        <f>H50/Drift!H35</f>
        <v>2662342.788968614</v>
      </c>
      <c r="I86" s="7">
        <f>I50/Drift!I35</f>
        <v>596680.2309671314</v>
      </c>
      <c r="J86" s="7">
        <f>J50/Drift!J35</f>
        <v>74774.58976070133</v>
      </c>
      <c r="K86" s="7">
        <f>K50/Drift!K35</f>
        <v>93.31588906562828</v>
      </c>
      <c r="L86" s="7">
        <f>L50/Drift!L35</f>
        <v>432188.0130529107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79.78421437782491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4553081.045857479</v>
      </c>
      <c r="D87" s="7">
        <f>D51/Drift!D36</f>
        <v>4944165.064104715</v>
      </c>
      <c r="E87" s="7">
        <f>E51/Drift!E36</f>
        <v>4667980.909770826</v>
      </c>
      <c r="F87" s="7">
        <f>F51/Drift!F36</f>
        <v>829373.4890201167</v>
      </c>
      <c r="G87" s="7">
        <f>G51/Drift!G36</f>
        <v>412931.1668627411</v>
      </c>
      <c r="H87" s="7">
        <f>H51/Drift!H36</f>
        <v>4637814.220919649</v>
      </c>
      <c r="I87" s="7">
        <f>I51/Drift!I36</f>
        <v>419204.8731713083</v>
      </c>
      <c r="J87" s="7">
        <f>J51/Drift!J36</f>
        <v>27332.293709151396</v>
      </c>
      <c r="K87" s="7">
        <f>K51/Drift!K36</f>
        <v>223.79500000000002</v>
      </c>
      <c r="L87" s="7">
        <f>L51/Drift!L36</f>
        <v>1745460.5215345253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209.95359612374878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3773219.7875661515</v>
      </c>
      <c r="D88" s="7">
        <f>D52/Drift!D37</f>
        <v>47528.43869061568</v>
      </c>
      <c r="E88" s="7">
        <f>E52/Drift!E37</f>
        <v>3230337.8980244226</v>
      </c>
      <c r="F88" s="7">
        <f>F52/Drift!F37</f>
        <v>5598054.310659294</v>
      </c>
      <c r="G88" s="7">
        <f>G52/Drift!G37</f>
        <v>301279.1663573673</v>
      </c>
      <c r="H88" s="7">
        <f>H52/Drift!H37</f>
        <v>40683.1512338513</v>
      </c>
      <c r="I88" s="7">
        <f>I52/Drift!I37</f>
        <v>1792.090934831063</v>
      </c>
      <c r="J88" s="7">
        <f>J52/Drift!J37</f>
        <v>-105.21759076177656</v>
      </c>
      <c r="K88" s="7">
        <f>K52/Drift!K37</f>
        <v>23.519698606558176</v>
      </c>
      <c r="L88" s="7">
        <f>L52/Drift!L37</f>
        <v>2439.9653348453794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10.032906054023538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1309D120R2(35-45)</v>
      </c>
      <c r="C89" s="7">
        <f>C53/Drift!C38</f>
        <v>4620544.055966766</v>
      </c>
      <c r="D89" s="7">
        <f>D53/Drift!D38</f>
        <v>6973212.2854931615</v>
      </c>
      <c r="E89" s="7">
        <f>E53/Drift!E38</f>
        <v>1872610.7807475529</v>
      </c>
      <c r="F89" s="7">
        <f>F53/Drift!F38</f>
        <v>1136556.232431432</v>
      </c>
      <c r="G89" s="7">
        <f>G53/Drift!G38</f>
        <v>235893.2703084904</v>
      </c>
      <c r="H89" s="7">
        <f>H53/Drift!H38</f>
        <v>5941723.3689328</v>
      </c>
      <c r="I89" s="7">
        <f>I53/Drift!I38</f>
        <v>312183.03244161856</v>
      </c>
      <c r="J89" s="7">
        <f>J53/Drift!J38</f>
        <v>1541.8378641673282</v>
      </c>
      <c r="K89" s="7">
        <f>K53/Drift!K38</f>
        <v>-50.604677792361386</v>
      </c>
      <c r="L89" s="7">
        <f>L53/Drift!L38</f>
        <v>187760.14910570133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-65.21558117654631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1309D121R2(26-35)</v>
      </c>
      <c r="C90" s="7">
        <f>C54/Drift!C39</f>
        <v>4740288.623713287</v>
      </c>
      <c r="D90" s="7">
        <f>D54/Drift!D39</f>
        <v>6739512.593800436</v>
      </c>
      <c r="E90" s="7">
        <f>E54/Drift!E39</f>
        <v>2045081.537304389</v>
      </c>
      <c r="F90" s="7">
        <f>F54/Drift!F39</f>
        <v>1105754.028808033</v>
      </c>
      <c r="G90" s="7">
        <f>G54/Drift!G39</f>
        <v>224730.83520064745</v>
      </c>
      <c r="H90" s="7">
        <f>H54/Drift!H39</f>
        <v>6091969.508030816</v>
      </c>
      <c r="I90" s="7">
        <f>I54/Drift!I39</f>
        <v>323309.38522563543</v>
      </c>
      <c r="J90" s="7">
        <f>J54/Drift!J39</f>
        <v>1738.6204699754771</v>
      </c>
      <c r="K90" s="7">
        <f>K54/Drift!K39</f>
        <v>28.31194671088365</v>
      </c>
      <c r="L90" s="7">
        <f>L54/Drift!L39</f>
        <v>175498.24559826148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12.88059855947475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1309D124R4(49-59)</v>
      </c>
      <c r="C91" s="7">
        <f>C55/Drift!C40</f>
        <v>5025445.902430425</v>
      </c>
      <c r="D91" s="7">
        <f>D55/Drift!D40</f>
        <v>5859643.121506756</v>
      </c>
      <c r="E91" s="7">
        <f>E55/Drift!E40</f>
        <v>3239138.7145390143</v>
      </c>
      <c r="F91" s="7">
        <f>F55/Drift!F40</f>
        <v>979103.3971993679</v>
      </c>
      <c r="G91" s="7">
        <f>G55/Drift!G40</f>
        <v>385695.759495853</v>
      </c>
      <c r="H91" s="7">
        <f>H55/Drift!H40</f>
        <v>4465871.536546854</v>
      </c>
      <c r="I91" s="7">
        <f>I55/Drift!I40</f>
        <v>530508.93949486</v>
      </c>
      <c r="J91" s="7">
        <f>J55/Drift!J40</f>
        <v>1785.1123792242477</v>
      </c>
      <c r="K91" s="7">
        <f>K55/Drift!K40</f>
        <v>53.75472586181886</v>
      </c>
      <c r="L91" s="7">
        <f>L55/Drift!L40</f>
        <v>241401.6034418213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37.4613478837952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4553081.045857479</v>
      </c>
      <c r="D92" s="7">
        <f>D56/Drift!D41</f>
        <v>4944165.064104715</v>
      </c>
      <c r="E92" s="7">
        <f>E56/Drift!E41</f>
        <v>4667980.909770826</v>
      </c>
      <c r="F92" s="7">
        <f>F56/Drift!F41</f>
        <v>829373.4890201166</v>
      </c>
      <c r="G92" s="7">
        <f>G56/Drift!G41</f>
        <v>412931.16686274105</v>
      </c>
      <c r="H92" s="7">
        <f>H56/Drift!H41</f>
        <v>4637814.220919649</v>
      </c>
      <c r="I92" s="7">
        <f>I56/Drift!I41</f>
        <v>419204.87317130837</v>
      </c>
      <c r="J92" s="7">
        <f>J56/Drift!J41</f>
        <v>27332.293709151396</v>
      </c>
      <c r="K92" s="7">
        <f>K56/Drift!K41</f>
        <v>223.79500000000002</v>
      </c>
      <c r="L92" s="7">
        <f>L56/Drift!L41</f>
        <v>1745460.5215345253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209.95359612374878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4485420.8614631</v>
      </c>
      <c r="D93" s="7">
        <f>D57/Drift!D42</f>
        <v>5664846.433650982</v>
      </c>
      <c r="E93" s="7">
        <f>E57/Drift!E42</f>
        <v>4320504.3001804</v>
      </c>
      <c r="F93" s="7">
        <f>F57/Drift!F42</f>
        <v>1098718.7358490252</v>
      </c>
      <c r="G93" s="7">
        <f>G57/Drift!G42</f>
        <v>435429.3100151462</v>
      </c>
      <c r="H93" s="7">
        <f>H57/Drift!H42</f>
        <v>5324719.635770664</v>
      </c>
      <c r="I93" s="7">
        <f>I57/Drift!I42</f>
        <v>348118.8084845847</v>
      </c>
      <c r="J93" s="7">
        <f>J57/Drift!J42</f>
        <v>1150.2426452271861</v>
      </c>
      <c r="K93" s="7">
        <f>K57/Drift!K42</f>
        <v>11.71561878359158</v>
      </c>
      <c r="L93" s="7">
        <f>L57/Drift!L42</f>
        <v>591760.2773398444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-4.222363433035999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1309D126R1(94-104)</v>
      </c>
      <c r="C94" s="7">
        <f>C58/Drift!C43</f>
        <v>4973168.2232941175</v>
      </c>
      <c r="D94" s="7">
        <f>D58/Drift!D43</f>
        <v>6335823.293050235</v>
      </c>
      <c r="E94" s="7">
        <f>E58/Drift!E43</f>
        <v>2866523.7362284274</v>
      </c>
      <c r="F94" s="7">
        <f>F58/Drift!F43</f>
        <v>866747.8382052255</v>
      </c>
      <c r="G94" s="7">
        <f>G58/Drift!G43</f>
        <v>377575.2269347438</v>
      </c>
      <c r="H94" s="7">
        <f>H58/Drift!H43</f>
        <v>5021408.975951261</v>
      </c>
      <c r="I94" s="7">
        <f>I58/Drift!I43</f>
        <v>583918.3801424992</v>
      </c>
      <c r="J94" s="7">
        <f>J58/Drift!J43</f>
        <v>2092.120060688469</v>
      </c>
      <c r="K94" s="7">
        <f>K58/Drift!K43</f>
        <v>12.814798091590967</v>
      </c>
      <c r="L94" s="7">
        <f>L58/Drift!L43</f>
        <v>281078.0332385177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-1.2079623718926082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1309D127R1(132-135)</v>
      </c>
      <c r="C95" s="7">
        <f>C59/Drift!C44</f>
        <v>4692673.80795105</v>
      </c>
      <c r="D95" s="7">
        <f>D59/Drift!D44</f>
        <v>5604725.705776358</v>
      </c>
      <c r="E95" s="7">
        <f>E59/Drift!E44</f>
        <v>4053236.619955886</v>
      </c>
      <c r="F95" s="7">
        <f>F59/Drift!F44</f>
        <v>1009983.3956941079</v>
      </c>
      <c r="G95" s="7">
        <f>G59/Drift!G44</f>
        <v>396605.1653316803</v>
      </c>
      <c r="H95" s="7">
        <f>H59/Drift!H44</f>
        <v>4932914.398413215</v>
      </c>
      <c r="I95" s="7">
        <f>I59/Drift!I44</f>
        <v>426629.85575907555</v>
      </c>
      <c r="J95" s="7">
        <f>J59/Drift!J44</f>
        <v>1788.0396119104958</v>
      </c>
      <c r="K95" s="7">
        <f>K59/Drift!K44</f>
        <v>112.65730818753468</v>
      </c>
      <c r="L95" s="7">
        <f>L59/Drift!L44</f>
        <v>786685.8793772989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99.49929012004023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4162787.2315013446</v>
      </c>
      <c r="D96" s="7">
        <f>D60/Drift!D45</f>
        <v>6698102.18787606</v>
      </c>
      <c r="E96" s="7">
        <f>E60/Drift!E45</f>
        <v>6092282.891762548</v>
      </c>
      <c r="F96" s="7">
        <f>F60/Drift!F45</f>
        <v>926005.6074865138</v>
      </c>
      <c r="G96" s="7">
        <f>G60/Drift!G45</f>
        <v>478844.91061230475</v>
      </c>
      <c r="H96" s="7">
        <f>H60/Drift!H45</f>
        <v>4896346.753699883</v>
      </c>
      <c r="I96" s="7">
        <f>I60/Drift!I45</f>
        <v>236006.289259036</v>
      </c>
      <c r="J96" s="7">
        <f>J60/Drift!J45</f>
        <v>12397.98938021563</v>
      </c>
      <c r="K96" s="7">
        <f>K60/Drift!K45</f>
        <v>26.991892253203883</v>
      </c>
      <c r="L96" s="7">
        <f>L60/Drift!L45</f>
        <v>1027211.9998479448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15.462620360973704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4553081.045857479</v>
      </c>
      <c r="D97" s="7">
        <f>D61/Drift!D46</f>
        <v>4944165.064104715</v>
      </c>
      <c r="E97" s="7">
        <f>E61/Drift!E46</f>
        <v>4667980.909770826</v>
      </c>
      <c r="F97" s="7">
        <f>F61/Drift!F46</f>
        <v>829373.4890201169</v>
      </c>
      <c r="G97" s="7">
        <f>G61/Drift!G46</f>
        <v>412931.16686274105</v>
      </c>
      <c r="H97" s="7">
        <f>H61/Drift!H46</f>
        <v>4637814.220919649</v>
      </c>
      <c r="I97" s="7">
        <f>I61/Drift!I46</f>
        <v>419204.87317130837</v>
      </c>
      <c r="J97" s="7">
        <f>J61/Drift!J46</f>
        <v>27332.293709151396</v>
      </c>
      <c r="K97" s="7">
        <f>K61/Drift!K46</f>
        <v>223.79500000000002</v>
      </c>
      <c r="L97" s="7">
        <f>L61/Drift!L46</f>
        <v>1745460.521534525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209.95359612374878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1309D127R2(80-92)</v>
      </c>
      <c r="C98" s="7">
        <f>C62/Drift!C47</f>
        <v>4757127.732575805</v>
      </c>
      <c r="D98" s="7">
        <f>D62/Drift!D47</f>
        <v>4535792.280791786</v>
      </c>
      <c r="E98" s="7">
        <f>E62/Drift!E47</f>
        <v>5511926.614815295</v>
      </c>
      <c r="F98" s="7">
        <f>F62/Drift!F47</f>
        <v>683901.619822191</v>
      </c>
      <c r="G98" s="7">
        <f>G62/Drift!G47</f>
        <v>600537.7844171076</v>
      </c>
      <c r="H98" s="7">
        <f>H62/Drift!H47</f>
        <v>4815970.413655997</v>
      </c>
      <c r="I98" s="7">
        <f>I62/Drift!I47</f>
        <v>560729.4484914896</v>
      </c>
      <c r="J98" s="7">
        <f>J62/Drift!J47</f>
        <v>3255.936780602101</v>
      </c>
      <c r="K98" s="7">
        <f>K62/Drift!K47</f>
        <v>794.4770818666535</v>
      </c>
      <c r="L98" s="7">
        <f>L62/Drift!L47</f>
        <v>644451.5297056427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771.4948793095934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3978387.563565586</v>
      </c>
      <c r="D99" s="7">
        <f>D63/Drift!D48</f>
        <v>239687.28597917318</v>
      </c>
      <c r="E99" s="7">
        <f>E63/Drift!E48</f>
        <v>3213406.4697280317</v>
      </c>
      <c r="F99" s="7">
        <f>F63/Drift!F48</f>
        <v>5271128.088521279</v>
      </c>
      <c r="G99" s="7">
        <f>G63/Drift!G48</f>
        <v>291075.4749811935</v>
      </c>
      <c r="H99" s="7">
        <f>H63/Drift!H48</f>
        <v>231700.98013513206</v>
      </c>
      <c r="I99" s="7">
        <f>I63/Drift!I48</f>
        <v>4836.368787860054</v>
      </c>
      <c r="J99" s="7">
        <f>J63/Drift!J48</f>
        <v>328.26332167344293</v>
      </c>
      <c r="K99" s="7">
        <f>K63/Drift!K48</f>
        <v>-12.786938129681037</v>
      </c>
      <c r="L99" s="7">
        <f>L63/Drift!L48</f>
        <v>2168.0124809247873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-22.912696016226068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1309D128R3(38-48)</v>
      </c>
      <c r="C100" s="7">
        <f>C64/Drift!C49</f>
        <v>4243938.206682628</v>
      </c>
      <c r="D100" s="7">
        <f>D64/Drift!D49</f>
        <v>5796635.78945334</v>
      </c>
      <c r="E100" s="7">
        <f>E64/Drift!E49</f>
        <v>2760412.878389433</v>
      </c>
      <c r="F100" s="7">
        <f>F64/Drift!F49</f>
        <v>400384.9440173873</v>
      </c>
      <c r="G100" s="7">
        <f>G64/Drift!G49</f>
        <v>304476.3295737213</v>
      </c>
      <c r="H100" s="7">
        <f>H64/Drift!H49</f>
        <v>6696833.30568074</v>
      </c>
      <c r="I100" s="7">
        <f>I64/Drift!I49</f>
        <v>609316.1942673404</v>
      </c>
      <c r="J100" s="7">
        <f>J64/Drift!J49</f>
        <v>2959.938232787968</v>
      </c>
      <c r="K100" s="7">
        <f>K64/Drift!K49</f>
        <v>2269.764804488593</v>
      </c>
      <c r="L100" s="7">
        <f>L64/Drift!L49</f>
        <v>2473561.7953187423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2224.4369944047016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1309D130R1(35-43)</v>
      </c>
      <c r="C101" s="7">
        <f>C65/Drift!C50</f>
        <v>3777170.1750472137</v>
      </c>
      <c r="D101" s="7">
        <f>D65/Drift!D50</f>
        <v>4845006.291537088</v>
      </c>
      <c r="E101" s="7">
        <f>E65/Drift!E50</f>
        <v>7831448.712262422</v>
      </c>
      <c r="F101" s="7">
        <f>F65/Drift!F50</f>
        <v>355935.54273892555</v>
      </c>
      <c r="G101" s="7">
        <f>G65/Drift!G50</f>
        <v>839677.3571773642</v>
      </c>
      <c r="H101" s="7">
        <f>H65/Drift!H50</f>
        <v>4326424.6846179385</v>
      </c>
      <c r="I101" s="7">
        <f>I65/Drift!I50</f>
        <v>631552.3717939679</v>
      </c>
      <c r="J101" s="7">
        <f>J65/Drift!J50</f>
        <v>3053.909265559358</v>
      </c>
      <c r="K101" s="7">
        <f>K65/Drift!K50</f>
        <v>2733.2346653957547</v>
      </c>
      <c r="L101" s="7">
        <f>L65/Drift!L50</f>
        <v>2921659.7642600453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2681.5783645178226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4553081.045857479</v>
      </c>
      <c r="D102" s="7">
        <f>D66/Drift!D51</f>
        <v>4944165.064104715</v>
      </c>
      <c r="E102" s="7">
        <f>E66/Drift!E51</f>
        <v>4667980.909770826</v>
      </c>
      <c r="F102" s="7">
        <f>F66/Drift!F51</f>
        <v>829373.4890201167</v>
      </c>
      <c r="G102" s="7">
        <f>G66/Drift!G51</f>
        <v>412931.16686274105</v>
      </c>
      <c r="H102" s="7">
        <f>H66/Drift!H51</f>
        <v>4637814.220919649</v>
      </c>
      <c r="I102" s="7">
        <f>I66/Drift!I51</f>
        <v>419204.87317130837</v>
      </c>
      <c r="J102" s="7">
        <f>J66/Drift!J51</f>
        <v>27332.2937091514</v>
      </c>
      <c r="K102" s="7">
        <f>K66/Drift!K51</f>
        <v>223.79500000000004</v>
      </c>
      <c r="L102" s="7">
        <f>L66/Drift!L51</f>
        <v>1745460.5215345253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209.95359612374878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5676772.501427618</v>
      </c>
      <c r="D103" s="7">
        <f>D67/Drift!D52</f>
        <v>5696385.506086345</v>
      </c>
      <c r="E103" s="7">
        <f>E67/Drift!E52</f>
        <v>2379172.027888024</v>
      </c>
      <c r="F103" s="7">
        <f>F67/Drift!F52</f>
        <v>434114.7301640483</v>
      </c>
      <c r="G103" s="7">
        <f>G67/Drift!G52</f>
        <v>252480.9599660995</v>
      </c>
      <c r="H103" s="7">
        <f>H67/Drift!H52</f>
        <v>2583457.9370749844</v>
      </c>
      <c r="I103" s="7">
        <f>I67/Drift!I52</f>
        <v>595885.9447433519</v>
      </c>
      <c r="J103" s="7">
        <f>J67/Drift!J52</f>
        <v>74483.69425188548</v>
      </c>
      <c r="K103" s="7">
        <f>K67/Drift!K52</f>
        <v>87.93215038424837</v>
      </c>
      <c r="L103" s="7">
        <f>L67/Drift!L52</f>
        <v>422673.492352633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76.22283200132442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C32/Drift!C53</f>
        <v>7233.202714079845</v>
      </c>
      <c r="D104" s="7">
        <f>D32/Drift!D53</f>
        <v>23327.999569573272</v>
      </c>
      <c r="E104" s="7">
        <f>E32/Drift!E53</f>
        <v>12245.630957686752</v>
      </c>
      <c r="F104" s="7">
        <f>F32/Drift!F53</f>
        <v>1566.4617031106195</v>
      </c>
      <c r="G104" s="7">
        <f>G32/Drift!G53</f>
        <v>13967.280790064942</v>
      </c>
      <c r="H104" s="7">
        <f>H32/Drift!H53</f>
        <v>40713.96267639875</v>
      </c>
      <c r="I104" s="7">
        <f>I32/Drift!I53</f>
        <v>3699.995521536322</v>
      </c>
      <c r="J104" s="7">
        <f>J32/Drift!J53</f>
        <v>334.79913263264865</v>
      </c>
      <c r="K104" s="7">
        <f>K32/Drift!K53</f>
        <v>10.250754495928339</v>
      </c>
      <c r="L104" s="7">
        <f>L32/Drift!L53</f>
        <v>121.09509477879325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-26.610603815290673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3761136.261465217</v>
      </c>
      <c r="D105" s="7">
        <f>D69/Drift!D54</f>
        <v>63582.4959704258</v>
      </c>
      <c r="E105" s="7">
        <f>E69/Drift!E54</f>
        <v>3218858.591686057</v>
      </c>
      <c r="F105" s="7">
        <f>F69/Drift!F54</f>
        <v>5779846.215036042</v>
      </c>
      <c r="G105" s="7">
        <f>G69/Drift!G54</f>
        <v>290819.8355985853</v>
      </c>
      <c r="H105" s="7">
        <f>H69/Drift!H54</f>
        <v>56562.88040163143</v>
      </c>
      <c r="I105" s="7">
        <f>I69/Drift!I54</f>
        <v>1667.2950885577682</v>
      </c>
      <c r="J105" s="7">
        <f>J69/Drift!J54</f>
        <v>76.34448720348423</v>
      </c>
      <c r="K105" s="7">
        <f>K69/Drift!K54</f>
        <v>3.7585908905910506</v>
      </c>
      <c r="L105" s="7">
        <f>L69/Drift!L54</f>
        <v>2386.211002461142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-6.236537214714635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4171784.3762322734</v>
      </c>
      <c r="D106" s="7">
        <f>D70/Drift!D55</f>
        <v>6517359.391992766</v>
      </c>
      <c r="E106" s="7">
        <f>E70/Drift!E55</f>
        <v>5847017.769740184</v>
      </c>
      <c r="F106" s="7">
        <f>F70/Drift!F55</f>
        <v>941411.0936985186</v>
      </c>
      <c r="G106" s="7">
        <f>G70/Drift!G55</f>
        <v>466164.320495229</v>
      </c>
      <c r="H106" s="7">
        <f>H70/Drift!H55</f>
        <v>4866554.332937281</v>
      </c>
      <c r="I106" s="7">
        <f>I70/Drift!I55</f>
        <v>233019.20713124424</v>
      </c>
      <c r="J106" s="7">
        <f>J70/Drift!J55</f>
        <v>12270.037459126283</v>
      </c>
      <c r="K106" s="7">
        <f>K70/Drift!K55</f>
        <v>39.885963202183284</v>
      </c>
      <c r="L106" s="7">
        <f>L70/Drift!L55</f>
        <v>1009597.5414198004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29.41430375887542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4553081.045857479</v>
      </c>
      <c r="D107" s="7">
        <f>D71/Drift!D56</f>
        <v>4944165.064104716</v>
      </c>
      <c r="E107" s="7">
        <f>E71/Drift!E56</f>
        <v>4667980.909770826</v>
      </c>
      <c r="F107" s="7">
        <f>F71/Drift!F56</f>
        <v>829373.4890201167</v>
      </c>
      <c r="G107" s="7">
        <f>G71/Drift!G56</f>
        <v>412931.1668627411</v>
      </c>
      <c r="H107" s="7">
        <f>H71/Drift!H56</f>
        <v>4637814.220919649</v>
      </c>
      <c r="I107" s="7">
        <f>I71/Drift!I56</f>
        <v>419204.87317130837</v>
      </c>
      <c r="J107" s="7">
        <f>J71/Drift!J56</f>
        <v>27332.293709151396</v>
      </c>
      <c r="K107" s="7">
        <f>K71/Drift!K56</f>
        <v>223.79500000000004</v>
      </c>
      <c r="L107" s="7">
        <f>L71/Drift!L56</f>
        <v>1745460.5215345256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209.95359612374875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154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22.72032037844669</v>
      </c>
      <c r="D111" s="7">
        <f>D76*regressions!C$38+regressions!C$39</f>
        <v>7.075378634278279</v>
      </c>
      <c r="E111" s="7">
        <f>E76*regressions!D$38+regressions!D$39</f>
        <v>8.579463899236575</v>
      </c>
      <c r="F111" s="7">
        <f>F76*regressions!E$38+regressions!E$39</f>
        <v>4.350455282919812</v>
      </c>
      <c r="G111" s="7">
        <f>G76*regressions!F$38+regressions!F$39</f>
        <v>0.13031459580635765</v>
      </c>
      <c r="H111" s="7">
        <f>H76*regressions!G$38+regressions!G$39</f>
        <v>8.069818159391621</v>
      </c>
      <c r="I111" s="7">
        <f>I76*regressions!H$38+regressions!H$39</f>
        <v>1.6518717531106113</v>
      </c>
      <c r="J111" s="7">
        <f>J76*regressions!I$38+regressions!I$39</f>
        <v>0.42989645416844285</v>
      </c>
      <c r="K111" s="7">
        <f>K76*regressions!J$38+regressions!J$39</f>
        <v>0.11665064186221052</v>
      </c>
      <c r="L111" s="7">
        <f>L76*regressions!K$38+regressions!K$39</f>
        <v>1.639827427076432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11.884040087059397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0.00771359955004303</v>
      </c>
      <c r="D112" s="7">
        <f>D77*regressions!C$38+regressions!C$39</f>
        <v>0.04660638450140048</v>
      </c>
      <c r="E112" s="7">
        <f>E77*regressions!D$38+regressions!D$39</f>
        <v>0.10114404380196106</v>
      </c>
      <c r="F112" s="7">
        <f>F77*regressions!E$38+regressions!E$39</f>
        <v>0.049583824322044424</v>
      </c>
      <c r="G112" s="7">
        <f>G77*regressions!F$38+regressions!F$39</f>
        <v>0.0054115341782961365</v>
      </c>
      <c r="H112" s="7">
        <f>H77*regressions!G$38+regressions!G$39</f>
        <v>0.05947513824438372</v>
      </c>
      <c r="I112" s="7">
        <f>I77*regressions!H$38+regressions!H$39</f>
        <v>0.008308556977716139</v>
      </c>
      <c r="J112" s="7">
        <f>J77*regressions!I$38+regressions!I$39</f>
        <v>0.005400622284860386</v>
      </c>
      <c r="K112" s="7">
        <f>K77*regressions!J$38+regressions!J$39</f>
        <v>0.03186404299221631</v>
      </c>
      <c r="L112" s="7">
        <f>L77*regressions!K$38+regressions!K$39</f>
        <v>0.005993837536970487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9.113711442612217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22.364887419719206</v>
      </c>
      <c r="D113" s="7">
        <f>D78*regressions!C$38+regressions!C$39</f>
        <v>8.13249255006913</v>
      </c>
      <c r="E113" s="7">
        <f>E78*regressions!D$38+regressions!D$39</f>
        <v>8.02214392682199</v>
      </c>
      <c r="F113" s="7">
        <f>F78*regressions!E$38+regressions!E$39</f>
        <v>5.688912804578911</v>
      </c>
      <c r="G113" s="7">
        <f>G78*regressions!F$38+regressions!F$39</f>
        <v>0.13580212481743653</v>
      </c>
      <c r="H113" s="7">
        <f>H78*regressions!G$38+regressions!G$39</f>
        <v>9.51084892919859</v>
      </c>
      <c r="I113" s="7">
        <f>I78*regressions!H$38+regressions!H$39</f>
        <v>1.3640858288763111</v>
      </c>
      <c r="J113" s="7">
        <f>J78*regressions!I$38+regressions!I$39</f>
        <v>0.02289107348288981</v>
      </c>
      <c r="K113" s="7">
        <f>K78*regressions!J$38+regressions!J$39</f>
        <v>0.035020006512210336</v>
      </c>
      <c r="L113" s="7">
        <f>L78*regressions!K$38+regressions!K$39</f>
        <v>0.5837432633305338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9.707194996827223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22.72032037844669</v>
      </c>
      <c r="D114" s="7">
        <f>D79*regressions!C$38+regressions!C$39</f>
        <v>7.075378634278279</v>
      </c>
      <c r="E114" s="7">
        <f>E79*regressions!D$38+regressions!D$39</f>
        <v>8.579463899236575</v>
      </c>
      <c r="F114" s="7">
        <f>F79*regressions!E$38+regressions!E$39</f>
        <v>4.350455282919812</v>
      </c>
      <c r="G114" s="7">
        <f>G79*regressions!F$38+regressions!F$39</f>
        <v>0.13031459580635765</v>
      </c>
      <c r="H114" s="7">
        <f>H79*regressions!G$38+regressions!G$39</f>
        <v>8.069818159391623</v>
      </c>
      <c r="I114" s="7">
        <f>I79*regressions!H$38+regressions!H$39</f>
        <v>1.6518717531106113</v>
      </c>
      <c r="J114" s="7">
        <f>J79*regressions!I$38+regressions!I$39</f>
        <v>0.42989645416844285</v>
      </c>
      <c r="K114" s="7">
        <f>K79*regressions!J$38+regressions!J$39</f>
        <v>0.11665064186221054</v>
      </c>
      <c r="L114" s="7">
        <f>L79*regressions!K$38+regressions!K$39</f>
        <v>1.6398274270764317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11.884040087059397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21.06699121579199</v>
      </c>
      <c r="D115" s="7">
        <f>D80*regressions!C$38+regressions!C$39</f>
        <v>0.34046681893951863</v>
      </c>
      <c r="E115" s="7">
        <f>E80*regressions!D$38+regressions!D$39</f>
        <v>5.9734799010429525</v>
      </c>
      <c r="F115" s="7">
        <f>F80*regressions!E$38+regressions!E$39</f>
        <v>28.219832653042126</v>
      </c>
      <c r="G115" s="7">
        <f>G80*regressions!F$38+regressions!F$39</f>
        <v>0.09710449017762803</v>
      </c>
      <c r="H115" s="7">
        <f>H80*regressions!G$38+regressions!G$39</f>
        <v>0.3563500929327314</v>
      </c>
      <c r="I115" s="7">
        <f>I80*regressions!H$38+regressions!H$39</f>
        <v>0.012118877821417389</v>
      </c>
      <c r="J115" s="7">
        <f>J80*regressions!I$38+regressions!I$39</f>
        <v>0.003335173381986288</v>
      </c>
      <c r="K115" s="7">
        <f>K80*regressions!J$38+regressions!J$39</f>
        <v>-0.008211936770942908</v>
      </c>
      <c r="L115" s="7">
        <f>L80*regressions!K$38+regressions!K$39</f>
        <v>0.007897081542330271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8.537198451628324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1309D114R3(29-37)</v>
      </c>
      <c r="C116" s="7">
        <f>C81*regressions!B$38+regressions!B$39</f>
        <v>21.989152965100587</v>
      </c>
      <c r="D116" s="7">
        <f>D81*regressions!C$38+regressions!C$39</f>
        <v>11.097540283553872</v>
      </c>
      <c r="E116" s="7">
        <f>E81*regressions!D$38+regressions!D$39</f>
        <v>2.8812277099393073</v>
      </c>
      <c r="F116" s="7">
        <f>F81*regressions!E$38+regressions!E$39</f>
        <v>5.579189166655486</v>
      </c>
      <c r="G116" s="7">
        <f>G81*regressions!F$38+regressions!F$39</f>
        <v>0.05636304864825313</v>
      </c>
      <c r="H116" s="7">
        <f>H81*regressions!G$38+regressions!G$39</f>
        <v>10.292330969836154</v>
      </c>
      <c r="I116" s="7">
        <f>I81*regressions!H$38+regressions!H$39</f>
        <v>1.2447384241458723</v>
      </c>
      <c r="J116" s="7">
        <f>J81*regressions!I$38+regressions!I$39</f>
        <v>0.012572749303298963</v>
      </c>
      <c r="K116" s="7">
        <f>K81*regressions!J$38+regressions!J$39</f>
        <v>-0.0007231423489494674</v>
      </c>
      <c r="L116" s="7">
        <f>L81*regressions!K$38+regressions!K$39</f>
        <v>0.12180024903125519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8.726042088036378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22.72032037844669</v>
      </c>
      <c r="D117" s="7">
        <f>D82*regressions!C$38+regressions!C$39</f>
        <v>7.075378634278279</v>
      </c>
      <c r="E117" s="7">
        <f>E82*regressions!D$38+regressions!D$39</f>
        <v>8.579463899236575</v>
      </c>
      <c r="F117" s="7">
        <f>F82*regressions!E$38+regressions!E$39</f>
        <v>4.350455282919812</v>
      </c>
      <c r="G117" s="7">
        <f>G82*regressions!F$38+regressions!F$39</f>
        <v>0.13031459580635765</v>
      </c>
      <c r="H117" s="7">
        <f>H82*regressions!G$38+regressions!G$39</f>
        <v>8.069818159391621</v>
      </c>
      <c r="I117" s="7">
        <f>I82*regressions!H$38+regressions!H$39</f>
        <v>1.6518717531106113</v>
      </c>
      <c r="J117" s="7">
        <f>J82*regressions!I$38+regressions!I$39</f>
        <v>0.42989645416844285</v>
      </c>
      <c r="K117" s="7">
        <f>K82*regressions!J$38+regressions!J$39</f>
        <v>0.11665064186221055</v>
      </c>
      <c r="L117" s="7">
        <f>L82*regressions!K$38+regressions!K$39</f>
        <v>1.6398274270764317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11.884040087059397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1309D116R3(64-77)</v>
      </c>
      <c r="C118" s="7">
        <f>C83*regressions!B$38+regressions!B$39</f>
        <v>24.45616194380554</v>
      </c>
      <c r="D118" s="7">
        <f>D83*regressions!C$38+regressions!C$39</f>
        <v>7.858251010468067</v>
      </c>
      <c r="E118" s="7">
        <f>E83*regressions!D$38+regressions!D$39</f>
        <v>5.19069659496497</v>
      </c>
      <c r="F118" s="7">
        <f>F83*regressions!E$38+regressions!E$39</f>
        <v>2.801762151566528</v>
      </c>
      <c r="G118" s="7">
        <f>G83*regressions!F$38+regressions!F$39</f>
        <v>0.0885093968767993</v>
      </c>
      <c r="H118" s="7">
        <f>H83*regressions!G$38+regressions!G$39</f>
        <v>9.138907637073997</v>
      </c>
      <c r="I118" s="7">
        <f>I83*regressions!H$38+regressions!H$39</f>
        <v>3.003540551374387</v>
      </c>
      <c r="J118" s="7">
        <f>J83*regressions!I$38+regressions!I$39</f>
        <v>0.05745056239676352</v>
      </c>
      <c r="K118" s="7">
        <f>K83*regressions!J$38+regressions!J$39</f>
        <v>1.1368575710626112</v>
      </c>
      <c r="L118" s="7">
        <f>L83*regressions!K$38+regressions!K$39</f>
        <v>1.1733056994157665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39.29305053871683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1309D117R1(41-51)</v>
      </c>
      <c r="C119" s="7">
        <f>C84*regressions!B$38+regressions!B$39</f>
        <v>22.883107203222497</v>
      </c>
      <c r="D119" s="7">
        <f>D84*regressions!C$38+regressions!C$39</f>
        <v>7.426842391600889</v>
      </c>
      <c r="E119" s="7">
        <f>E84*regressions!D$38+regressions!D$39</f>
        <v>4.661691725429632</v>
      </c>
      <c r="F119" s="7">
        <f>F84*regressions!E$38+regressions!E$39</f>
        <v>11.333695162155983</v>
      </c>
      <c r="G119" s="7">
        <f>G84*regressions!F$38+regressions!F$39</f>
        <v>0.08441280696878857</v>
      </c>
      <c r="H119" s="7">
        <f>H84*regressions!G$38+regressions!G$39</f>
        <v>8.777384205977222</v>
      </c>
      <c r="I119" s="7">
        <f>I84*regressions!H$38+regressions!H$39</f>
        <v>0.7490636511059422</v>
      </c>
      <c r="J119" s="7">
        <f>J84*regressions!I$38+regressions!I$39</f>
        <v>0.011839489043625369</v>
      </c>
      <c r="K119" s="7">
        <f>K84*regressions!J$38+regressions!J$39</f>
        <v>0.023083120420033992</v>
      </c>
      <c r="L119" s="7">
        <f>L84*regressions!K$38+regressions!K$39</f>
        <v>0.08812893828540537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9.382546056848902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1309D117R4(24-28)</v>
      </c>
      <c r="C120" s="7">
        <f>C85*regressions!B$38+regressions!B$39</f>
        <v>24.44827272803761</v>
      </c>
      <c r="D120" s="7">
        <f>D85*regressions!C$38+regressions!C$39</f>
        <v>8.932599565271094</v>
      </c>
      <c r="E120" s="7">
        <f>E85*regressions!D$38+regressions!D$39</f>
        <v>4.264984491327279</v>
      </c>
      <c r="F120" s="7">
        <f>F85*regressions!E$38+regressions!E$39</f>
        <v>6.48452891341141</v>
      </c>
      <c r="G120" s="7">
        <f>G85*regressions!F$38+regressions!F$39</f>
        <v>0.08383748801881515</v>
      </c>
      <c r="H120" s="7">
        <f>H85*regressions!G$38+regressions!G$39</f>
        <v>9.286114645008146</v>
      </c>
      <c r="I120" s="7">
        <f>I85*regressions!H$38+regressions!H$39</f>
        <v>1.457481598989946</v>
      </c>
      <c r="J120" s="7">
        <f>J85*regressions!I$38+regressions!I$39</f>
        <v>0.01239605300329791</v>
      </c>
      <c r="K120" s="7">
        <f>K85*regressions!J$38+regressions!J$39</f>
        <v>0.00342829853812734</v>
      </c>
      <c r="L120" s="7">
        <f>L85*regressions!K$38+regressions!K$39</f>
        <v>0.14621896427424894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8.87006796872018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29.774801545611833</v>
      </c>
      <c r="D121" s="7">
        <f>D86*regressions!C$38+regressions!C$39</f>
        <v>8.380289038780564</v>
      </c>
      <c r="E121" s="7">
        <f>E86*regressions!D$38+regressions!D$39</f>
        <v>4.595081379247556</v>
      </c>
      <c r="F121" s="7">
        <f>F86*regressions!E$38+regressions!E$39</f>
        <v>2.2525422399000865</v>
      </c>
      <c r="G121" s="7">
        <f>G86*regressions!F$38+regressions!F$39</f>
        <v>0.07933304538802392</v>
      </c>
      <c r="H121" s="7">
        <f>H86*regressions!G$38+regressions!G$39</f>
        <v>4.62592104750515</v>
      </c>
      <c r="I121" s="7">
        <f>I86*regressions!H$38+regressions!H$39</f>
        <v>2.354313080555295</v>
      </c>
      <c r="J121" s="7">
        <f>J86*regressions!I$38+regressions!I$39</f>
        <v>1.1738979378292358</v>
      </c>
      <c r="K121" s="7">
        <f>K86*regressions!J$38+regressions!J$39</f>
        <v>0.04901153837863722</v>
      </c>
      <c r="L121" s="7">
        <f>L86*regressions!K$38+regressions!K$39</f>
        <v>0.4104331780197044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10.090318127548993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22.72032037844669</v>
      </c>
      <c r="D122" s="7">
        <f>D87*regressions!C$38+regressions!C$39</f>
        <v>7.075378634278279</v>
      </c>
      <c r="E122" s="7">
        <f>E87*regressions!D$38+regressions!D$39</f>
        <v>8.579463899236575</v>
      </c>
      <c r="F122" s="7">
        <f>F87*regressions!E$38+regressions!E$39</f>
        <v>4.350455282919812</v>
      </c>
      <c r="G122" s="7">
        <f>G87*regressions!F$38+regressions!F$39</f>
        <v>0.13031459580635768</v>
      </c>
      <c r="H122" s="7">
        <f>H87*regressions!G$38+regressions!G$39</f>
        <v>8.069818159391621</v>
      </c>
      <c r="I122" s="7">
        <f>I87*regressions!H$38+regressions!H$39</f>
        <v>1.651871753110611</v>
      </c>
      <c r="J122" s="7">
        <f>J87*regressions!I$38+regressions!I$39</f>
        <v>0.42989645416844285</v>
      </c>
      <c r="K122" s="7">
        <f>K87*regressions!J$38+regressions!J$39</f>
        <v>0.11665064186221052</v>
      </c>
      <c r="L122" s="7">
        <f>L87*regressions!K$38+regressions!K$39</f>
        <v>1.639827427076432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11.884040087059397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18.825037273425586</v>
      </c>
      <c r="D123" s="7">
        <f>D88*regressions!C$38+regressions!C$39</f>
        <v>0.08096919317244262</v>
      </c>
      <c r="E123" s="7">
        <f>E88*regressions!D$38+regressions!D$39</f>
        <v>5.961100937524892</v>
      </c>
      <c r="F123" s="7">
        <f>F88*regressions!E$38+regressions!E$39</f>
        <v>29.128101023197125</v>
      </c>
      <c r="G123" s="7">
        <f>G88*regressions!F$38+regressions!F$39</f>
        <v>0.09536984480798545</v>
      </c>
      <c r="H123" s="7">
        <f>H88*regressions!G$38+regressions!G$39</f>
        <v>0.055505141350009626</v>
      </c>
      <c r="I123" s="7">
        <f>I88*regressions!H$38+regressions!H$39</f>
        <v>-0.00023360105293146385</v>
      </c>
      <c r="J123" s="7">
        <f>J88*regressions!I$38+regressions!I$39</f>
        <v>-0.00038518930248399746</v>
      </c>
      <c r="K123" s="7">
        <f>K88*regressions!J$38+regressions!J$39</f>
        <v>0.012829871325473627</v>
      </c>
      <c r="L123" s="7">
        <f>L88*regressions!K$38+regressions!K$39</f>
        <v>0.008132988991311346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9.129151593861428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1309D120R2(35-45)</v>
      </c>
      <c r="C124" s="7">
        <f>C89*regressions!B$38+regressions!B$39</f>
        <v>23.05728739751408</v>
      </c>
      <c r="D124" s="7">
        <f>D89*regressions!C$38+regressions!C$39</f>
        <v>9.973691931219875</v>
      </c>
      <c r="E124" s="7">
        <f>E89*regressions!D$38+regressions!D$39</f>
        <v>3.4882878907930737</v>
      </c>
      <c r="F124" s="7">
        <f>F89*regressions!E$38+regressions!E$39</f>
        <v>5.946549774971765</v>
      </c>
      <c r="G124" s="7">
        <f>G89*regressions!F$38+regressions!F$39</f>
        <v>0.07490542101001256</v>
      </c>
      <c r="H124" s="7">
        <f>H89*regressions!G$38+regressions!G$39</f>
        <v>10.342961104602354</v>
      </c>
      <c r="I124" s="7">
        <f>I89*regressions!H$38+regressions!H$39</f>
        <v>1.2282830092906165</v>
      </c>
      <c r="J124" s="7">
        <f>J89*regressions!I$38+regressions!I$39</f>
        <v>0.0254443300109857</v>
      </c>
      <c r="K124" s="7">
        <f>K89*regressions!J$38+regressions!J$39</f>
        <v>-0.02559548526991005</v>
      </c>
      <c r="L124" s="7">
        <f>L89*regressions!K$38+regressions!K$39</f>
        <v>0.18161683692888944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8.092234446717969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1309D121R2(26-35)</v>
      </c>
      <c r="C125" s="7">
        <f>C90*regressions!B$38+regressions!B$39</f>
        <v>23.65539249210878</v>
      </c>
      <c r="D125" s="7">
        <f>D90*regressions!C$38+regressions!C$39</f>
        <v>9.639872729387456</v>
      </c>
      <c r="E125" s="7">
        <f>E90*regressions!D$38+regressions!D$39</f>
        <v>3.802406929564899</v>
      </c>
      <c r="F125" s="7">
        <f>F90*regressions!E$38+regressions!E$39</f>
        <v>5.786504236604591</v>
      </c>
      <c r="G125" s="7">
        <f>G90*regressions!F$38+regressions!F$39</f>
        <v>0.07141181127965858</v>
      </c>
      <c r="H125" s="7">
        <f>H90*regressions!G$38+regressions!G$39</f>
        <v>10.60488959222453</v>
      </c>
      <c r="I125" s="7">
        <f>I90*regressions!H$38+regressions!H$39</f>
        <v>1.2723207287593337</v>
      </c>
      <c r="J125" s="7">
        <f>J90*regressions!I$38+regressions!I$39</f>
        <v>0.028530322108012728</v>
      </c>
      <c r="K125" s="7">
        <f>K90*regressions!J$38+regressions!J$39</f>
        <v>0.015314126185322158</v>
      </c>
      <c r="L125" s="7">
        <f>L90*regressions!K$38+regressions!K$39</f>
        <v>0.17013809694371743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9.168392531418704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1309D124R4(49-59)</v>
      </c>
      <c r="C126" s="7">
        <f>C91*regressions!B$38+regressions!B$39</f>
        <v>25.07970780236583</v>
      </c>
      <c r="D126" s="7">
        <f>D91*regressions!C$38+regressions!C$39</f>
        <v>8.38305752851858</v>
      </c>
      <c r="E126" s="7">
        <f>E91*regressions!D$38+regressions!D$39</f>
        <v>5.977129765131151</v>
      </c>
      <c r="F126" s="7">
        <f>F91*regressions!E$38+regressions!E$39</f>
        <v>5.128438704405019</v>
      </c>
      <c r="G126" s="7">
        <f>G91*regressions!F$38+regressions!F$39</f>
        <v>0.12179048047956305</v>
      </c>
      <c r="H126" s="7">
        <f>H91*regressions!G$38+regressions!G$39</f>
        <v>7.770065449965372</v>
      </c>
      <c r="I126" s="7">
        <f>I91*regressions!H$38+regressions!H$39</f>
        <v>2.0924093977128235</v>
      </c>
      <c r="J126" s="7">
        <f>J91*regressions!I$38+regressions!I$39</f>
        <v>0.029259419397522562</v>
      </c>
      <c r="K126" s="7">
        <f>K91*regressions!J$38+regressions!J$39</f>
        <v>0.02850341571662038</v>
      </c>
      <c r="L126" s="7">
        <f>L91*regressions!K$38+regressions!K$39</f>
        <v>0.23183223018958538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9.507112968228604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22.72032037844669</v>
      </c>
      <c r="D127" s="7">
        <f>D92*regressions!C$38+regressions!C$39</f>
        <v>7.075378634278279</v>
      </c>
      <c r="E127" s="7">
        <f>E92*regressions!D$38+regressions!D$39</f>
        <v>8.579463899236575</v>
      </c>
      <c r="F127" s="7">
        <f>F92*regressions!E$38+regressions!E$39</f>
        <v>4.350455282919811</v>
      </c>
      <c r="G127" s="7">
        <f>G92*regressions!F$38+regressions!F$39</f>
        <v>0.13031459580635765</v>
      </c>
      <c r="H127" s="7">
        <f>H92*regressions!G$38+regressions!G$39</f>
        <v>8.069818159391621</v>
      </c>
      <c r="I127" s="7">
        <f>I92*regressions!H$38+regressions!H$39</f>
        <v>1.6518717531106113</v>
      </c>
      <c r="J127" s="7">
        <f>J92*regressions!I$38+regressions!I$39</f>
        <v>0.42989645416844285</v>
      </c>
      <c r="K127" s="7">
        <f>K92*regressions!J$38+regressions!J$39</f>
        <v>0.11665064186221052</v>
      </c>
      <c r="L127" s="7">
        <f>L92*regressions!K$38+regressions!K$39</f>
        <v>1.639827427076432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11.884040087059397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22.38236850514619</v>
      </c>
      <c r="D128" s="7">
        <f>D93*regressions!C$38+regressions!C$39</f>
        <v>8.104807803888594</v>
      </c>
      <c r="E128" s="7">
        <f>E93*regressions!D$38+regressions!D$39</f>
        <v>7.946608679144417</v>
      </c>
      <c r="F128" s="7">
        <f>F93*regressions!E$38+regressions!E$39</f>
        <v>5.749949473738862</v>
      </c>
      <c r="G128" s="7">
        <f>G93*regressions!F$38+regressions!F$39</f>
        <v>0.1373560460878391</v>
      </c>
      <c r="H128" s="7">
        <f>H93*regressions!G$38+regressions!G$39</f>
        <v>9.267320454835204</v>
      </c>
      <c r="I128" s="7">
        <f>I93*regressions!H$38+regressions!H$39</f>
        <v>1.3705155678828724</v>
      </c>
      <c r="J128" s="7">
        <f>J93*regressions!I$38+regressions!I$39</f>
        <v>0.019303239715327034</v>
      </c>
      <c r="K128" s="7">
        <f>K93*regressions!J$38+regressions!J$39</f>
        <v>0.006710751023714484</v>
      </c>
      <c r="L128" s="7">
        <f>L93*regressions!K$38+regressions!K$39</f>
        <v>0.5598136171565394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8.932715307733964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1309D126R1(94-104)</v>
      </c>
      <c r="C129" s="7">
        <f>C94*regressions!B$38+regressions!B$39</f>
        <v>24.81858909933455</v>
      </c>
      <c r="D129" s="7">
        <f>D94*regressions!C$38+regressions!C$39</f>
        <v>9.063238506258468</v>
      </c>
      <c r="E129" s="7">
        <f>E94*regressions!D$38+regressions!D$39</f>
        <v>5.298490318331167</v>
      </c>
      <c r="F129" s="7">
        <f>F94*regressions!E$38+regressions!E$39</f>
        <v>4.544649111049355</v>
      </c>
      <c r="G129" s="7">
        <f>G94*regressions!F$38+regressions!F$39</f>
        <v>0.11924892289852825</v>
      </c>
      <c r="H129" s="7">
        <f>H94*regressions!G$38+regressions!G$39</f>
        <v>8.738550112494808</v>
      </c>
      <c r="I129" s="7">
        <f>I94*regressions!H$38+regressions!H$39</f>
        <v>2.3038021164122116</v>
      </c>
      <c r="J129" s="7">
        <f>J94*regressions!I$38+regressions!I$39</f>
        <v>0.03407398761016662</v>
      </c>
      <c r="K129" s="7">
        <f>K94*regressions!J$38+regressions!J$39</f>
        <v>0.0072805548982838655</v>
      </c>
      <c r="L129" s="7">
        <f>L94*regressions!K$38+regressions!K$39</f>
        <v>0.26897454018247324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8.974253473665321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1309D127R1(132-135)</v>
      </c>
      <c r="C130" s="7">
        <f>C95*regressions!B$38+regressions!B$39</f>
        <v>23.417564050940022</v>
      </c>
      <c r="D130" s="7">
        <f>D95*regressions!C$38+regressions!C$39</f>
        <v>8.018930697045516</v>
      </c>
      <c r="E130" s="7">
        <f>E95*regressions!D$38+regressions!D$39</f>
        <v>7.459837075175523</v>
      </c>
      <c r="F130" s="7">
        <f>F95*regressions!E$38+regressions!E$39</f>
        <v>5.288888458075041</v>
      </c>
      <c r="G130" s="7">
        <f>G95*regressions!F$38+regressions!F$39</f>
        <v>0.12520489731712636</v>
      </c>
      <c r="H130" s="7">
        <f>H95*regressions!G$38+regressions!G$39</f>
        <v>8.584274927811478</v>
      </c>
      <c r="I130" s="7">
        <f>I95*regressions!H$38+regressions!H$39</f>
        <v>1.6812595773696004</v>
      </c>
      <c r="J130" s="7">
        <f>J95*regressions!I$38+regressions!I$39</f>
        <v>0.02930532496371233</v>
      </c>
      <c r="K130" s="7">
        <f>K95*regressions!J$38+regressions!J$39</f>
        <v>0.05903794214654613</v>
      </c>
      <c r="L130" s="7">
        <f>L95*regressions!K$38+regressions!K$39</f>
        <v>0.7422893886290082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10.361990035473147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20.770864773501426</v>
      </c>
      <c r="D131" s="7">
        <f>D96*regressions!C$38+regressions!C$39</f>
        <v>9.580721651552885</v>
      </c>
      <c r="E131" s="7">
        <f>E96*regressions!D$38+regressions!D$39</f>
        <v>11.173528994304494</v>
      </c>
      <c r="F131" s="7">
        <f>F96*regressions!E$38+regressions!E$39</f>
        <v>4.852547263500277</v>
      </c>
      <c r="G131" s="7">
        <f>G96*regressions!F$38+regressions!F$39</f>
        <v>0.1509442249421845</v>
      </c>
      <c r="H131" s="7">
        <f>H96*regressions!G$38+regressions!G$39</f>
        <v>8.520525483511816</v>
      </c>
      <c r="I131" s="7">
        <f>I96*regressions!H$38+regressions!H$39</f>
        <v>0.9267780946582067</v>
      </c>
      <c r="J131" s="7">
        <f>J96*regressions!I$38+regressions!I$39</f>
        <v>0.19569310604007983</v>
      </c>
      <c r="K131" s="7">
        <f>K96*regressions!J$38+regressions!J$39</f>
        <v>0.014629822778994814</v>
      </c>
      <c r="L131" s="7">
        <f>L96*regressions!K$38+regressions!K$39</f>
        <v>0.9674531892452437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9.203972551413907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22.72032037844669</v>
      </c>
      <c r="D132" s="7">
        <f>D97*regressions!C$38+regressions!C$39</f>
        <v>7.075378634278279</v>
      </c>
      <c r="E132" s="7">
        <f>E97*regressions!D$38+regressions!D$39</f>
        <v>8.579463899236575</v>
      </c>
      <c r="F132" s="7">
        <f>F97*regressions!E$38+regressions!E$39</f>
        <v>4.350455282919813</v>
      </c>
      <c r="G132" s="7">
        <f>G97*regressions!F$38+regressions!F$39</f>
        <v>0.13031459580635765</v>
      </c>
      <c r="H132" s="7">
        <f>H97*regressions!G$38+regressions!G$39</f>
        <v>8.069818159391621</v>
      </c>
      <c r="I132" s="7">
        <f>I97*regressions!H$38+regressions!H$39</f>
        <v>1.6518717531106113</v>
      </c>
      <c r="J132" s="7">
        <f>J97*regressions!I$38+regressions!I$39</f>
        <v>0.42989645416844285</v>
      </c>
      <c r="K132" s="7">
        <f>K97*regressions!J$38+regressions!J$39</f>
        <v>0.11665064186221052</v>
      </c>
      <c r="L132" s="7">
        <f>L97*regressions!K$38+regressions!K$39</f>
        <v>1.6398274270764317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11.884040087059397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1309D127R2(80-92)</v>
      </c>
      <c r="C133" s="7">
        <f>C98*regressions!B$38+regressions!B$39</f>
        <v>23.739501166002256</v>
      </c>
      <c r="D133" s="7">
        <f>D98*regressions!C$38+regressions!C$39</f>
        <v>6.4920544733082854</v>
      </c>
      <c r="E133" s="7">
        <f>E98*regressions!D$38+regressions!D$39</f>
        <v>10.11653266925045</v>
      </c>
      <c r="F133" s="7">
        <f>F98*regressions!E$38+regressions!E$39</f>
        <v>3.5945962571267676</v>
      </c>
      <c r="G133" s="7">
        <f>G98*regressions!F$38+regressions!F$39</f>
        <v>0.18903156018147113</v>
      </c>
      <c r="H133" s="7">
        <f>H98*regressions!G$38+regressions!G$39</f>
        <v>8.380403059636642</v>
      </c>
      <c r="I133" s="7">
        <f>I98*regressions!H$38+regressions!H$39</f>
        <v>2.2120211270215675</v>
      </c>
      <c r="J133" s="7">
        <f>J98*regressions!I$38+regressions!I$39</f>
        <v>0.0523252409935216</v>
      </c>
      <c r="K133" s="7">
        <f>K98*regressions!J$38+regressions!J$39</f>
        <v>0.41248668883692385</v>
      </c>
      <c r="L133" s="7">
        <f>L98*regressions!K$38+regressions!K$39</f>
        <v>0.6091394975170481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19.622026680466874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19.849817723856432</v>
      </c>
      <c r="D134" s="7">
        <f>D99*regressions!C$38+regressions!C$39</f>
        <v>0.35545099741566405</v>
      </c>
      <c r="E134" s="7">
        <f>E99*regressions!D$38+regressions!D$39</f>
        <v>5.930263918614131</v>
      </c>
      <c r="F134" s="7">
        <f>F99*regressions!E$38+regressions!E$39</f>
        <v>27.429421153790706</v>
      </c>
      <c r="G134" s="7">
        <f>G99*regressions!F$38+regressions!F$39</f>
        <v>0.09217630189974646</v>
      </c>
      <c r="H134" s="7">
        <f>H99*regressions!G$38+regressions!G$39</f>
        <v>0.3885121080071972</v>
      </c>
      <c r="I134" s="7">
        <f>I99*regressions!H$38+regressions!H$39</f>
        <v>0.011815545390555602</v>
      </c>
      <c r="J134" s="7">
        <f>J99*regressions!I$38+regressions!I$39</f>
        <v>0.006412762500691877</v>
      </c>
      <c r="K134" s="7">
        <f>K99*regressions!J$38+regressions!J$39</f>
        <v>-0.0059911364339843495</v>
      </c>
      <c r="L134" s="7">
        <f>L99*regressions!K$38+regressions!K$39</f>
        <v>0.007878405671805864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8.675164265120438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1309D128R3(38-48)</v>
      </c>
      <c r="C135" s="7">
        <f>C100*regressions!B$38+regressions!B$39</f>
        <v>21.176201003784524</v>
      </c>
      <c r="D135" s="7">
        <f>D100*regressions!C$38+regressions!C$39</f>
        <v>8.293057164618585</v>
      </c>
      <c r="E135" s="7">
        <f>E100*regressions!D$38+regressions!D$39</f>
        <v>5.105231812755732</v>
      </c>
      <c r="F135" s="7">
        <f>F100*regressions!E$38+regressions!E$39</f>
        <v>2.121468568925199</v>
      </c>
      <c r="G135" s="7">
        <f>G100*regressions!F$38+regressions!F$39</f>
        <v>0.0963704903135827</v>
      </c>
      <c r="H135" s="7">
        <f>H100*regressions!G$38+regressions!G$39</f>
        <v>11.659366337430578</v>
      </c>
      <c r="I135" s="7">
        <f>I100*regressions!H$38+regressions!H$39</f>
        <v>2.4043257862310456</v>
      </c>
      <c r="J135" s="7">
        <f>J100*regressions!I$38+regressions!I$39</f>
        <v>0.04768332065948329</v>
      </c>
      <c r="K135" s="7">
        <f>K100*regressions!J$38+regressions!J$39</f>
        <v>1.177261511595039</v>
      </c>
      <c r="L135" s="7">
        <f>L100*regressions!K$38+regressions!K$39</f>
        <v>2.321425125147582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39.64343373324483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1309D130R1(35-43)</v>
      </c>
      <c r="C136" s="7">
        <f>C101*regressions!B$38+regressions!B$39</f>
        <v>18.844768831378577</v>
      </c>
      <c r="D136" s="7">
        <f>D101*regressions!C$38+regressions!C$39</f>
        <v>6.933739156393432</v>
      </c>
      <c r="E136" s="7">
        <f>E101*regressions!D$38+regressions!D$39</f>
        <v>14.341052038248488</v>
      </c>
      <c r="F136" s="7">
        <f>F101*regressions!E$38+regressions!E$39</f>
        <v>1.8905133929680509</v>
      </c>
      <c r="G136" s="7">
        <f>G101*regressions!F$38+regressions!F$39</f>
        <v>0.2638772663590517</v>
      </c>
      <c r="H136" s="7">
        <f>H101*regressions!G$38+regressions!G$39</f>
        <v>7.526963675445984</v>
      </c>
      <c r="I136" s="7">
        <f>I101*regressions!H$38+regressions!H$39</f>
        <v>2.4923358077522844</v>
      </c>
      <c r="J136" s="7">
        <f>J101*regressions!I$38+regressions!I$39</f>
        <v>0.049156996969902236</v>
      </c>
      <c r="K136" s="7">
        <f>K101*regressions!J$38+regressions!J$39</f>
        <v>1.4175197848077108</v>
      </c>
      <c r="L136" s="7">
        <f>L101*regressions!K$38+regressions!K$39</f>
        <v>2.740903232297916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45.942799245889695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22.72032037844669</v>
      </c>
      <c r="D137" s="7">
        <f>D102*regressions!C$38+regressions!C$39</f>
        <v>7.075378634278279</v>
      </c>
      <c r="E137" s="7">
        <f>E102*regressions!D$38+regressions!D$39</f>
        <v>8.579463899236575</v>
      </c>
      <c r="F137" s="7">
        <f>F102*regressions!E$38+regressions!E$39</f>
        <v>4.350455282919812</v>
      </c>
      <c r="G137" s="7">
        <f>G102*regressions!F$38+regressions!F$39</f>
        <v>0.13031459580635765</v>
      </c>
      <c r="H137" s="7">
        <f>H102*regressions!G$38+regressions!G$39</f>
        <v>8.069818159391621</v>
      </c>
      <c r="I137" s="7">
        <f>I102*regressions!H$38+regressions!H$39</f>
        <v>1.6518717531106113</v>
      </c>
      <c r="J137" s="7">
        <f>J102*regressions!I$38+regressions!I$39</f>
        <v>0.4298964541684429</v>
      </c>
      <c r="K137" s="7">
        <f>K102*regressions!J$38+regressions!J$39</f>
        <v>0.11665064186221054</v>
      </c>
      <c r="L137" s="7">
        <f>L102*regressions!K$38+regressions!K$39</f>
        <v>1.639827427076432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11.884040087059397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28.332980701808737</v>
      </c>
      <c r="D138" s="7">
        <f>D103*regressions!C$38+regressions!C$39</f>
        <v>8.149858560740899</v>
      </c>
      <c r="E138" s="7">
        <f>E103*regressions!D$38+regressions!D$39</f>
        <v>4.410882162468256</v>
      </c>
      <c r="F138" s="7">
        <f>F103*regressions!E$38+regressions!E$39</f>
        <v>2.296725568354656</v>
      </c>
      <c r="G138" s="7">
        <f>G103*regressions!F$38+regressions!F$39</f>
        <v>0.08009702243318209</v>
      </c>
      <c r="H138" s="7">
        <f>H103*regressions!G$38+regressions!G$39</f>
        <v>4.4883987785347745</v>
      </c>
      <c r="I138" s="7">
        <f>I103*regressions!H$38+regressions!H$39</f>
        <v>2.3511693231552133</v>
      </c>
      <c r="J138" s="7">
        <f>J103*regressions!I$38+regressions!I$39</f>
        <v>1.1693360445786627</v>
      </c>
      <c r="K138" s="7">
        <f>K103*regressions!J$38+regressions!J$39</f>
        <v>0.046220660550066385</v>
      </c>
      <c r="L138" s="7">
        <f>L103*regressions!K$38+regressions!K$39</f>
        <v>0.40152634645511426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10.041242610025133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0.014532505114112394</v>
      </c>
      <c r="D139" s="7">
        <f>D104*regressions!C$38+regressions!C$39</f>
        <v>0.04640102060505074</v>
      </c>
      <c r="E139" s="7">
        <f>E104*regressions!D$38+regressions!D$39</f>
        <v>0.10002587882688943</v>
      </c>
      <c r="F139" s="7">
        <f>F104*regressions!E$38+regressions!E$39</f>
        <v>0.049242844650062075</v>
      </c>
      <c r="G139" s="7">
        <f>G104*regressions!F$38+regressions!F$39</f>
        <v>0.0054472079131904745</v>
      </c>
      <c r="H139" s="7">
        <f>H104*regressions!G$38+regressions!G$39</f>
        <v>0.05555885583875696</v>
      </c>
      <c r="I139" s="7">
        <f>I104*regressions!H$38+regressions!H$39</f>
        <v>0.007317819308563839</v>
      </c>
      <c r="J139" s="7">
        <f>J104*regressions!I$38+regressions!I$39</f>
        <v>0.006515258658240657</v>
      </c>
      <c r="K139" s="7">
        <f>K104*regressions!J$38+regressions!J$39</f>
        <v>0.0059513796083736714</v>
      </c>
      <c r="L139" s="7">
        <f>L104*regressions!K$38+regressions!K$39</f>
        <v>0.005962224188854077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8.624207439986446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18.764681980006884</v>
      </c>
      <c r="D140" s="7">
        <f>D105*regressions!C$38+regressions!C$39</f>
        <v>0.10390098460314977</v>
      </c>
      <c r="E140" s="7">
        <f>E105*regressions!D$38+regressions!D$39</f>
        <v>5.94019380668856</v>
      </c>
      <c r="F140" s="7">
        <f>F105*regressions!E$38+regressions!E$39</f>
        <v>30.072675754359167</v>
      </c>
      <c r="G140" s="7">
        <f>G105*regressions!F$38+regressions!F$39</f>
        <v>0.09209629209669605</v>
      </c>
      <c r="H140" s="7">
        <f>H105*regressions!G$38+regressions!G$39</f>
        <v>0.0831887375458026</v>
      </c>
      <c r="I140" s="7">
        <f>I105*regressions!H$38+regressions!H$39</f>
        <v>-0.0007275386959063636</v>
      </c>
      <c r="J140" s="7">
        <f>J105*regressions!I$38+regressions!I$39</f>
        <v>0.002462110820509891</v>
      </c>
      <c r="K140" s="7">
        <f>K105*regressions!J$38+regressions!J$39</f>
        <v>0.0025859050677434284</v>
      </c>
      <c r="L140" s="7">
        <f>L105*regressions!K$38+regressions!K$39</f>
        <v>0.008082667929484299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8.90496018057573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20.8158040822454</v>
      </c>
      <c r="D141" s="7">
        <f>D106*regressions!C$38+regressions!C$39</f>
        <v>9.322546660299363</v>
      </c>
      <c r="E141" s="7">
        <f>E106*regressions!D$38+regressions!D$39</f>
        <v>10.726830400803916</v>
      </c>
      <c r="F141" s="7">
        <f>F106*regressions!E$38+regressions!E$39</f>
        <v>4.932592813641873</v>
      </c>
      <c r="G141" s="7">
        <f>G106*regressions!F$38+regressions!F$39</f>
        <v>0.14697546430961256</v>
      </c>
      <c r="H141" s="7">
        <f>H106*regressions!G$38+regressions!G$39</f>
        <v>8.468587485239121</v>
      </c>
      <c r="I141" s="7">
        <f>I106*regressions!H$38+regressions!H$39</f>
        <v>0.9149553269168604</v>
      </c>
      <c r="J141" s="7">
        <f>J106*regressions!I$38+regressions!I$39</f>
        <v>0.19368653327588892</v>
      </c>
      <c r="K141" s="7">
        <f>K106*regressions!J$38+regressions!J$39</f>
        <v>0.021313983891046107</v>
      </c>
      <c r="L141" s="7">
        <f>L106*regressions!K$38+regressions!K$39</f>
        <v>0.9509637601648718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9.396225449501722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22.72032037844669</v>
      </c>
      <c r="D142" s="7">
        <f>D107*regressions!C$38+regressions!C$39</f>
        <v>7.075378634278281</v>
      </c>
      <c r="E142" s="7">
        <f>E107*regressions!D$38+regressions!D$39</f>
        <v>8.579463899236575</v>
      </c>
      <c r="F142" s="7">
        <f>F107*regressions!E$38+regressions!E$39</f>
        <v>4.350455282919812</v>
      </c>
      <c r="G142" s="7">
        <f>G107*regressions!F$38+regressions!F$39</f>
        <v>0.13031459580635768</v>
      </c>
      <c r="H142" s="7">
        <f>H107*regressions!G$38+regressions!G$39</f>
        <v>8.069818159391621</v>
      </c>
      <c r="I142" s="7">
        <f>I107*regressions!H$38+regressions!H$39</f>
        <v>1.6518717531106113</v>
      </c>
      <c r="J142" s="7">
        <f>J107*regressions!I$38+regressions!I$39</f>
        <v>0.42989645416844285</v>
      </c>
      <c r="K142" s="7">
        <f>K107*regressions!J$38+regressions!J$39</f>
        <v>0.11665064186221054</v>
      </c>
      <c r="L142" s="7">
        <f>L107*regressions!K$38+regressions!K$39</f>
        <v>1.639827427076432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11.884040087059397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156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3</v>
      </c>
      <c r="D145" s="20" t="s">
        <v>7</v>
      </c>
      <c r="E145" s="20" t="s">
        <v>4</v>
      </c>
      <c r="F145" s="20" t="s">
        <v>64</v>
      </c>
      <c r="G145" s="20" t="s">
        <v>63</v>
      </c>
      <c r="H145" s="20" t="s">
        <v>65</v>
      </c>
      <c r="I145" s="20" t="s">
        <v>8</v>
      </c>
      <c r="J145" s="20" t="s">
        <v>161</v>
      </c>
      <c r="K145" s="20" t="s">
        <v>169</v>
      </c>
      <c r="L145" s="20" t="s">
        <v>162</v>
      </c>
      <c r="N145" s="73" t="s">
        <v>132</v>
      </c>
    </row>
    <row r="146" spans="1:14" s="113" customFormat="1" ht="11.25">
      <c r="A146" s="112">
        <v>1</v>
      </c>
      <c r="B146" s="113" t="str">
        <f>'recalc raw'!C3</f>
        <v>Drift (1)</v>
      </c>
      <c r="C146" s="114">
        <f aca="true" t="shared" si="11" ref="C146:C177">C111*2.139</f>
        <v>48.598765289497464</v>
      </c>
      <c r="D146" s="114">
        <f aca="true" t="shared" si="12" ref="D146:D177">D111*1.889</f>
        <v>13.36539024015167</v>
      </c>
      <c r="E146" s="114">
        <f aca="true" t="shared" si="13" ref="E146:E177">E111*1.43</f>
        <v>12.268633375908303</v>
      </c>
      <c r="F146" s="114">
        <f aca="true" t="shared" si="14" ref="F146:F177">F111*1.658</f>
        <v>7.213054859081049</v>
      </c>
      <c r="G146" s="114">
        <f aca="true" t="shared" si="15" ref="G146:G177">G111*1.291</f>
        <v>0.16823614318600771</v>
      </c>
      <c r="H146" s="114">
        <f aca="true" t="shared" si="16" ref="H146:H177">H111*1.399</f>
        <v>11.28967560498888</v>
      </c>
      <c r="I146" s="114">
        <f aca="true" t="shared" si="17" ref="I146:I177">I111*1.348</f>
        <v>2.2267231231931044</v>
      </c>
      <c r="J146" s="114">
        <f aca="true" t="shared" si="18" ref="J146:J177">J111*1.205</f>
        <v>0.5180252272729736</v>
      </c>
      <c r="K146" s="114">
        <f aca="true" t="shared" si="19" ref="K146:K177">K111*2.291</f>
        <v>0.2672466205063243</v>
      </c>
      <c r="L146" s="114">
        <f aca="true" t="shared" si="20" ref="L146:L177">L111*1.668</f>
        <v>2.7352321483634885</v>
      </c>
      <c r="N146" s="115">
        <f>SUM(C146:J146,L146)</f>
        <v>98.38373601164295</v>
      </c>
    </row>
    <row r="147" spans="1:14" s="113" customFormat="1" ht="11.25">
      <c r="A147" s="112">
        <f>A146+1</f>
        <v>2</v>
      </c>
      <c r="B147" s="113" t="str">
        <f>'recalc raw'!C4</f>
        <v>Blank 1</v>
      </c>
      <c r="C147" s="114">
        <f t="shared" si="11"/>
        <v>0.01649938943754204</v>
      </c>
      <c r="D147" s="114">
        <f t="shared" si="12"/>
        <v>0.0880394603231455</v>
      </c>
      <c r="E147" s="114">
        <f t="shared" si="13"/>
        <v>0.1446359826368043</v>
      </c>
      <c r="F147" s="114">
        <f t="shared" si="14"/>
        <v>0.08220998072594965</v>
      </c>
      <c r="G147" s="114">
        <f t="shared" si="15"/>
        <v>0.006986290624180312</v>
      </c>
      <c r="H147" s="114">
        <f t="shared" si="16"/>
        <v>0.08320571840389282</v>
      </c>
      <c r="I147" s="114">
        <f t="shared" si="17"/>
        <v>0.011199934805961357</v>
      </c>
      <c r="J147" s="114">
        <f t="shared" si="18"/>
        <v>0.006507749853256766</v>
      </c>
      <c r="K147" s="114">
        <f t="shared" si="19"/>
        <v>0.07300052249516757</v>
      </c>
      <c r="L147" s="114">
        <f t="shared" si="20"/>
        <v>0.009997721011666773</v>
      </c>
      <c r="N147" s="114">
        <f aca="true" t="shared" si="21" ref="N147:N177">SUM(C147:J147,L147)</f>
        <v>0.4492822278223995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47.83849419077938</v>
      </c>
      <c r="D148" s="7">
        <f t="shared" si="12"/>
        <v>15.362278427080588</v>
      </c>
      <c r="E148" s="7">
        <f t="shared" si="13"/>
        <v>11.471665815355445</v>
      </c>
      <c r="F148" s="7">
        <f t="shared" si="14"/>
        <v>9.432217429991834</v>
      </c>
      <c r="G148" s="7">
        <f t="shared" si="15"/>
        <v>0.17532054313931056</v>
      </c>
      <c r="H148" s="7">
        <f t="shared" si="16"/>
        <v>13.305677651948827</v>
      </c>
      <c r="I148" s="7">
        <f t="shared" si="17"/>
        <v>1.8387876973252675</v>
      </c>
      <c r="J148" s="7">
        <f t="shared" si="18"/>
        <v>0.02758374354688222</v>
      </c>
      <c r="K148" s="7">
        <f t="shared" si="19"/>
        <v>0.08023083491947387</v>
      </c>
      <c r="L148" s="7">
        <f t="shared" si="20"/>
        <v>0.9736837632353303</v>
      </c>
      <c r="N148" s="7">
        <f t="shared" si="21"/>
        <v>100.42570926240288</v>
      </c>
    </row>
    <row r="149" spans="1:14" s="113" customFormat="1" ht="11.25">
      <c r="A149" s="112">
        <f t="shared" si="22"/>
        <v>4</v>
      </c>
      <c r="B149" s="113" t="str">
        <f>'recalc raw'!C6</f>
        <v>Drift (2)</v>
      </c>
      <c r="C149" s="114">
        <f t="shared" si="11"/>
        <v>48.598765289497464</v>
      </c>
      <c r="D149" s="114">
        <f t="shared" si="12"/>
        <v>13.36539024015167</v>
      </c>
      <c r="E149" s="114">
        <f t="shared" si="13"/>
        <v>12.268633375908303</v>
      </c>
      <c r="F149" s="114">
        <f t="shared" si="14"/>
        <v>7.213054859081049</v>
      </c>
      <c r="G149" s="114">
        <f t="shared" si="15"/>
        <v>0.16823614318600771</v>
      </c>
      <c r="H149" s="114">
        <f t="shared" si="16"/>
        <v>11.289675604988881</v>
      </c>
      <c r="I149" s="114">
        <f t="shared" si="17"/>
        <v>2.2267231231931044</v>
      </c>
      <c r="J149" s="114">
        <f t="shared" si="18"/>
        <v>0.5180252272729736</v>
      </c>
      <c r="K149" s="114">
        <f t="shared" si="19"/>
        <v>0.26724662050632436</v>
      </c>
      <c r="L149" s="114">
        <f t="shared" si="20"/>
        <v>2.735232148363488</v>
      </c>
      <c r="N149" s="115">
        <f t="shared" si="21"/>
        <v>98.38373601164297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45.06229421057906</v>
      </c>
      <c r="D150" s="7">
        <f t="shared" si="12"/>
        <v>0.6431418209767507</v>
      </c>
      <c r="E150" s="7">
        <f t="shared" si="13"/>
        <v>8.542076258491422</v>
      </c>
      <c r="F150" s="7">
        <f t="shared" si="14"/>
        <v>46.78848253874384</v>
      </c>
      <c r="G150" s="7">
        <f t="shared" si="15"/>
        <v>0.12536189681931778</v>
      </c>
      <c r="H150" s="7">
        <f t="shared" si="16"/>
        <v>0.4985337800128912</v>
      </c>
      <c r="I150" s="7">
        <f t="shared" si="17"/>
        <v>0.016336247303270643</v>
      </c>
      <c r="J150" s="7">
        <f t="shared" si="18"/>
        <v>0.004018883925293477</v>
      </c>
      <c r="K150" s="7">
        <f t="shared" si="19"/>
        <v>-0.018813547142230203</v>
      </c>
      <c r="L150" s="7">
        <f t="shared" si="20"/>
        <v>0.013172332012606891</v>
      </c>
      <c r="N150" s="7">
        <f t="shared" si="21"/>
        <v>101.69341796886445</v>
      </c>
    </row>
    <row r="151" spans="1:14" s="119" customFormat="1" ht="11.25">
      <c r="A151" s="118">
        <f t="shared" si="22"/>
        <v>6</v>
      </c>
      <c r="B151" s="119" t="str">
        <f>'recalc raw'!C8</f>
        <v>1309D114R3(29-37)</v>
      </c>
      <c r="C151" s="107">
        <f t="shared" si="11"/>
        <v>47.03479819235015</v>
      </c>
      <c r="D151" s="107">
        <f t="shared" si="12"/>
        <v>20.963253595633265</v>
      </c>
      <c r="E151" s="107">
        <f t="shared" si="13"/>
        <v>4.12015562521321</v>
      </c>
      <c r="F151" s="107">
        <f t="shared" si="14"/>
        <v>9.250295638314796</v>
      </c>
      <c r="G151" s="107">
        <f t="shared" si="15"/>
        <v>0.0727646958048948</v>
      </c>
      <c r="H151" s="107">
        <f t="shared" si="16"/>
        <v>14.39897102680078</v>
      </c>
      <c r="I151" s="107">
        <f t="shared" si="17"/>
        <v>1.677907395748636</v>
      </c>
      <c r="J151" s="107">
        <f t="shared" si="18"/>
        <v>0.015150162910475252</v>
      </c>
      <c r="K151" s="107">
        <f t="shared" si="19"/>
        <v>-0.0016567191214432297</v>
      </c>
      <c r="L151" s="107">
        <f t="shared" si="20"/>
        <v>0.20316281538413364</v>
      </c>
      <c r="N151" s="109">
        <f t="shared" si="21"/>
        <v>97.73645914816034</v>
      </c>
    </row>
    <row r="152" spans="1:14" s="113" customFormat="1" ht="11.25">
      <c r="A152" s="112">
        <f t="shared" si="22"/>
        <v>7</v>
      </c>
      <c r="B152" s="113" t="str">
        <f>'recalc raw'!C9</f>
        <v>Drift (3)</v>
      </c>
      <c r="C152" s="114">
        <f t="shared" si="11"/>
        <v>48.598765289497464</v>
      </c>
      <c r="D152" s="114">
        <f t="shared" si="12"/>
        <v>13.36539024015167</v>
      </c>
      <c r="E152" s="114">
        <f t="shared" si="13"/>
        <v>12.268633375908303</v>
      </c>
      <c r="F152" s="114">
        <f t="shared" si="14"/>
        <v>7.213054859081049</v>
      </c>
      <c r="G152" s="114">
        <f t="shared" si="15"/>
        <v>0.16823614318600771</v>
      </c>
      <c r="H152" s="114">
        <f t="shared" si="16"/>
        <v>11.28967560498888</v>
      </c>
      <c r="I152" s="114">
        <f t="shared" si="17"/>
        <v>2.2267231231931044</v>
      </c>
      <c r="J152" s="114">
        <f t="shared" si="18"/>
        <v>0.5180252272729736</v>
      </c>
      <c r="K152" s="114">
        <f t="shared" si="19"/>
        <v>0.26724662050632436</v>
      </c>
      <c r="L152" s="114">
        <f t="shared" si="20"/>
        <v>2.735232148363488</v>
      </c>
      <c r="N152" s="115">
        <f t="shared" si="21"/>
        <v>98.38373601164295</v>
      </c>
    </row>
    <row r="153" spans="1:14" ht="11.25">
      <c r="A153" s="25">
        <f t="shared" si="22"/>
        <v>8</v>
      </c>
      <c r="B153" s="1" t="str">
        <f>'recalc raw'!C10</f>
        <v>1309D116R3(64-77)</v>
      </c>
      <c r="C153" s="7">
        <f t="shared" si="11"/>
        <v>52.31173039780005</v>
      </c>
      <c r="D153" s="7">
        <f t="shared" si="12"/>
        <v>14.84423615877418</v>
      </c>
      <c r="E153" s="7">
        <f t="shared" si="13"/>
        <v>7.422696130799906</v>
      </c>
      <c r="F153" s="7">
        <f t="shared" si="14"/>
        <v>4.645321647297303</v>
      </c>
      <c r="G153" s="7">
        <f t="shared" si="15"/>
        <v>0.1142656313679479</v>
      </c>
      <c r="H153" s="7">
        <f t="shared" si="16"/>
        <v>12.785331784266521</v>
      </c>
      <c r="I153" s="7">
        <f t="shared" si="17"/>
        <v>4.048772663252674</v>
      </c>
      <c r="J153" s="7">
        <f t="shared" si="18"/>
        <v>0.06922792768810004</v>
      </c>
      <c r="K153" s="7">
        <f t="shared" si="19"/>
        <v>2.604540695304442</v>
      </c>
      <c r="L153" s="7">
        <f t="shared" si="20"/>
        <v>1.9570739066254983</v>
      </c>
      <c r="N153" s="7">
        <f t="shared" si="21"/>
        <v>98.19865624787218</v>
      </c>
    </row>
    <row r="154" spans="1:14" ht="11.25">
      <c r="A154" s="25">
        <f t="shared" si="22"/>
        <v>9</v>
      </c>
      <c r="B154" s="1" t="str">
        <f>'recalc raw'!C11</f>
        <v>1309D117R1(41-51)</v>
      </c>
      <c r="C154" s="7">
        <f t="shared" si="11"/>
        <v>48.94696630769292</v>
      </c>
      <c r="D154" s="7">
        <f t="shared" si="12"/>
        <v>14.02930527773408</v>
      </c>
      <c r="E154" s="7">
        <f t="shared" si="13"/>
        <v>6.666219167364374</v>
      </c>
      <c r="F154" s="7">
        <f t="shared" si="14"/>
        <v>18.791266578854618</v>
      </c>
      <c r="G154" s="7">
        <f t="shared" si="15"/>
        <v>0.10897693379670603</v>
      </c>
      <c r="H154" s="7">
        <f t="shared" si="16"/>
        <v>12.279560504162134</v>
      </c>
      <c r="I154" s="7">
        <f t="shared" si="17"/>
        <v>1.00973780169081</v>
      </c>
      <c r="J154" s="7">
        <f t="shared" si="18"/>
        <v>0.014266584297568571</v>
      </c>
      <c r="K154" s="7">
        <f t="shared" si="19"/>
        <v>0.05288342888229788</v>
      </c>
      <c r="L154" s="7">
        <f t="shared" si="20"/>
        <v>0.14699906906005614</v>
      </c>
      <c r="N154" s="111">
        <f t="shared" si="21"/>
        <v>101.99329822465327</v>
      </c>
    </row>
    <row r="155" spans="1:14" ht="11.25">
      <c r="A155" s="25">
        <f t="shared" si="22"/>
        <v>10</v>
      </c>
      <c r="B155" s="1" t="str">
        <f>'recalc raw'!C12</f>
        <v>1309D117R4(24-28)</v>
      </c>
      <c r="C155" s="7">
        <f t="shared" si="11"/>
        <v>52.29485536527245</v>
      </c>
      <c r="D155" s="7">
        <f t="shared" si="12"/>
        <v>16.873680578797096</v>
      </c>
      <c r="E155" s="7">
        <f t="shared" si="13"/>
        <v>6.098927822598009</v>
      </c>
      <c r="F155" s="7">
        <f t="shared" si="14"/>
        <v>10.751348938436116</v>
      </c>
      <c r="G155" s="7">
        <f t="shared" si="15"/>
        <v>0.10823419703229034</v>
      </c>
      <c r="H155" s="7">
        <f t="shared" si="16"/>
        <v>12.991274388366396</v>
      </c>
      <c r="I155" s="7">
        <f t="shared" si="17"/>
        <v>1.9646851954384472</v>
      </c>
      <c r="J155" s="7">
        <f t="shared" si="18"/>
        <v>0.014937243868973982</v>
      </c>
      <c r="K155" s="7">
        <f t="shared" si="19"/>
        <v>0.007854231950849735</v>
      </c>
      <c r="L155" s="7">
        <f t="shared" si="20"/>
        <v>0.2438932324094472</v>
      </c>
      <c r="N155" s="7">
        <f t="shared" si="21"/>
        <v>101.34183696221922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63.688300506063705</v>
      </c>
      <c r="D156" s="7">
        <f t="shared" si="12"/>
        <v>15.830365994256486</v>
      </c>
      <c r="E156" s="7">
        <f t="shared" si="13"/>
        <v>6.570966372324006</v>
      </c>
      <c r="F156" s="7">
        <f t="shared" si="14"/>
        <v>3.7347150337543433</v>
      </c>
      <c r="G156" s="7">
        <f t="shared" si="15"/>
        <v>0.10241896159593888</v>
      </c>
      <c r="H156" s="7">
        <f t="shared" si="16"/>
        <v>6.471663545459705</v>
      </c>
      <c r="I156" s="7">
        <f t="shared" si="17"/>
        <v>3.1736140325885382</v>
      </c>
      <c r="J156" s="7">
        <f t="shared" si="18"/>
        <v>1.4145470150842292</v>
      </c>
      <c r="K156" s="7">
        <f t="shared" si="19"/>
        <v>0.11228543442545787</v>
      </c>
      <c r="L156" s="7">
        <f t="shared" si="20"/>
        <v>0.6846025409368669</v>
      </c>
      <c r="N156" s="7">
        <f t="shared" si="21"/>
        <v>101.67119400206381</v>
      </c>
    </row>
    <row r="157" spans="1:14" s="113" customFormat="1" ht="11.25">
      <c r="A157" s="112">
        <f t="shared" si="22"/>
        <v>12</v>
      </c>
      <c r="B157" s="113" t="str">
        <f>'recalc raw'!C14</f>
        <v>Drift (4)</v>
      </c>
      <c r="C157" s="114">
        <f t="shared" si="11"/>
        <v>48.598765289497464</v>
      </c>
      <c r="D157" s="114">
        <f t="shared" si="12"/>
        <v>13.36539024015167</v>
      </c>
      <c r="E157" s="114">
        <f t="shared" si="13"/>
        <v>12.268633375908303</v>
      </c>
      <c r="F157" s="114">
        <f t="shared" si="14"/>
        <v>7.213054859081049</v>
      </c>
      <c r="G157" s="114">
        <f t="shared" si="15"/>
        <v>0.16823614318600777</v>
      </c>
      <c r="H157" s="114">
        <f t="shared" si="16"/>
        <v>11.28967560498888</v>
      </c>
      <c r="I157" s="114">
        <f t="shared" si="17"/>
        <v>2.226723123193104</v>
      </c>
      <c r="J157" s="114">
        <f t="shared" si="18"/>
        <v>0.5180252272729736</v>
      </c>
      <c r="K157" s="114">
        <f t="shared" si="19"/>
        <v>0.2672466205063243</v>
      </c>
      <c r="L157" s="114">
        <f t="shared" si="20"/>
        <v>2.7352321483634885</v>
      </c>
      <c r="N157" s="115">
        <f t="shared" si="21"/>
        <v>98.38373601164295</v>
      </c>
    </row>
    <row r="158" spans="1:14" s="39" customFormat="1" ht="11.25">
      <c r="A158" s="110">
        <f t="shared" si="22"/>
        <v>13</v>
      </c>
      <c r="B158" s="39" t="str">
        <f>'recalc raw'!C15</f>
        <v>DTS-1 (1)</v>
      </c>
      <c r="C158" s="35">
        <f t="shared" si="11"/>
        <v>40.266754727857325</v>
      </c>
      <c r="D158" s="35">
        <f t="shared" si="12"/>
        <v>0.15295080590274412</v>
      </c>
      <c r="E158" s="35">
        <f t="shared" si="13"/>
        <v>8.524374340660595</v>
      </c>
      <c r="F158" s="35">
        <f t="shared" si="14"/>
        <v>48.29439149646083</v>
      </c>
      <c r="G158" s="35">
        <f t="shared" si="15"/>
        <v>0.12312246964710921</v>
      </c>
      <c r="H158" s="35">
        <f t="shared" si="16"/>
        <v>0.07765169274866347</v>
      </c>
      <c r="I158" s="35">
        <f t="shared" si="17"/>
        <v>-0.0003148942193516133</v>
      </c>
      <c r="J158" s="35">
        <f t="shared" si="18"/>
        <v>-0.000464153109493217</v>
      </c>
      <c r="K158" s="35">
        <f t="shared" si="19"/>
        <v>0.029393235206660078</v>
      </c>
      <c r="L158" s="35">
        <f t="shared" si="20"/>
        <v>0.013565825637507325</v>
      </c>
      <c r="N158" s="7">
        <f t="shared" si="21"/>
        <v>97.45203231158592</v>
      </c>
    </row>
    <row r="159" spans="1:14" s="119" customFormat="1" ht="11.25">
      <c r="A159" s="118">
        <f t="shared" si="22"/>
        <v>14</v>
      </c>
      <c r="B159" s="119" t="str">
        <f>'recalc raw'!C16</f>
        <v>1309D120R2(35-45)</v>
      </c>
      <c r="C159" s="107">
        <f t="shared" si="11"/>
        <v>49.319537743282616</v>
      </c>
      <c r="D159" s="107">
        <f t="shared" si="12"/>
        <v>18.840304058074345</v>
      </c>
      <c r="E159" s="107">
        <f t="shared" si="13"/>
        <v>4.988251683834095</v>
      </c>
      <c r="F159" s="107">
        <f t="shared" si="14"/>
        <v>9.859379526903187</v>
      </c>
      <c r="G159" s="107">
        <f t="shared" si="15"/>
        <v>0.0967028985239262</v>
      </c>
      <c r="H159" s="107">
        <f t="shared" si="16"/>
        <v>14.469802585338694</v>
      </c>
      <c r="I159" s="107">
        <f t="shared" si="17"/>
        <v>1.6557254965237511</v>
      </c>
      <c r="J159" s="107">
        <f t="shared" si="18"/>
        <v>0.03066041766323777</v>
      </c>
      <c r="K159" s="107">
        <f t="shared" si="19"/>
        <v>-0.05863925675336392</v>
      </c>
      <c r="L159" s="107">
        <f t="shared" si="20"/>
        <v>0.30293688399738755</v>
      </c>
      <c r="N159" s="109">
        <f t="shared" si="21"/>
        <v>99.56330129414125</v>
      </c>
    </row>
    <row r="160" spans="1:14" ht="11.25">
      <c r="A160" s="25">
        <f t="shared" si="22"/>
        <v>15</v>
      </c>
      <c r="B160" s="1" t="str">
        <f>'recalc raw'!C17</f>
        <v>1309D121R2(26-35)</v>
      </c>
      <c r="C160" s="7">
        <f t="shared" si="11"/>
        <v>50.59888454062068</v>
      </c>
      <c r="D160" s="7">
        <f t="shared" si="12"/>
        <v>18.209719585812906</v>
      </c>
      <c r="E160" s="7">
        <f t="shared" si="13"/>
        <v>5.437441909277805</v>
      </c>
      <c r="F160" s="7">
        <f t="shared" si="14"/>
        <v>9.59402402429041</v>
      </c>
      <c r="G160" s="7">
        <f t="shared" si="15"/>
        <v>0.09219264836203922</v>
      </c>
      <c r="H160" s="7">
        <f t="shared" si="16"/>
        <v>14.83624053952212</v>
      </c>
      <c r="I160" s="7">
        <f t="shared" si="17"/>
        <v>1.7150883423675818</v>
      </c>
      <c r="J160" s="7">
        <f t="shared" si="18"/>
        <v>0.03437903814015534</v>
      </c>
      <c r="K160" s="7">
        <f t="shared" si="19"/>
        <v>0.035084663090573065</v>
      </c>
      <c r="L160" s="7">
        <f t="shared" si="20"/>
        <v>0.28379034570212064</v>
      </c>
      <c r="N160" s="7">
        <f t="shared" si="21"/>
        <v>100.80176097409581</v>
      </c>
    </row>
    <row r="161" spans="1:14" ht="11.25">
      <c r="A161" s="25">
        <f t="shared" si="22"/>
        <v>16</v>
      </c>
      <c r="B161" s="1" t="str">
        <f>'recalc raw'!C18</f>
        <v>1309D124R4(49-59)</v>
      </c>
      <c r="C161" s="7">
        <f t="shared" si="11"/>
        <v>53.645494989260506</v>
      </c>
      <c r="D161" s="7">
        <f t="shared" si="12"/>
        <v>15.8355956713716</v>
      </c>
      <c r="E161" s="7">
        <f t="shared" si="13"/>
        <v>8.547295564137546</v>
      </c>
      <c r="F161" s="7">
        <f t="shared" si="14"/>
        <v>8.50295137190352</v>
      </c>
      <c r="G161" s="7">
        <f t="shared" si="15"/>
        <v>0.1572315102991159</v>
      </c>
      <c r="H161" s="7">
        <f t="shared" si="16"/>
        <v>10.870321564501555</v>
      </c>
      <c r="I161" s="7">
        <f t="shared" si="17"/>
        <v>2.8205678681168864</v>
      </c>
      <c r="J161" s="7">
        <f t="shared" si="18"/>
        <v>0.03525760037401469</v>
      </c>
      <c r="K161" s="7">
        <f t="shared" si="19"/>
        <v>0.06530132540677729</v>
      </c>
      <c r="L161" s="7">
        <f t="shared" si="20"/>
        <v>0.3866961599562284</v>
      </c>
      <c r="N161" s="35">
        <f t="shared" si="21"/>
        <v>100.80141229992095</v>
      </c>
    </row>
    <row r="162" spans="1:14" s="113" customFormat="1" ht="11.25">
      <c r="A162" s="112">
        <f t="shared" si="22"/>
        <v>17</v>
      </c>
      <c r="B162" s="113" t="str">
        <f>'recalc raw'!C19</f>
        <v>Drift (5)</v>
      </c>
      <c r="C162" s="114">
        <f t="shared" si="11"/>
        <v>48.598765289497464</v>
      </c>
      <c r="D162" s="114">
        <f t="shared" si="12"/>
        <v>13.36539024015167</v>
      </c>
      <c r="E162" s="114">
        <f t="shared" si="13"/>
        <v>12.268633375908303</v>
      </c>
      <c r="F162" s="114">
        <f t="shared" si="14"/>
        <v>7.213054859081047</v>
      </c>
      <c r="G162" s="114">
        <f t="shared" si="15"/>
        <v>0.16823614318600771</v>
      </c>
      <c r="H162" s="114">
        <f t="shared" si="16"/>
        <v>11.28967560498888</v>
      </c>
      <c r="I162" s="114">
        <f t="shared" si="17"/>
        <v>2.2267231231931044</v>
      </c>
      <c r="J162" s="114">
        <f t="shared" si="18"/>
        <v>0.5180252272729736</v>
      </c>
      <c r="K162" s="114">
        <f t="shared" si="19"/>
        <v>0.2672466205063243</v>
      </c>
      <c r="L162" s="114">
        <f t="shared" si="20"/>
        <v>2.7352321483634885</v>
      </c>
      <c r="N162" s="115">
        <f t="shared" si="21"/>
        <v>98.38373601164295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47.875886232507696</v>
      </c>
      <c r="D163" s="7">
        <f t="shared" si="12"/>
        <v>15.309981941545555</v>
      </c>
      <c r="E163" s="7">
        <f t="shared" si="13"/>
        <v>11.363650411176515</v>
      </c>
      <c r="F163" s="7">
        <f t="shared" si="14"/>
        <v>9.533416227459034</v>
      </c>
      <c r="G163" s="7">
        <f t="shared" si="15"/>
        <v>0.17732665549940027</v>
      </c>
      <c r="H163" s="7">
        <f t="shared" si="16"/>
        <v>12.96498131631445</v>
      </c>
      <c r="I163" s="7">
        <f t="shared" si="17"/>
        <v>1.8474549855061122</v>
      </c>
      <c r="J163" s="7">
        <f t="shared" si="18"/>
        <v>0.023260403856969078</v>
      </c>
      <c r="K163" s="7">
        <f t="shared" si="19"/>
        <v>0.015374330595329883</v>
      </c>
      <c r="L163" s="7">
        <f t="shared" si="20"/>
        <v>0.9337691134171078</v>
      </c>
      <c r="N163" s="35">
        <f t="shared" si="21"/>
        <v>100.02972728728285</v>
      </c>
    </row>
    <row r="164" spans="1:14" ht="11.25">
      <c r="A164" s="25">
        <f t="shared" si="22"/>
        <v>19</v>
      </c>
      <c r="B164" s="1" t="str">
        <f>'recalc raw'!C21</f>
        <v>1309D126R1(94-104)</v>
      </c>
      <c r="C164" s="7">
        <f t="shared" si="11"/>
        <v>53.08696208347659</v>
      </c>
      <c r="D164" s="7">
        <f t="shared" si="12"/>
        <v>17.120457538322245</v>
      </c>
      <c r="E164" s="7">
        <f t="shared" si="13"/>
        <v>7.576841155213568</v>
      </c>
      <c r="F164" s="7">
        <f t="shared" si="14"/>
        <v>7.535028226119831</v>
      </c>
      <c r="G164" s="7">
        <f t="shared" si="15"/>
        <v>0.15395035946199995</v>
      </c>
      <c r="H164" s="7">
        <f t="shared" si="16"/>
        <v>12.225231607380238</v>
      </c>
      <c r="I164" s="7">
        <f t="shared" si="17"/>
        <v>3.105525252923661</v>
      </c>
      <c r="J164" s="7">
        <f t="shared" si="18"/>
        <v>0.04105915507025078</v>
      </c>
      <c r="K164" s="7">
        <f t="shared" si="19"/>
        <v>0.016679751271968336</v>
      </c>
      <c r="L164" s="7">
        <f t="shared" si="20"/>
        <v>0.44864953302436533</v>
      </c>
      <c r="N164" s="7">
        <f t="shared" si="21"/>
        <v>101.29370491099276</v>
      </c>
    </row>
    <row r="165" spans="1:14" s="119" customFormat="1" ht="11.25">
      <c r="A165" s="118">
        <f t="shared" si="22"/>
        <v>20</v>
      </c>
      <c r="B165" s="119" t="str">
        <f>'recalc raw'!C22</f>
        <v>1309D127R1(132-135)</v>
      </c>
      <c r="C165" s="107">
        <f t="shared" si="11"/>
        <v>50.090169504960706</v>
      </c>
      <c r="D165" s="107">
        <f t="shared" si="12"/>
        <v>15.147760086718979</v>
      </c>
      <c r="E165" s="107">
        <f t="shared" si="13"/>
        <v>10.667567017500998</v>
      </c>
      <c r="F165" s="107">
        <f t="shared" si="14"/>
        <v>8.768977063488418</v>
      </c>
      <c r="G165" s="107">
        <f t="shared" si="15"/>
        <v>0.16163952243641014</v>
      </c>
      <c r="H165" s="107">
        <f t="shared" si="16"/>
        <v>12.009400624008258</v>
      </c>
      <c r="I165" s="107">
        <f t="shared" si="17"/>
        <v>2.2663379102942214</v>
      </c>
      <c r="J165" s="107">
        <f t="shared" si="18"/>
        <v>0.035312916581273356</v>
      </c>
      <c r="K165" s="107">
        <f t="shared" si="19"/>
        <v>0.13525592545773718</v>
      </c>
      <c r="L165" s="107">
        <f t="shared" si="20"/>
        <v>1.2381387002331856</v>
      </c>
      <c r="N165" s="109">
        <f t="shared" si="21"/>
        <v>100.38530334622247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44.42887975051955</v>
      </c>
      <c r="D166" s="7">
        <f t="shared" si="12"/>
        <v>18.0979831997834</v>
      </c>
      <c r="E166" s="7">
        <f t="shared" si="13"/>
        <v>15.978146461855426</v>
      </c>
      <c r="F166" s="7">
        <f t="shared" si="14"/>
        <v>8.04552336288346</v>
      </c>
      <c r="G166" s="7">
        <f t="shared" si="15"/>
        <v>0.1948689944003602</v>
      </c>
      <c r="H166" s="7">
        <f t="shared" si="16"/>
        <v>11.920215151433032</v>
      </c>
      <c r="I166" s="7">
        <f t="shared" si="17"/>
        <v>1.2492968715992627</v>
      </c>
      <c r="J166" s="7">
        <f t="shared" si="18"/>
        <v>0.2358101927782962</v>
      </c>
      <c r="K166" s="7">
        <f t="shared" si="19"/>
        <v>0.03351692398667712</v>
      </c>
      <c r="L166" s="7">
        <f t="shared" si="20"/>
        <v>1.6137119196610665</v>
      </c>
      <c r="N166" s="7">
        <f t="shared" si="21"/>
        <v>101.76443590491385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 (6)</v>
      </c>
      <c r="C167" s="114">
        <f t="shared" si="11"/>
        <v>48.598765289497464</v>
      </c>
      <c r="D167" s="114">
        <f t="shared" si="12"/>
        <v>13.36539024015167</v>
      </c>
      <c r="E167" s="114">
        <f t="shared" si="13"/>
        <v>12.268633375908303</v>
      </c>
      <c r="F167" s="114">
        <f t="shared" si="14"/>
        <v>7.2130548590810495</v>
      </c>
      <c r="G167" s="114">
        <f t="shared" si="15"/>
        <v>0.16823614318600771</v>
      </c>
      <c r="H167" s="114">
        <f t="shared" si="16"/>
        <v>11.28967560498888</v>
      </c>
      <c r="I167" s="114">
        <f t="shared" si="17"/>
        <v>2.2267231231931044</v>
      </c>
      <c r="J167" s="114">
        <f t="shared" si="18"/>
        <v>0.5180252272729736</v>
      </c>
      <c r="K167" s="114">
        <f t="shared" si="19"/>
        <v>0.2672466205063243</v>
      </c>
      <c r="L167" s="114">
        <f t="shared" si="20"/>
        <v>2.735232148363488</v>
      </c>
      <c r="N167" s="115">
        <f t="shared" si="21"/>
        <v>98.38373601164295</v>
      </c>
    </row>
    <row r="168" spans="1:14" ht="11.25">
      <c r="A168" s="25">
        <f t="shared" si="23"/>
        <v>23</v>
      </c>
      <c r="B168" s="1" t="str">
        <f>'recalc raw'!C25</f>
        <v>1309D127R2(80-92)</v>
      </c>
      <c r="C168" s="7">
        <f t="shared" si="11"/>
        <v>50.77879299407882</v>
      </c>
      <c r="D168" s="7">
        <f t="shared" si="12"/>
        <v>12.26349090007935</v>
      </c>
      <c r="E168" s="7">
        <f t="shared" si="13"/>
        <v>14.466641717028143</v>
      </c>
      <c r="F168" s="7">
        <f t="shared" si="14"/>
        <v>5.95984059431618</v>
      </c>
      <c r="G168" s="7">
        <f t="shared" si="15"/>
        <v>0.2440397441942792</v>
      </c>
      <c r="H168" s="7">
        <f t="shared" si="16"/>
        <v>11.724183880431662</v>
      </c>
      <c r="I168" s="7">
        <f t="shared" si="17"/>
        <v>2.9818044792250733</v>
      </c>
      <c r="J168" s="7">
        <f t="shared" si="18"/>
        <v>0.06305191539719353</v>
      </c>
      <c r="K168" s="7">
        <f t="shared" si="19"/>
        <v>0.9450070041253925</v>
      </c>
      <c r="L168" s="7">
        <f t="shared" si="20"/>
        <v>1.016044681858436</v>
      </c>
      <c r="N168" s="7">
        <f t="shared" si="21"/>
        <v>99.49789090660914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42.45876011132891</v>
      </c>
      <c r="D169" s="7">
        <f t="shared" si="12"/>
        <v>0.6714469341181893</v>
      </c>
      <c r="E169" s="7">
        <f t="shared" si="13"/>
        <v>8.480277403618206</v>
      </c>
      <c r="F169" s="7">
        <f t="shared" si="14"/>
        <v>45.477980272984986</v>
      </c>
      <c r="G169" s="7">
        <f t="shared" si="15"/>
        <v>0.11899960575257268</v>
      </c>
      <c r="H169" s="7">
        <f t="shared" si="16"/>
        <v>0.5435284391020689</v>
      </c>
      <c r="I169" s="7">
        <f t="shared" si="17"/>
        <v>0.015927355186468952</v>
      </c>
      <c r="J169" s="7">
        <f t="shared" si="18"/>
        <v>0.007727378813333712</v>
      </c>
      <c r="K169" s="7">
        <f t="shared" si="19"/>
        <v>-0.013725693570258145</v>
      </c>
      <c r="L169" s="7">
        <f t="shared" si="20"/>
        <v>0.01314118066057218</v>
      </c>
      <c r="N169" s="7">
        <f t="shared" si="21"/>
        <v>97.78778868156529</v>
      </c>
    </row>
    <row r="170" spans="1:14" ht="11.25">
      <c r="A170" s="25">
        <f t="shared" si="23"/>
        <v>25</v>
      </c>
      <c r="B170" s="1" t="str">
        <f>'recalc raw'!C27</f>
        <v>1309D128R3(38-48)</v>
      </c>
      <c r="C170" s="7">
        <f t="shared" si="11"/>
        <v>45.29589394709509</v>
      </c>
      <c r="D170" s="7">
        <f t="shared" si="12"/>
        <v>15.665584983964507</v>
      </c>
      <c r="E170" s="7">
        <f t="shared" si="13"/>
        <v>7.300481492240697</v>
      </c>
      <c r="F170" s="7">
        <f t="shared" si="14"/>
        <v>3.51739488727798</v>
      </c>
      <c r="G170" s="7">
        <f t="shared" si="15"/>
        <v>0.12441430299483526</v>
      </c>
      <c r="H170" s="7">
        <f t="shared" si="16"/>
        <v>16.31145350606538</v>
      </c>
      <c r="I170" s="7">
        <f t="shared" si="17"/>
        <v>3.2410311598394497</v>
      </c>
      <c r="J170" s="7">
        <f t="shared" si="18"/>
        <v>0.057458401394677366</v>
      </c>
      <c r="K170" s="7">
        <f t="shared" si="19"/>
        <v>2.697106123064234</v>
      </c>
      <c r="L170" s="7">
        <f t="shared" si="20"/>
        <v>3.8721371087461667</v>
      </c>
      <c r="N170" s="7">
        <f t="shared" si="21"/>
        <v>95.38584978961879</v>
      </c>
    </row>
    <row r="171" spans="1:14" ht="11.25">
      <c r="A171" s="25">
        <f t="shared" si="23"/>
        <v>26</v>
      </c>
      <c r="B171" s="1" t="str">
        <f>'recalc raw'!C28</f>
        <v>1309D130R1(35-43)</v>
      </c>
      <c r="C171" s="7">
        <f t="shared" si="11"/>
        <v>40.30896053031877</v>
      </c>
      <c r="D171" s="7">
        <f t="shared" si="12"/>
        <v>13.097833266427193</v>
      </c>
      <c r="E171" s="7">
        <f t="shared" si="13"/>
        <v>20.507704414695336</v>
      </c>
      <c r="F171" s="7">
        <f t="shared" si="14"/>
        <v>3.134471205541028</v>
      </c>
      <c r="G171" s="7">
        <f t="shared" si="15"/>
        <v>0.3406655508695357</v>
      </c>
      <c r="H171" s="7">
        <f t="shared" si="16"/>
        <v>10.53022218194893</v>
      </c>
      <c r="I171" s="7">
        <f t="shared" si="17"/>
        <v>3.3596686688500794</v>
      </c>
      <c r="J171" s="7">
        <f t="shared" si="18"/>
        <v>0.0592341813487322</v>
      </c>
      <c r="K171" s="7">
        <f t="shared" si="19"/>
        <v>3.2475378269944652</v>
      </c>
      <c r="L171" s="7">
        <f t="shared" si="20"/>
        <v>4.571826591472924</v>
      </c>
      <c r="N171" s="35">
        <f t="shared" si="21"/>
        <v>95.91058659147252</v>
      </c>
    </row>
    <row r="172" spans="1:14" s="113" customFormat="1" ht="11.25">
      <c r="A172" s="112">
        <f t="shared" si="23"/>
        <v>27</v>
      </c>
      <c r="B172" s="113" t="str">
        <f>'recalc raw'!C29</f>
        <v>Drift (7)</v>
      </c>
      <c r="C172" s="114">
        <f t="shared" si="11"/>
        <v>48.598765289497464</v>
      </c>
      <c r="D172" s="114">
        <f t="shared" si="12"/>
        <v>13.36539024015167</v>
      </c>
      <c r="E172" s="114">
        <f t="shared" si="13"/>
        <v>12.268633375908303</v>
      </c>
      <c r="F172" s="114">
        <f t="shared" si="14"/>
        <v>7.213054859081049</v>
      </c>
      <c r="G172" s="114">
        <f t="shared" si="15"/>
        <v>0.16823614318600771</v>
      </c>
      <c r="H172" s="114">
        <f t="shared" si="16"/>
        <v>11.28967560498888</v>
      </c>
      <c r="I172" s="114">
        <f t="shared" si="17"/>
        <v>2.2267231231931044</v>
      </c>
      <c r="J172" s="114">
        <f t="shared" si="18"/>
        <v>0.5180252272729737</v>
      </c>
      <c r="K172" s="114">
        <f t="shared" si="19"/>
        <v>0.26724662050632436</v>
      </c>
      <c r="L172" s="114">
        <f t="shared" si="20"/>
        <v>2.7352321483634885</v>
      </c>
      <c r="N172" s="115">
        <f t="shared" si="21"/>
        <v>98.38373601164295</v>
      </c>
    </row>
    <row r="173" spans="1:14" s="39" customFormat="1" ht="11.25">
      <c r="A173" s="110">
        <f t="shared" si="23"/>
        <v>28</v>
      </c>
      <c r="B173" s="39" t="str">
        <f>'recalc raw'!C30</f>
        <v>JA-3 (2)</v>
      </c>
      <c r="C173" s="35">
        <f t="shared" si="11"/>
        <v>60.60424572116888</v>
      </c>
      <c r="D173" s="35">
        <f t="shared" si="12"/>
        <v>15.395082821239559</v>
      </c>
      <c r="E173" s="35">
        <f t="shared" si="13"/>
        <v>6.307561492329605</v>
      </c>
      <c r="F173" s="35">
        <f t="shared" si="14"/>
        <v>3.8079709923320197</v>
      </c>
      <c r="G173" s="35">
        <f t="shared" si="15"/>
        <v>0.10340525596123808</v>
      </c>
      <c r="H173" s="35">
        <f t="shared" si="16"/>
        <v>6.279269891170149</v>
      </c>
      <c r="I173" s="35">
        <f t="shared" si="17"/>
        <v>3.169376247613228</v>
      </c>
      <c r="J173" s="35">
        <f t="shared" si="18"/>
        <v>1.4090499337172886</v>
      </c>
      <c r="K173" s="35">
        <f t="shared" si="19"/>
        <v>0.10589153332020208</v>
      </c>
      <c r="L173" s="35">
        <f t="shared" si="20"/>
        <v>0.6697459458871305</v>
      </c>
      <c r="N173" s="7">
        <f t="shared" si="21"/>
        <v>97.74570830141909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0.031085028439086407</v>
      </c>
      <c r="D174" s="7">
        <f t="shared" si="12"/>
        <v>0.08765152792294084</v>
      </c>
      <c r="E174" s="7">
        <f t="shared" si="13"/>
        <v>0.14303700672245187</v>
      </c>
      <c r="F174" s="7">
        <f t="shared" si="14"/>
        <v>0.08164463642980292</v>
      </c>
      <c r="G174" s="7">
        <f t="shared" si="15"/>
        <v>0.007032345415928902</v>
      </c>
      <c r="H174" s="7">
        <f t="shared" si="16"/>
        <v>0.07772683931842099</v>
      </c>
      <c r="I174" s="7">
        <f t="shared" si="17"/>
        <v>0.009864420427944056</v>
      </c>
      <c r="J174" s="7">
        <f t="shared" si="18"/>
        <v>0.007850886683179991</v>
      </c>
      <c r="K174" s="7">
        <f t="shared" si="19"/>
        <v>0.013634610682784081</v>
      </c>
      <c r="L174" s="7">
        <f t="shared" si="20"/>
        <v>0.0099449899470086</v>
      </c>
      <c r="N174" s="35">
        <f t="shared" si="21"/>
        <v>0.4558376813067646</v>
      </c>
    </row>
    <row r="175" spans="1:14" s="113" customFormat="1" ht="11.25">
      <c r="A175" s="112">
        <f t="shared" si="23"/>
        <v>30</v>
      </c>
      <c r="B175" s="113" t="str">
        <f>'recalc raw'!C32</f>
        <v>DTS-1 (2)</v>
      </c>
      <c r="C175" s="114">
        <f t="shared" si="11"/>
        <v>40.13765475523472</v>
      </c>
      <c r="D175" s="114">
        <f t="shared" si="12"/>
        <v>0.1962689599153499</v>
      </c>
      <c r="E175" s="114">
        <f t="shared" si="13"/>
        <v>8.494477143564641</v>
      </c>
      <c r="F175" s="114">
        <f t="shared" si="14"/>
        <v>49.8604964007275</v>
      </c>
      <c r="G175" s="114">
        <f t="shared" si="15"/>
        <v>0.1188963130968346</v>
      </c>
      <c r="H175" s="114">
        <f t="shared" si="16"/>
        <v>0.11638104382657784</v>
      </c>
      <c r="I175" s="114">
        <f t="shared" si="17"/>
        <v>-0.0009807221620817782</v>
      </c>
      <c r="J175" s="114">
        <f t="shared" si="18"/>
        <v>0.002966843538714419</v>
      </c>
      <c r="K175" s="114">
        <f t="shared" si="19"/>
        <v>0.005924308510200194</v>
      </c>
      <c r="L175" s="114">
        <f t="shared" si="20"/>
        <v>0.01348189010637981</v>
      </c>
      <c r="N175" s="114">
        <f>SUM(C175:J175,L175)</f>
        <v>98.93964262784864</v>
      </c>
    </row>
    <row r="176" spans="1:14" s="113" customFormat="1" ht="11.25">
      <c r="A176" s="112">
        <f t="shared" si="23"/>
        <v>31</v>
      </c>
      <c r="B176" s="113" t="str">
        <f>'recalc raw'!C33</f>
        <v>JGB-1 (2)</v>
      </c>
      <c r="C176" s="114">
        <f t="shared" si="11"/>
        <v>44.52500493192291</v>
      </c>
      <c r="D176" s="114">
        <f t="shared" si="12"/>
        <v>17.610290641305497</v>
      </c>
      <c r="E176" s="114">
        <f t="shared" si="13"/>
        <v>15.339367473149599</v>
      </c>
      <c r="F176" s="114">
        <f t="shared" si="14"/>
        <v>8.178238885018224</v>
      </c>
      <c r="G176" s="114">
        <f t="shared" si="15"/>
        <v>0.1897453244237098</v>
      </c>
      <c r="H176" s="114">
        <f t="shared" si="16"/>
        <v>11.84755389184953</v>
      </c>
      <c r="I176" s="114">
        <f t="shared" si="17"/>
        <v>1.233359780683928</v>
      </c>
      <c r="J176" s="114">
        <f t="shared" si="18"/>
        <v>0.23339227259744616</v>
      </c>
      <c r="K176" s="114">
        <f t="shared" si="19"/>
        <v>0.04883033709438663</v>
      </c>
      <c r="L176" s="114">
        <f t="shared" si="20"/>
        <v>1.586207551955006</v>
      </c>
      <c r="N176" s="114">
        <f t="shared" si="21"/>
        <v>100.74316075290585</v>
      </c>
    </row>
    <row r="177" spans="1:14" s="113" customFormat="1" ht="11.25">
      <c r="A177" s="112">
        <f>A176+1</f>
        <v>32</v>
      </c>
      <c r="B177" s="113" t="str">
        <f>'recalc raw'!C34</f>
        <v>Drift (8)</v>
      </c>
      <c r="C177" s="114">
        <f t="shared" si="11"/>
        <v>48.598765289497464</v>
      </c>
      <c r="D177" s="114">
        <f t="shared" si="12"/>
        <v>13.365390240151672</v>
      </c>
      <c r="E177" s="114">
        <f t="shared" si="13"/>
        <v>12.268633375908303</v>
      </c>
      <c r="F177" s="114">
        <f t="shared" si="14"/>
        <v>7.213054859081049</v>
      </c>
      <c r="G177" s="114">
        <f t="shared" si="15"/>
        <v>0.16823614318600777</v>
      </c>
      <c r="H177" s="114">
        <f t="shared" si="16"/>
        <v>11.28967560498888</v>
      </c>
      <c r="I177" s="114">
        <f t="shared" si="17"/>
        <v>2.2267231231931044</v>
      </c>
      <c r="J177" s="114">
        <f t="shared" si="18"/>
        <v>0.5180252272729736</v>
      </c>
      <c r="K177" s="114">
        <f t="shared" si="19"/>
        <v>0.26724662050632436</v>
      </c>
      <c r="L177" s="114">
        <f t="shared" si="20"/>
        <v>2.7352321483634885</v>
      </c>
      <c r="N177" s="115">
        <f t="shared" si="21"/>
        <v>98.38373601164295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D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1" sqref="C51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170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48.598765289497464</v>
      </c>
      <c r="D3" s="7">
        <f>'blk, drift &amp; conc calc'!D146</f>
        <v>13.36539024015167</v>
      </c>
      <c r="E3" s="7">
        <f>'blk, drift &amp; conc calc'!E146</f>
        <v>12.268633375908303</v>
      </c>
      <c r="F3" s="7">
        <f>'blk, drift &amp; conc calc'!F146</f>
        <v>7.213054859081049</v>
      </c>
      <c r="G3" s="7">
        <f>'blk, drift &amp; conc calc'!G146</f>
        <v>0.16823614318600771</v>
      </c>
      <c r="H3" s="7">
        <f>'blk, drift &amp; conc calc'!H146</f>
        <v>11.28967560498888</v>
      </c>
      <c r="I3" s="7">
        <f>'blk, drift &amp; conc calc'!I146</f>
        <v>2.2267231231931044</v>
      </c>
      <c r="J3" s="7">
        <f>'blk, drift &amp; conc calc'!J146</f>
        <v>0.5180252272729736</v>
      </c>
      <c r="K3" s="7"/>
      <c r="L3" s="7">
        <f>'blk, drift &amp; conc calc'!L146</f>
        <v>2.7352321483634885</v>
      </c>
      <c r="M3" s="7"/>
      <c r="N3" s="7">
        <f>SUM(C3:L3)</f>
        <v>98.38373601164295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11.884040087059397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48.598765289497464</v>
      </c>
      <c r="D4" s="7">
        <f>'blk, drift &amp; conc calc'!D149</f>
        <v>13.36539024015167</v>
      </c>
      <c r="E4" s="7">
        <f>'blk, drift &amp; conc calc'!E149</f>
        <v>12.268633375908303</v>
      </c>
      <c r="F4" s="7">
        <f>'blk, drift &amp; conc calc'!F149</f>
        <v>7.213054859081049</v>
      </c>
      <c r="G4" s="7">
        <f>'blk, drift &amp; conc calc'!G149</f>
        <v>0.16823614318600771</v>
      </c>
      <c r="H4" s="7">
        <f>'blk, drift &amp; conc calc'!H149</f>
        <v>11.289675604988881</v>
      </c>
      <c r="I4" s="7">
        <f>'blk, drift &amp; conc calc'!I149</f>
        <v>2.2267231231931044</v>
      </c>
      <c r="J4" s="7">
        <f>'blk, drift &amp; conc calc'!J149</f>
        <v>0.5180252272729736</v>
      </c>
      <c r="K4" s="7"/>
      <c r="L4" s="7">
        <f>'blk, drift &amp; conc calc'!L149</f>
        <v>2.735232148363488</v>
      </c>
      <c r="M4" s="7"/>
      <c r="N4" s="7">
        <f aca="true" t="shared" si="0" ref="N4:N9">SUM(C4:L4)</f>
        <v>98.38373601164297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11.884040087059397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48.598765289497464</v>
      </c>
      <c r="D5" s="7">
        <f>'blk, drift &amp; conc calc'!D152</f>
        <v>13.36539024015167</v>
      </c>
      <c r="E5" s="7">
        <f>'blk, drift &amp; conc calc'!E152</f>
        <v>12.268633375908303</v>
      </c>
      <c r="F5" s="7">
        <f>'blk, drift &amp; conc calc'!F152</f>
        <v>7.213054859081049</v>
      </c>
      <c r="G5" s="7">
        <f>'blk, drift &amp; conc calc'!G152</f>
        <v>0.16823614318600771</v>
      </c>
      <c r="H5" s="7">
        <f>'blk, drift &amp; conc calc'!H152</f>
        <v>11.28967560498888</v>
      </c>
      <c r="I5" s="7">
        <f>'blk, drift &amp; conc calc'!I152</f>
        <v>2.2267231231931044</v>
      </c>
      <c r="J5" s="7">
        <f>'blk, drift &amp; conc calc'!J152</f>
        <v>0.5180252272729736</v>
      </c>
      <c r="K5" s="7"/>
      <c r="L5" s="7">
        <f>'blk, drift &amp; conc calc'!L152</f>
        <v>2.735232148363488</v>
      </c>
      <c r="M5" s="7"/>
      <c r="N5" s="7">
        <f t="shared" si="0"/>
        <v>98.38373601164295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11.884040087059397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48.598765289497464</v>
      </c>
      <c r="D6" s="7">
        <f>'blk, drift &amp; conc calc'!D157</f>
        <v>13.36539024015167</v>
      </c>
      <c r="E6" s="7">
        <f>'blk, drift &amp; conc calc'!E157</f>
        <v>12.268633375908303</v>
      </c>
      <c r="F6" s="7">
        <f>'blk, drift &amp; conc calc'!F157</f>
        <v>7.213054859081049</v>
      </c>
      <c r="G6" s="7">
        <f>'blk, drift &amp; conc calc'!G157</f>
        <v>0.16823614318600777</v>
      </c>
      <c r="H6" s="7">
        <f>'blk, drift &amp; conc calc'!H157</f>
        <v>11.28967560498888</v>
      </c>
      <c r="I6" s="7">
        <f>'blk, drift &amp; conc calc'!I157</f>
        <v>2.226723123193104</v>
      </c>
      <c r="J6" s="7">
        <f>'blk, drift &amp; conc calc'!J157</f>
        <v>0.5180252272729736</v>
      </c>
      <c r="K6" s="7"/>
      <c r="L6" s="7">
        <f>'blk, drift &amp; conc calc'!L157</f>
        <v>2.7352321483634885</v>
      </c>
      <c r="M6" s="7"/>
      <c r="N6" s="7">
        <f t="shared" si="0"/>
        <v>98.38373601164295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11.884040087059397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48.598765289497464</v>
      </c>
      <c r="D7" s="7">
        <f>'blk, drift &amp; conc calc'!D162</f>
        <v>13.36539024015167</v>
      </c>
      <c r="E7" s="7">
        <f>'blk, drift &amp; conc calc'!E162</f>
        <v>12.268633375908303</v>
      </c>
      <c r="F7" s="7">
        <f>'blk, drift &amp; conc calc'!F162</f>
        <v>7.213054859081047</v>
      </c>
      <c r="G7" s="7">
        <f>'blk, drift &amp; conc calc'!G162</f>
        <v>0.16823614318600771</v>
      </c>
      <c r="H7" s="7">
        <f>'blk, drift &amp; conc calc'!H162</f>
        <v>11.28967560498888</v>
      </c>
      <c r="I7" s="7">
        <f>'blk, drift &amp; conc calc'!I162</f>
        <v>2.2267231231931044</v>
      </c>
      <c r="J7" s="7">
        <f>'blk, drift &amp; conc calc'!J162</f>
        <v>0.5180252272729736</v>
      </c>
      <c r="K7" s="7"/>
      <c r="L7" s="7">
        <f>'blk, drift &amp; conc calc'!L162</f>
        <v>2.7352321483634885</v>
      </c>
      <c r="M7" s="7"/>
      <c r="N7" s="7">
        <f t="shared" si="0"/>
        <v>98.38373601164295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11.884040087059397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48.598765289497464</v>
      </c>
      <c r="D8" s="7">
        <f>'blk, drift &amp; conc calc'!D167</f>
        <v>13.36539024015167</v>
      </c>
      <c r="E8" s="7">
        <f>'blk, drift &amp; conc calc'!E167</f>
        <v>12.268633375908303</v>
      </c>
      <c r="F8" s="7">
        <f>'blk, drift &amp; conc calc'!F167</f>
        <v>7.2130548590810495</v>
      </c>
      <c r="G8" s="7">
        <f>'blk, drift &amp; conc calc'!G167</f>
        <v>0.16823614318600771</v>
      </c>
      <c r="H8" s="7">
        <f>'blk, drift &amp; conc calc'!H167</f>
        <v>11.28967560498888</v>
      </c>
      <c r="I8" s="7">
        <f>'blk, drift &amp; conc calc'!I167</f>
        <v>2.2267231231931044</v>
      </c>
      <c r="J8" s="7">
        <f>'blk, drift &amp; conc calc'!J167</f>
        <v>0.5180252272729736</v>
      </c>
      <c r="K8" s="7"/>
      <c r="L8" s="7">
        <f>'blk, drift &amp; conc calc'!L167</f>
        <v>2.735232148363488</v>
      </c>
      <c r="M8" s="7"/>
      <c r="N8" s="7">
        <f t="shared" si="0"/>
        <v>98.38373601164295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11.884040087059397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48.598765289497464</v>
      </c>
      <c r="D9" s="7">
        <f>'blk, drift &amp; conc calc'!D172</f>
        <v>13.36539024015167</v>
      </c>
      <c r="E9" s="7">
        <f>'blk, drift &amp; conc calc'!E172</f>
        <v>12.268633375908303</v>
      </c>
      <c r="F9" s="7">
        <f>'blk, drift &amp; conc calc'!F172</f>
        <v>7.213054859081049</v>
      </c>
      <c r="G9" s="7">
        <f>'blk, drift &amp; conc calc'!G172</f>
        <v>0.16823614318600771</v>
      </c>
      <c r="H9" s="7">
        <f>'blk, drift &amp; conc calc'!H172</f>
        <v>11.28967560498888</v>
      </c>
      <c r="I9" s="7">
        <f>'blk, drift &amp; conc calc'!I172</f>
        <v>2.2267231231931044</v>
      </c>
      <c r="J9" s="7">
        <f>'blk, drift &amp; conc calc'!J172</f>
        <v>0.5180252272729737</v>
      </c>
      <c r="K9" s="7"/>
      <c r="L9" s="7">
        <f>'blk, drift &amp; conc calc'!L172</f>
        <v>2.7352321483634885</v>
      </c>
      <c r="M9" s="7"/>
      <c r="N9" s="7">
        <f t="shared" si="0"/>
        <v>98.38373601164295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11.884040087059397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 (8)</v>
      </c>
      <c r="C10" s="91">
        <f>'blk, drift &amp; conc calc'!C177</f>
        <v>48.598765289497464</v>
      </c>
      <c r="D10" s="32">
        <f>'blk, drift &amp; conc calc'!D177</f>
        <v>13.365390240151672</v>
      </c>
      <c r="E10" s="32">
        <f>'blk, drift &amp; conc calc'!E177</f>
        <v>12.268633375908303</v>
      </c>
      <c r="F10" s="32">
        <f>'blk, drift &amp; conc calc'!F177</f>
        <v>7.213054859081049</v>
      </c>
      <c r="G10" s="32">
        <f>'blk, drift &amp; conc calc'!G177</f>
        <v>0.16823614318600777</v>
      </c>
      <c r="H10" s="32">
        <f>'blk, drift &amp; conc calc'!H177</f>
        <v>11.28967560498888</v>
      </c>
      <c r="I10" s="32">
        <f>'blk, drift &amp; conc calc'!I177</f>
        <v>2.2267231231931044</v>
      </c>
      <c r="J10" s="32">
        <f>'blk, drift &amp; conc calc'!J177</f>
        <v>0.5180252272729736</v>
      </c>
      <c r="K10" s="32"/>
      <c r="L10" s="32">
        <f>'blk, drift &amp; conc calc'!L177</f>
        <v>2.7352321483634885</v>
      </c>
      <c r="M10" s="40"/>
      <c r="N10" s="7">
        <f>SUM(C10:L10)</f>
        <v>98.38373601164295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11.884040087059397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171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1.9770985061960644</v>
      </c>
      <c r="D12" s="35">
        <f t="shared" si="1"/>
        <v>1.2565426591973505</v>
      </c>
      <c r="E12" s="35">
        <f t="shared" si="1"/>
        <v>-1.1519583633895252</v>
      </c>
      <c r="F12" s="35">
        <f t="shared" si="1"/>
        <v>0.9491885059665242</v>
      </c>
      <c r="G12" s="35">
        <f t="shared" si="1"/>
        <v>0.02204928495620559</v>
      </c>
      <c r="H12" s="35">
        <f t="shared" si="1"/>
        <v>1.128952336923989</v>
      </c>
      <c r="I12" s="35">
        <f t="shared" si="1"/>
        <v>-0.38395897697377546</v>
      </c>
      <c r="J12" s="35">
        <f t="shared" si="1"/>
        <v>-0.5080102047391729</v>
      </c>
      <c r="K12" s="35">
        <f t="shared" si="1"/>
        <v>0.08012018027040561</v>
      </c>
      <c r="L12" s="35">
        <f t="shared" si="1"/>
        <v>-1.75375994005102</v>
      </c>
      <c r="M12" s="35"/>
      <c r="N12" s="35">
        <f>N11-N7</f>
        <v>1.6162639883570478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-29.965959912940605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3.9091739771025162</v>
      </c>
      <c r="D13" s="35">
        <f t="shared" si="3"/>
        <v>8.5935468849901</v>
      </c>
      <c r="E13" s="35">
        <f t="shared" si="3"/>
        <v>-10.362436268868837</v>
      </c>
      <c r="F13" s="35">
        <f t="shared" si="3"/>
        <v>11.629015008681895</v>
      </c>
      <c r="G13" s="35">
        <f t="shared" si="3"/>
        <v>11.58747948882699</v>
      </c>
      <c r="H13" s="35">
        <f t="shared" si="3"/>
        <v>9.090797648537123</v>
      </c>
      <c r="I13" s="35">
        <f t="shared" si="3"/>
        <v>-20.836034701538846</v>
      </c>
      <c r="J13" s="35">
        <f t="shared" si="3"/>
        <v>-5072.481894320642</v>
      </c>
      <c r="K13" s="35">
        <f t="shared" si="3"/>
        <v>100</v>
      </c>
      <c r="L13" s="35">
        <f t="shared" si="3"/>
        <v>-178.68666327968813</v>
      </c>
      <c r="M13" s="35"/>
      <c r="N13" s="35">
        <f>(N11-N7)/N11*100</f>
        <v>1.6162639883570478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-71.603249493287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47.83849419077938</v>
      </c>
      <c r="D15" s="32">
        <f>'blk, drift &amp; conc calc'!D148</f>
        <v>15.362278427080588</v>
      </c>
      <c r="E15" s="32">
        <f>'blk, drift &amp; conc calc'!E148</f>
        <v>11.471665815355445</v>
      </c>
      <c r="F15" s="32">
        <f>'blk, drift &amp; conc calc'!F148</f>
        <v>9.432217429991834</v>
      </c>
      <c r="G15" s="32">
        <f>'blk, drift &amp; conc calc'!G148</f>
        <v>0.17532054313931056</v>
      </c>
      <c r="H15" s="32">
        <f>'blk, drift &amp; conc calc'!H148</f>
        <v>13.305677651948827</v>
      </c>
      <c r="I15" s="32">
        <f>'blk, drift &amp; conc calc'!I148</f>
        <v>1.8387876973252675</v>
      </c>
      <c r="J15" s="32">
        <f>'blk, drift &amp; conc calc'!J148</f>
        <v>0.02758374354688222</v>
      </c>
      <c r="K15" s="32"/>
      <c r="L15" s="32">
        <f>'blk, drift &amp; conc calc'!L148</f>
        <v>0.9736837632353303</v>
      </c>
      <c r="M15" s="7"/>
      <c r="N15" s="7">
        <f>SUM(C15:L15)</f>
        <v>100.42570926240288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9.707194996827223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 (2)</v>
      </c>
      <c r="C16" s="32">
        <f>'blk, drift &amp; conc calc'!C163</f>
        <v>47.875886232507696</v>
      </c>
      <c r="D16" s="32">
        <f>'blk, drift &amp; conc calc'!D163</f>
        <v>15.309981941545555</v>
      </c>
      <c r="E16" s="32">
        <f>'blk, drift &amp; conc calc'!E163</f>
        <v>11.363650411176515</v>
      </c>
      <c r="F16" s="32">
        <f>'blk, drift &amp; conc calc'!F163</f>
        <v>9.533416227459034</v>
      </c>
      <c r="G16" s="32">
        <f>'blk, drift &amp; conc calc'!G163</f>
        <v>0.17732665549940027</v>
      </c>
      <c r="H16" s="32">
        <f>'blk, drift &amp; conc calc'!H163</f>
        <v>12.96498131631445</v>
      </c>
      <c r="I16" s="32">
        <f>'blk, drift &amp; conc calc'!I163</f>
        <v>1.8474549855061122</v>
      </c>
      <c r="J16" s="32">
        <f>'blk, drift &amp; conc calc'!J163</f>
        <v>0.023260403856969078</v>
      </c>
      <c r="K16" s="40">
        <f>'blk, drift &amp; conc calc'!K163</f>
        <v>0.015374330595329883</v>
      </c>
      <c r="L16" s="32">
        <f>'blk, drift &amp; conc calc'!L163</f>
        <v>0.9337691134171078</v>
      </c>
      <c r="M16" s="7"/>
      <c r="N16" s="7">
        <f>SUM(C16:L16)</f>
        <v>100.04510161787819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39.64343373324483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2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-0.2617711218711918</v>
      </c>
      <c r="D18" s="35">
        <f aca="true" t="shared" si="5" ref="D18:L18">D17-AVERAGE(D15:D16)</f>
        <v>0.046042373891086896</v>
      </c>
      <c r="E18" s="35">
        <f t="shared" si="5"/>
        <v>-0.20355811922036793</v>
      </c>
      <c r="F18" s="35">
        <f t="shared" si="5"/>
        <v>0.14344599802168467</v>
      </c>
      <c r="G18" s="35">
        <f t="shared" si="5"/>
        <v>-0.0026539091460826836</v>
      </c>
      <c r="H18" s="35">
        <f t="shared" si="5"/>
        <v>0.06356696903709036</v>
      </c>
      <c r="I18" s="35">
        <f t="shared" si="5"/>
        <v>-0.03695656361365329</v>
      </c>
      <c r="J18" s="35">
        <f t="shared" si="5"/>
        <v>0.004349873184921103</v>
      </c>
      <c r="K18" s="35">
        <f t="shared" si="5"/>
        <v>0.005466032225462851</v>
      </c>
      <c r="L18" s="35">
        <f t="shared" si="5"/>
        <v>-0.0010241379471229717</v>
      </c>
      <c r="M18" s="35"/>
      <c r="N18" s="35">
        <f>N17-AVERAGE(N15:N16)</f>
        <v>-0.2354054401405392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-19.324685634963977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-0.5499922616028463</v>
      </c>
      <c r="D19" s="35">
        <f aca="true" t="shared" si="7" ref="D19:L19">(D17-AVERAGE(D15:D16))/D17*100</f>
        <v>0.29932295790382335</v>
      </c>
      <c r="E19" s="35">
        <f t="shared" si="7"/>
        <v>-1.8151980036601412</v>
      </c>
      <c r="F19" s="35">
        <f t="shared" si="7"/>
        <v>1.490152519242585</v>
      </c>
      <c r="G19" s="35">
        <f t="shared" si="7"/>
        <v>-1.5281360515095295</v>
      </c>
      <c r="H19" s="35">
        <f t="shared" si="7"/>
        <v>0.4816082106760486</v>
      </c>
      <c r="I19" s="35">
        <f t="shared" si="7"/>
        <v>-2.0461346643370257</v>
      </c>
      <c r="J19" s="35">
        <f t="shared" si="7"/>
        <v>14.610644045058663</v>
      </c>
      <c r="K19" s="35">
        <f t="shared" si="7"/>
        <v>26.228104915761403</v>
      </c>
      <c r="L19" s="35">
        <f t="shared" si="7"/>
        <v>-0.10749821289561809</v>
      </c>
      <c r="M19" s="35"/>
      <c r="N19" s="35">
        <f>(N17-AVERAGE(N15:N16))/N17*100</f>
        <v>-0.23540544014053918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-43.91974007946358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45.06229421057906</v>
      </c>
      <c r="D21" s="7">
        <f>'blk, drift &amp; conc calc'!D150</f>
        <v>0.6431418209767507</v>
      </c>
      <c r="E21" s="7">
        <f>'blk, drift &amp; conc calc'!E150</f>
        <v>8.542076258491422</v>
      </c>
      <c r="F21" s="7">
        <f>'blk, drift &amp; conc calc'!F150</f>
        <v>46.78848253874384</v>
      </c>
      <c r="G21" s="7">
        <f>'blk, drift &amp; conc calc'!G150</f>
        <v>0.12536189681931778</v>
      </c>
      <c r="H21" s="7">
        <f>'blk, drift &amp; conc calc'!H150</f>
        <v>0.4985337800128912</v>
      </c>
      <c r="I21" s="7">
        <f>'blk, drift &amp; conc calc'!I150</f>
        <v>0.016336247303270643</v>
      </c>
      <c r="J21" s="7">
        <f>'blk, drift &amp; conc calc'!J150</f>
        <v>0.004018883925293477</v>
      </c>
      <c r="K21" s="7"/>
      <c r="L21" s="7">
        <f>'blk, drift &amp; conc calc'!L150</f>
        <v>0.013172332012606891</v>
      </c>
      <c r="M21" s="7"/>
      <c r="N21" s="7">
        <f>SUM(C21:L21)</f>
        <v>101.69341796886445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8.537198451628324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42.45876011132891</v>
      </c>
      <c r="D22" s="7">
        <f>'blk, drift &amp; conc calc'!D169</f>
        <v>0.6714469341181893</v>
      </c>
      <c r="E22" s="7">
        <f>'blk, drift &amp; conc calc'!E169</f>
        <v>8.480277403618206</v>
      </c>
      <c r="F22" s="7">
        <f>'blk, drift &amp; conc calc'!F169</f>
        <v>45.477980272984986</v>
      </c>
      <c r="G22" s="7">
        <f>'blk, drift &amp; conc calc'!G169</f>
        <v>0.11899960575257268</v>
      </c>
      <c r="H22" s="7">
        <f>'blk, drift &amp; conc calc'!H169</f>
        <v>0.5435284391020689</v>
      </c>
      <c r="I22" s="7">
        <f>'blk, drift &amp; conc calc'!I169</f>
        <v>0.015927355186468952</v>
      </c>
      <c r="J22" s="7">
        <f>'blk, drift &amp; conc calc'!J169</f>
        <v>0.007727378813333712</v>
      </c>
      <c r="K22" s="7">
        <f>'blk, drift &amp; conc calc'!K169</f>
        <v>-0.013725693570258145</v>
      </c>
      <c r="L22" s="7">
        <f>'blk, drift &amp; conc calc'!L169</f>
        <v>0.01314118066057218</v>
      </c>
      <c r="M22" s="7"/>
      <c r="N22" s="7">
        <f>SUM(C22:L22)</f>
        <v>97.77406298799502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8.932715307733964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280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0.05984858997919673</v>
      </c>
      <c r="D24" s="35">
        <f t="shared" si="9"/>
        <v>0.025137146652999598</v>
      </c>
      <c r="E24" s="35">
        <f t="shared" si="9"/>
        <v>0.14329568039659257</v>
      </c>
      <c r="F24" s="35">
        <f t="shared" si="9"/>
        <v>-0.017404164438744374</v>
      </c>
      <c r="G24" s="35">
        <f t="shared" si="9"/>
        <v>0.002931694817474198</v>
      </c>
      <c r="H24" s="35">
        <f t="shared" si="9"/>
        <v>0.04766182727624457</v>
      </c>
      <c r="I24" s="35">
        <f t="shared" si="9"/>
        <v>0.005581929070599689</v>
      </c>
      <c r="J24" s="35">
        <f t="shared" si="9"/>
        <v>-0.0027711698956750966</v>
      </c>
      <c r="K24" s="35">
        <f t="shared" si="9"/>
        <v>0.015793667886017142</v>
      </c>
      <c r="L24" s="35">
        <f t="shared" si="9"/>
        <v>-0.00695283338931254</v>
      </c>
      <c r="M24" s="35"/>
      <c r="N24" s="35">
        <f>N23-AVERAGE(N21:N22)</f>
        <v>0.26625952157026234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1.494956879681144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0.13657708076116215</v>
      </c>
      <c r="D25" s="35">
        <f t="shared" si="11"/>
        <v>3.6834679761387115</v>
      </c>
      <c r="E25" s="35">
        <f t="shared" si="11"/>
        <v>1.6557413546231372</v>
      </c>
      <c r="F25" s="35">
        <f t="shared" si="11"/>
        <v>-0.037740111106822516</v>
      </c>
      <c r="G25" s="35">
        <f t="shared" si="11"/>
        <v>2.343247941176711</v>
      </c>
      <c r="H25" s="35">
        <f t="shared" si="11"/>
        <v>8.380942366122618</v>
      </c>
      <c r="I25" s="35">
        <f t="shared" si="11"/>
        <v>25.70690981928131</v>
      </c>
      <c r="J25" s="35">
        <f t="shared" si="11"/>
        <v>-89.33605137347519</v>
      </c>
      <c r="K25" s="35">
        <f t="shared" si="11"/>
        <v>763.7265011301879</v>
      </c>
      <c r="L25" s="35">
        <f t="shared" si="11"/>
        <v>-112.07156259676393</v>
      </c>
      <c r="M25" s="35"/>
      <c r="N25" s="35">
        <f>(N23-AVERAGE(N21:N22))/N23*100</f>
        <v>0.26625952157026234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20.648575686203646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63.688300506063705</v>
      </c>
      <c r="D27" s="32">
        <f>'blk, drift &amp; conc calc'!D156</f>
        <v>15.830365994256486</v>
      </c>
      <c r="E27" s="32">
        <f>'blk, drift &amp; conc calc'!E156</f>
        <v>6.570966372324006</v>
      </c>
      <c r="F27" s="32">
        <f>'blk, drift &amp; conc calc'!F156</f>
        <v>3.7347150337543433</v>
      </c>
      <c r="G27" s="32">
        <f>'blk, drift &amp; conc calc'!G156</f>
        <v>0.10241896159593888</v>
      </c>
      <c r="H27" s="32">
        <f>'blk, drift &amp; conc calc'!H156</f>
        <v>6.471663545459705</v>
      </c>
      <c r="I27" s="32">
        <f>'blk, drift &amp; conc calc'!I156</f>
        <v>3.1736140325885382</v>
      </c>
      <c r="J27" s="32">
        <f>'blk, drift &amp; conc calc'!J156</f>
        <v>1.4145470150842292</v>
      </c>
      <c r="K27" s="32">
        <f>'blk, drift &amp; conc calc'!K156</f>
        <v>0.11228543442545787</v>
      </c>
      <c r="L27" s="32">
        <f>'blk, drift &amp; conc calc'!L156</f>
        <v>0.6846025409368669</v>
      </c>
      <c r="M27" s="7"/>
      <c r="N27" s="7">
        <f>SUM(C27:L27)</f>
        <v>101.78347943648927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10.090318127548993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 (2)</v>
      </c>
      <c r="C28" s="32">
        <f>'blk, drift &amp; conc calc'!C173</f>
        <v>60.60424572116888</v>
      </c>
      <c r="D28" s="32">
        <f>'blk, drift &amp; conc calc'!D173</f>
        <v>15.395082821239559</v>
      </c>
      <c r="E28" s="32">
        <f>'blk, drift &amp; conc calc'!E173</f>
        <v>6.307561492329605</v>
      </c>
      <c r="F28" s="32">
        <f>'blk, drift &amp; conc calc'!F173</f>
        <v>3.8079709923320197</v>
      </c>
      <c r="G28" s="32">
        <f>'blk, drift &amp; conc calc'!G173</f>
        <v>0.10340525596123808</v>
      </c>
      <c r="H28" s="32">
        <f>'blk, drift &amp; conc calc'!H173</f>
        <v>6.279269891170149</v>
      </c>
      <c r="I28" s="32">
        <f>'blk, drift &amp; conc calc'!I173</f>
        <v>3.169376247613228</v>
      </c>
      <c r="J28" s="32">
        <f>'blk, drift &amp; conc calc'!J173</f>
        <v>1.4090499337172886</v>
      </c>
      <c r="K28" s="32">
        <f>'blk, drift &amp; conc calc'!K173</f>
        <v>0.10589153332020208</v>
      </c>
      <c r="L28" s="32">
        <f>'blk, drift &amp; conc calc'!L173</f>
        <v>0.6697459458871305</v>
      </c>
      <c r="M28" s="7"/>
      <c r="N28" s="7">
        <f>SUM(C28:L28)</f>
        <v>97.85159983473929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8.624207439986446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177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0.179820370519451</v>
      </c>
      <c r="D30" s="35">
        <f aca="true" t="shared" si="13" ref="D30:L30">D29-AVERAGE(D27:D28)</f>
        <v>-0.03870779279455938</v>
      </c>
      <c r="E30" s="35">
        <f t="shared" si="13"/>
        <v>0.16668141848893026</v>
      </c>
      <c r="F30" s="35">
        <f t="shared" si="13"/>
        <v>-0.04799199712885782</v>
      </c>
      <c r="G30" s="35">
        <f t="shared" si="13"/>
        <v>0.001181575537295823</v>
      </c>
      <c r="H30" s="35">
        <f t="shared" si="13"/>
        <v>-0.12984565936186776</v>
      </c>
      <c r="I30" s="35">
        <f t="shared" si="13"/>
        <v>0.021378446126722572</v>
      </c>
      <c r="J30" s="35">
        <f t="shared" si="13"/>
        <v>-0.0005283312719426281</v>
      </c>
      <c r="K30" s="35">
        <f t="shared" si="13"/>
        <v>0.007016010171810222</v>
      </c>
      <c r="L30" s="35">
        <f t="shared" si="13"/>
        <v>0.023456324098760972</v>
      </c>
      <c r="M30" s="35"/>
      <c r="N30" s="35">
        <f>N29-AVERAGE(N27:N28)</f>
        <v>0.18246036438571878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-12.64273721623228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0.2885153881258767</v>
      </c>
      <c r="D31" s="35">
        <f t="shared" si="15"/>
        <v>-0.24854084692187833</v>
      </c>
      <c r="E31" s="35">
        <f t="shared" si="15"/>
        <v>2.523203109277124</v>
      </c>
      <c r="F31" s="35">
        <f t="shared" si="15"/>
        <v>-1.2889463529957483</v>
      </c>
      <c r="G31" s="35">
        <f t="shared" si="15"/>
        <v>1.1351078070310163</v>
      </c>
      <c r="H31" s="35">
        <f t="shared" si="15"/>
        <v>-2.0789871517378535</v>
      </c>
      <c r="I31" s="35">
        <f t="shared" si="15"/>
        <v>0.669567571323151</v>
      </c>
      <c r="J31" s="35">
        <f t="shared" si="15"/>
        <v>-0.03743657970197728</v>
      </c>
      <c r="K31" s="35">
        <f t="shared" si="15"/>
        <v>6.042841174703096</v>
      </c>
      <c r="L31" s="35">
        <f t="shared" si="15"/>
        <v>3.3478876295817264</v>
      </c>
      <c r="M31" s="35"/>
      <c r="N31" s="35">
        <f>(N29-AVERAGE(N27:N28))/N29*100</f>
        <v>0.18246036438571878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-57.466987346510365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40.266754727857325</v>
      </c>
      <c r="D33" s="7">
        <f>'blk, drift &amp; conc calc'!D158</f>
        <v>0.15295080590274412</v>
      </c>
      <c r="E33" s="7">
        <f>'blk, drift &amp; conc calc'!E158</f>
        <v>8.524374340660595</v>
      </c>
      <c r="F33" s="7">
        <f>'blk, drift &amp; conc calc'!F158</f>
        <v>48.29439149646083</v>
      </c>
      <c r="G33" s="7">
        <f>'blk, drift &amp; conc calc'!G158</f>
        <v>0.12312246964710921</v>
      </c>
      <c r="H33" s="7">
        <f>'blk, drift &amp; conc calc'!H158</f>
        <v>0.07765169274866347</v>
      </c>
      <c r="I33" s="7">
        <f>'blk, drift &amp; conc calc'!I158</f>
        <v>-0.0003148942193516133</v>
      </c>
      <c r="J33" s="7">
        <f>'blk, drift &amp; conc calc'!J158</f>
        <v>-0.000464153109493217</v>
      </c>
      <c r="K33" s="7">
        <f>'blk, drift &amp; conc calc'!K158</f>
        <v>0.029393235206660078</v>
      </c>
      <c r="L33" s="7">
        <f>'blk, drift &amp; conc calc'!L158</f>
        <v>0.013565825637507325</v>
      </c>
      <c r="N33" s="7">
        <f>SUM(C33:L33)</f>
        <v>97.48142554679258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39.29305053871683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40.13765475523472</v>
      </c>
      <c r="D34" s="7">
        <f>'blk, drift &amp; conc calc'!D175</f>
        <v>0.1962689599153499</v>
      </c>
      <c r="E34" s="7">
        <f>'blk, drift &amp; conc calc'!E175</f>
        <v>8.494477143564641</v>
      </c>
      <c r="F34" s="7">
        <f>'blk, drift &amp; conc calc'!F175</f>
        <v>49.8604964007275</v>
      </c>
      <c r="G34" s="7">
        <f>'blk, drift &amp; conc calc'!G175</f>
        <v>0.1188963130968346</v>
      </c>
      <c r="H34" s="7">
        <f>'blk, drift &amp; conc calc'!H175</f>
        <v>0.11638104382657784</v>
      </c>
      <c r="I34" s="7">
        <f>'blk, drift &amp; conc calc'!I175</f>
        <v>-0.0009807221620817782</v>
      </c>
      <c r="J34" s="7">
        <f>'blk, drift &amp; conc calc'!J175</f>
        <v>0.002966843538714419</v>
      </c>
      <c r="K34" s="7">
        <f>'blk, drift &amp; conc calc'!K175</f>
        <v>0.005924308510200194</v>
      </c>
      <c r="L34" s="7">
        <f>'blk, drift &amp; conc calc'!L175</f>
        <v>0.01348189010637981</v>
      </c>
      <c r="N34" s="7">
        <f>SUM(C34:L34)</f>
        <v>98.94556693635884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9.203972551413907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60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0.474471440894618</v>
      </c>
      <c r="D36" s="35">
        <f t="shared" si="17"/>
        <v>0.038606555445013124</v>
      </c>
      <c r="E36" s="35">
        <f t="shared" si="17"/>
        <v>0.2267724830158926</v>
      </c>
      <c r="F36" s="35">
        <f t="shared" si="17"/>
        <v>1.7020798153038115</v>
      </c>
      <c r="G36" s="35">
        <f t="shared" si="17"/>
        <v>-0.002138873006420447</v>
      </c>
      <c r="H36" s="35">
        <f t="shared" si="17"/>
        <v>0.09374173582564564</v>
      </c>
      <c r="I36" s="35">
        <f t="shared" si="17"/>
        <v>0.010396860606075678</v>
      </c>
      <c r="J36" s="35">
        <f t="shared" si="17"/>
        <v>0.010546119496217282</v>
      </c>
      <c r="K36" s="35">
        <f t="shared" si="17"/>
        <v>-0.027376841929315266</v>
      </c>
      <c r="L36" s="35">
        <f t="shared" si="17"/>
        <v>-0.008524842444145291</v>
      </c>
      <c r="M36" s="35"/>
      <c r="N36" s="35">
        <f>N35-N33</f>
        <v>2.518574453207421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-35.79305053871683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1.1645978423166168</v>
      </c>
      <c r="D37" s="35">
        <f t="shared" si="19"/>
        <v>20.154044289076406</v>
      </c>
      <c r="E37" s="35">
        <f t="shared" si="19"/>
        <v>2.5913458839743484</v>
      </c>
      <c r="F37" s="35">
        <f t="shared" si="19"/>
        <v>3.404399891924564</v>
      </c>
      <c r="G37" s="35">
        <f t="shared" si="19"/>
        <v>-1.7679033073985413</v>
      </c>
      <c r="H37" s="35">
        <f t="shared" si="19"/>
        <v>54.69389147846068</v>
      </c>
      <c r="I37" s="35">
        <f t="shared" si="19"/>
        <v>103.12334129348284</v>
      </c>
      <c r="J37" s="35">
        <f t="shared" si="19"/>
        <v>104.60379544713037</v>
      </c>
      <c r="K37" s="35">
        <f t="shared" si="19"/>
        <v>-1357.7134102214966</v>
      </c>
      <c r="L37" s="35">
        <f t="shared" si="19"/>
        <v>-169.1107095014878</v>
      </c>
      <c r="M37" s="35"/>
      <c r="N37" s="35">
        <f>(N35-N33)/N35*100</f>
        <v>2.518574453207421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-1022.6585868204808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JGb-1 (1)</v>
      </c>
      <c r="C39" s="7">
        <f>'blk, drift &amp; conc calc'!C166</f>
        <v>44.42887975051955</v>
      </c>
      <c r="D39" s="7">
        <f>'blk, drift &amp; conc calc'!D166</f>
        <v>18.0979831997834</v>
      </c>
      <c r="E39" s="7">
        <f>'blk, drift &amp; conc calc'!E166</f>
        <v>15.978146461855426</v>
      </c>
      <c r="F39" s="7">
        <f>'blk, drift &amp; conc calc'!F166</f>
        <v>8.04552336288346</v>
      </c>
      <c r="G39" s="7">
        <f>'blk, drift &amp; conc calc'!G166</f>
        <v>0.1948689944003602</v>
      </c>
      <c r="H39" s="7">
        <f>'blk, drift &amp; conc calc'!H166</f>
        <v>11.920215151433032</v>
      </c>
      <c r="I39" s="7">
        <f>'blk, drift &amp; conc calc'!I166</f>
        <v>1.2492968715992627</v>
      </c>
      <c r="J39" s="7">
        <f>'blk, drift &amp; conc calc'!J166</f>
        <v>0.2358101927782962</v>
      </c>
      <c r="K39" s="7">
        <f>'blk, drift &amp; conc calc'!K166</f>
        <v>0.03351692398667712</v>
      </c>
      <c r="L39" s="7">
        <f>'blk, drift &amp; conc calc'!L166</f>
        <v>1.6137119196610665</v>
      </c>
      <c r="M39" s="7"/>
      <c r="N39" s="7">
        <f>SUM(C39:L39)</f>
        <v>101.79795282890053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9.129151593861428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JGB-1 (2)</v>
      </c>
      <c r="C40" s="7">
        <f>'blk, drift &amp; conc calc'!C176</f>
        <v>44.52500493192291</v>
      </c>
      <c r="D40" s="7">
        <f>'blk, drift &amp; conc calc'!D176</f>
        <v>17.610290641305497</v>
      </c>
      <c r="E40" s="7">
        <f>'blk, drift &amp; conc calc'!E176</f>
        <v>15.339367473149599</v>
      </c>
      <c r="F40" s="7">
        <f>'blk, drift &amp; conc calc'!F176</f>
        <v>8.178238885018224</v>
      </c>
      <c r="G40" s="7">
        <f>'blk, drift &amp; conc calc'!G176</f>
        <v>0.1897453244237098</v>
      </c>
      <c r="H40" s="7">
        <f>'blk, drift &amp; conc calc'!H176</f>
        <v>11.84755389184953</v>
      </c>
      <c r="I40" s="7">
        <f>'blk, drift &amp; conc calc'!I176</f>
        <v>1.233359780683928</v>
      </c>
      <c r="J40" s="7">
        <f>'blk, drift &amp; conc calc'!J176</f>
        <v>0.23339227259744616</v>
      </c>
      <c r="K40" s="7">
        <f>'blk, drift &amp; conc calc'!K176</f>
        <v>0.04883033709438663</v>
      </c>
      <c r="L40" s="7">
        <f>'blk, drift &amp; conc calc'!L176</f>
        <v>1.586207551955006</v>
      </c>
      <c r="M40" s="7"/>
      <c r="N40" s="7">
        <f>SUM(C40:L40)</f>
        <v>100.79199109000024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10.041242610025133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268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-0.8169423412212353</v>
      </c>
      <c r="D42" s="35">
        <f t="shared" si="21"/>
        <v>-0.3641369205444498</v>
      </c>
      <c r="E42" s="35">
        <f t="shared" si="21"/>
        <v>-0.5987569675025117</v>
      </c>
      <c r="F42" s="35">
        <f t="shared" si="21"/>
        <v>-0.2618811239508414</v>
      </c>
      <c r="G42" s="35">
        <f t="shared" si="21"/>
        <v>-0.003307159412035021</v>
      </c>
      <c r="H42" s="35">
        <f t="shared" si="21"/>
        <v>0.01611547835871896</v>
      </c>
      <c r="I42" s="35">
        <f t="shared" si="21"/>
        <v>-0.04132832614159532</v>
      </c>
      <c r="J42" s="35">
        <f t="shared" si="21"/>
        <v>0.005398767312128794</v>
      </c>
      <c r="K42" s="35">
        <f t="shared" si="21"/>
        <v>0.01482636945946813</v>
      </c>
      <c r="L42" s="35">
        <f t="shared" si="21"/>
        <v>4.026419196367925E-05</v>
      </c>
      <c r="M42" s="35"/>
      <c r="N42" s="35">
        <f>N41-N39</f>
        <v>-1.7979528289005344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32.72084840613857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-1.8711459945516156</v>
      </c>
      <c r="D43" s="35">
        <f t="shared" si="23"/>
        <v>-2.0819721014548302</v>
      </c>
      <c r="E43" s="35">
        <f t="shared" si="23"/>
        <v>-3.9758098771747123</v>
      </c>
      <c r="F43" s="35">
        <f t="shared" si="23"/>
        <v>-3.3360652732591265</v>
      </c>
      <c r="G43" s="35">
        <f t="shared" si="23"/>
        <v>-1.7498197947275245</v>
      </c>
      <c r="H43" s="35">
        <f t="shared" si="23"/>
        <v>0.13542418788839464</v>
      </c>
      <c r="I43" s="35">
        <f t="shared" si="23"/>
        <v>-3.4440271784662766</v>
      </c>
      <c r="J43" s="35">
        <f t="shared" si="23"/>
        <v>2.249486380053664</v>
      </c>
      <c r="K43" s="35">
        <f t="shared" si="23"/>
        <v>26.47565974905023</v>
      </c>
      <c r="L43" s="35">
        <f t="shared" si="23"/>
        <v>0.0025165119977299533</v>
      </c>
      <c r="M43" s="35"/>
      <c r="N43" s="35">
        <f>(N41-N39)/N41*100</f>
        <v>-1.7979528289005346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78.18601769686636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1309D116R3(64-77)</v>
      </c>
      <c r="C45" s="32">
        <f>'blk, drift &amp; conc calc'!C153</f>
        <v>52.31173039780005</v>
      </c>
      <c r="D45" s="32">
        <f>'blk, drift &amp; conc calc'!D153</f>
        <v>14.84423615877418</v>
      </c>
      <c r="E45" s="32">
        <f>'blk, drift &amp; conc calc'!E153</f>
        <v>7.422696130799906</v>
      </c>
      <c r="F45" s="32">
        <f>'blk, drift &amp; conc calc'!F153</f>
        <v>4.645321647297303</v>
      </c>
      <c r="G45" s="32">
        <f>'blk, drift &amp; conc calc'!G153</f>
        <v>0.1142656313679479</v>
      </c>
      <c r="H45" s="32">
        <f>'blk, drift &amp; conc calc'!H153</f>
        <v>12.785331784266521</v>
      </c>
      <c r="I45" s="32">
        <f>'blk, drift &amp; conc calc'!I153</f>
        <v>4.048772663252674</v>
      </c>
      <c r="J45" s="32">
        <f>'blk, drift &amp; conc calc'!J153</f>
        <v>0.06922792768810004</v>
      </c>
      <c r="K45" s="7">
        <f>'blk, drift &amp; conc calc'!K153</f>
        <v>2.604540695304442</v>
      </c>
      <c r="L45" s="32">
        <f>'blk, drift &amp; conc calc'!L153</f>
        <v>1.9570739066254983</v>
      </c>
      <c r="M45" s="107"/>
      <c r="N45" s="7">
        <f>SUM(C45:L45)</f>
        <v>100.80319694317662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19.622026680466874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1309D124R4(49-59)</v>
      </c>
      <c r="C46" s="7">
        <f>'blk, drift &amp; conc calc'!C161</f>
        <v>53.645494989260506</v>
      </c>
      <c r="D46" s="7">
        <f>'blk, drift &amp; conc calc'!D161</f>
        <v>15.8355956713716</v>
      </c>
      <c r="E46" s="7">
        <f>'blk, drift &amp; conc calc'!E161</f>
        <v>8.547295564137546</v>
      </c>
      <c r="F46" s="7">
        <f>'blk, drift &amp; conc calc'!F161</f>
        <v>8.50295137190352</v>
      </c>
      <c r="G46" s="7">
        <f>'blk, drift &amp; conc calc'!G161</f>
        <v>0.1572315102991159</v>
      </c>
      <c r="H46" s="7">
        <f>'blk, drift &amp; conc calc'!H161</f>
        <v>10.870321564501555</v>
      </c>
      <c r="I46" s="7">
        <f>'blk, drift &amp; conc calc'!I161</f>
        <v>2.8205678681168864</v>
      </c>
      <c r="J46" s="7">
        <f>'blk, drift &amp; conc calc'!J161</f>
        <v>0.03525760037401469</v>
      </c>
      <c r="K46" s="7">
        <f>'blk, drift &amp; conc calc'!K161</f>
        <v>0.06530132540677729</v>
      </c>
      <c r="L46" s="7">
        <f>'blk, drift &amp; conc calc'!L161</f>
        <v>0.3866961599562284</v>
      </c>
      <c r="M46" s="107"/>
      <c r="N46" s="35">
        <f>SUM(C46:L46)</f>
        <v>100.86671362532773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1.333764591460458</v>
      </c>
      <c r="D47" s="7">
        <f aca="true" t="shared" si="25" ref="D47:L47">D46-D45</f>
        <v>0.9913595125974197</v>
      </c>
      <c r="E47" s="7">
        <f t="shared" si="25"/>
        <v>1.1245994333376395</v>
      </c>
      <c r="F47" s="7">
        <f t="shared" si="25"/>
        <v>3.857629724606218</v>
      </c>
      <c r="G47" s="7">
        <f t="shared" si="25"/>
        <v>0.04296587893116799</v>
      </c>
      <c r="H47" s="7">
        <f t="shared" si="25"/>
        <v>-1.9150102197649659</v>
      </c>
      <c r="I47" s="7">
        <f t="shared" si="25"/>
        <v>-1.2282047951357873</v>
      </c>
      <c r="J47" s="7">
        <f t="shared" si="25"/>
        <v>-0.033970327314085356</v>
      </c>
      <c r="K47" s="7">
        <f t="shared" si="25"/>
        <v>-2.5392393698976647</v>
      </c>
      <c r="L47" s="7">
        <f t="shared" si="25"/>
        <v>-1.5703777466692699</v>
      </c>
      <c r="M47" s="107"/>
      <c r="N47" s="35">
        <f>N46-N45</f>
        <v>0.06351668215111772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24.377973319533126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2.486256472659017</v>
      </c>
      <c r="D48" s="7">
        <f t="shared" si="27"/>
        <v>6.260323471062412</v>
      </c>
      <c r="E48" s="7">
        <f t="shared" si="27"/>
        <v>13.157371532303106</v>
      </c>
      <c r="F48" s="7">
        <f t="shared" si="27"/>
        <v>45.368126382012065</v>
      </c>
      <c r="G48" s="7">
        <f t="shared" si="27"/>
        <v>27.326506531311733</v>
      </c>
      <c r="H48" s="7">
        <f t="shared" si="27"/>
        <v>-17.616868170843077</v>
      </c>
      <c r="I48" s="7">
        <f t="shared" si="27"/>
        <v>-43.544592882134104</v>
      </c>
      <c r="J48" s="7">
        <f t="shared" si="27"/>
        <v>-96.34894874786184</v>
      </c>
      <c r="K48" s="7">
        <f t="shared" si="27"/>
        <v>-3888.495913490495</v>
      </c>
      <c r="L48" s="7">
        <f t="shared" si="27"/>
        <v>-406.10120018958213</v>
      </c>
      <c r="M48" s="107"/>
      <c r="N48" s="35">
        <f>(N46-N45)/N46*100</f>
        <v>0.06297090473974619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55.40448481712074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1309D121R2(26-35)</v>
      </c>
      <c r="C50" s="7">
        <f>'blk, drift &amp; conc calc'!C160</f>
        <v>50.59888454062068</v>
      </c>
      <c r="D50" s="7">
        <f>'blk, drift &amp; conc calc'!D160</f>
        <v>18.209719585812906</v>
      </c>
      <c r="E50" s="7">
        <f>'blk, drift &amp; conc calc'!E160</f>
        <v>5.437441909277805</v>
      </c>
      <c r="F50" s="7">
        <f>'blk, drift &amp; conc calc'!F160</f>
        <v>9.59402402429041</v>
      </c>
      <c r="G50" s="7">
        <f>'blk, drift &amp; conc calc'!G160</f>
        <v>0.09219264836203922</v>
      </c>
      <c r="H50" s="7">
        <f>'blk, drift &amp; conc calc'!H160</f>
        <v>14.83624053952212</v>
      </c>
      <c r="I50" s="7">
        <f>'blk, drift &amp; conc calc'!I160</f>
        <v>1.7150883423675818</v>
      </c>
      <c r="J50" s="7">
        <f>'blk, drift &amp; conc calc'!J160</f>
        <v>0.03437903814015534</v>
      </c>
      <c r="K50" s="7">
        <f>'[1]Compar'!K50</f>
        <v>0.020084904120448346</v>
      </c>
      <c r="L50" s="7">
        <f>'blk, drift &amp; conc calc'!L160</f>
        <v>0.28379034570212064</v>
      </c>
      <c r="M50" s="107"/>
      <c r="N50" s="7">
        <f>SUM(C50:L50)</f>
        <v>100.82184587821627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9.168392531418704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1309D130R1(35-43)</v>
      </c>
      <c r="C51" s="7">
        <f>'blk, drift &amp; conc calc'!C171</f>
        <v>40.30896053031877</v>
      </c>
      <c r="D51" s="7">
        <f>'blk, drift &amp; conc calc'!D171</f>
        <v>13.097833266427193</v>
      </c>
      <c r="E51" s="7">
        <f>'blk, drift &amp; conc calc'!E171</f>
        <v>20.507704414695336</v>
      </c>
      <c r="F51" s="7">
        <f>'blk, drift &amp; conc calc'!F171</f>
        <v>3.134471205541028</v>
      </c>
      <c r="G51" s="7">
        <f>'blk, drift &amp; conc calc'!G171</f>
        <v>0.3406655508695357</v>
      </c>
      <c r="H51" s="7">
        <f>'blk, drift &amp; conc calc'!H171</f>
        <v>10.53022218194893</v>
      </c>
      <c r="I51" s="7">
        <f>'blk, drift &amp; conc calc'!I171</f>
        <v>3.3596686688500794</v>
      </c>
      <c r="J51" s="7">
        <f>'blk, drift &amp; conc calc'!J171</f>
        <v>0.0592341813487322</v>
      </c>
      <c r="K51" s="7">
        <f>'[1]Compar'!K51</f>
        <v>0.05458348547527615</v>
      </c>
      <c r="L51" s="7">
        <f>'blk, drift &amp; conc calc'!L171</f>
        <v>4.571826591472924</v>
      </c>
      <c r="M51" s="107"/>
      <c r="N51" s="7">
        <f>SUM(C51:L51)</f>
        <v>95.9651700769478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45.942799245889695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59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3.8826571643158303</v>
      </c>
      <c r="D53" s="107">
        <f t="shared" si="29"/>
        <v>-7.719537684161507</v>
      </c>
      <c r="E53" s="107">
        <f t="shared" si="29"/>
        <v>-4.255409116239608</v>
      </c>
      <c r="F53" s="107">
        <f t="shared" si="29"/>
        <v>18.348717002668273</v>
      </c>
      <c r="G53" s="107">
        <f t="shared" si="29"/>
        <v>-0.06900236623480105</v>
      </c>
      <c r="H53" s="107">
        <f t="shared" si="29"/>
        <v>-5.095222068383846</v>
      </c>
      <c r="I53" s="107">
        <f t="shared" si="29"/>
        <v>-1.69637600382184</v>
      </c>
      <c r="J53" s="107">
        <f t="shared" si="29"/>
        <v>-0.04680660974444377</v>
      </c>
      <c r="K53" s="107">
        <f t="shared" si="29"/>
        <v>-0.03733419479786225</v>
      </c>
      <c r="L53" s="107">
        <f t="shared" si="29"/>
        <v>-1.705194101182233</v>
      </c>
      <c r="M53" s="107"/>
      <c r="N53" s="35">
        <f>N52-N50</f>
        <v>-0.8218458782162656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18.831607468581296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7.869733143119985</v>
      </c>
      <c r="D54" s="107">
        <f t="shared" si="31"/>
        <v>-97.29399297425176</v>
      </c>
      <c r="E54" s="107">
        <f t="shared" si="31"/>
        <v>-48.81643954280968</v>
      </c>
      <c r="F54" s="107">
        <f t="shared" si="31"/>
        <v>74.24733246942226</v>
      </c>
      <c r="G54" s="107">
        <f t="shared" si="31"/>
        <v>-46.804514115145054</v>
      </c>
      <c r="H54" s="107">
        <f t="shared" si="31"/>
        <v>-67.14833722620193</v>
      </c>
      <c r="I54" s="107">
        <f t="shared" si="31"/>
        <v>-201.70879399494325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-235.9756708554133</v>
      </c>
      <c r="M54" s="107"/>
      <c r="N54" s="35">
        <f>(N52-N50)/N52*100</f>
        <v>-0.8218458782162658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67.25574095921891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JGB-1 (2)</v>
      </c>
      <c r="C56" s="107">
        <f>'blk, drift &amp; conc calc'!C176</f>
        <v>44.52500493192291</v>
      </c>
      <c r="D56" s="107">
        <f>'blk, drift &amp; conc calc'!D176</f>
        <v>17.610290641305497</v>
      </c>
      <c r="E56" s="107">
        <f>'blk, drift &amp; conc calc'!E176</f>
        <v>15.339367473149599</v>
      </c>
      <c r="F56" s="107">
        <f>'blk, drift &amp; conc calc'!F176</f>
        <v>8.178238885018224</v>
      </c>
      <c r="G56" s="107">
        <f>'blk, drift &amp; conc calc'!G176</f>
        <v>0.1897453244237098</v>
      </c>
      <c r="H56" s="107">
        <f>'blk, drift &amp; conc calc'!H176</f>
        <v>11.84755389184953</v>
      </c>
      <c r="I56" s="107">
        <f>'blk, drift &amp; conc calc'!I176</f>
        <v>1.233359780683928</v>
      </c>
      <c r="J56" s="107">
        <f>'blk, drift &amp; conc calc'!J176</f>
        <v>0.23339227259744616</v>
      </c>
      <c r="K56" s="107">
        <f>'[1]Compar'!K56</f>
        <v>0.11302949753552384</v>
      </c>
      <c r="L56" s="107">
        <f>'blk, drift &amp; conc calc'!L176</f>
        <v>1.586207551955006</v>
      </c>
      <c r="M56" s="119"/>
      <c r="N56" s="7">
        <f>SUM(C56:L56)</f>
        <v>100.85619025044136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9.396225449501722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281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5.255521803911094</v>
      </c>
      <c r="D58" s="107">
        <f t="shared" si="33"/>
        <v>-4.142613067482671</v>
      </c>
      <c r="E58" s="107">
        <f t="shared" si="33"/>
        <v>-3.0688167947776908</v>
      </c>
      <c r="F58" s="107">
        <f t="shared" si="33"/>
        <v>-0.9655493399264445</v>
      </c>
      <c r="G58" s="107">
        <f t="shared" si="33"/>
        <v>-0.020152347568163115</v>
      </c>
      <c r="H58" s="107">
        <f t="shared" si="33"/>
        <v>-0.47484838506581006</v>
      </c>
      <c r="I58" s="107">
        <f t="shared" si="33"/>
        <v>0.98132497590027</v>
      </c>
      <c r="J58" s="107">
        <f t="shared" si="33"/>
        <v>0.28536271543128494</v>
      </c>
      <c r="K58" s="107">
        <f t="shared" si="33"/>
        <v>0.15632405394093274</v>
      </c>
      <c r="L58" s="107">
        <f t="shared" si="33"/>
        <v>1.1372561351958321</v>
      </c>
      <c r="M58" s="119"/>
    </row>
    <row r="59" spans="1:13" ht="11.25">
      <c r="A59" s="162"/>
      <c r="B59" s="119"/>
      <c r="C59" s="107">
        <f aca="true" t="shared" si="34" ref="C59:L59">(C57-AVERAGE(C55:C56))/C57*100</f>
        <v>10.557384882245453</v>
      </c>
      <c r="D59" s="107">
        <f t="shared" si="34"/>
        <v>-30.75966917662688</v>
      </c>
      <c r="E59" s="107">
        <f t="shared" si="34"/>
        <v>-25.009609390936237</v>
      </c>
      <c r="F59" s="107">
        <f t="shared" si="34"/>
        <v>-13.386814084955297</v>
      </c>
      <c r="G59" s="107">
        <f t="shared" si="34"/>
        <v>-11.882772471956885</v>
      </c>
      <c r="H59" s="107">
        <f t="shared" si="34"/>
        <v>-4.175333519210246</v>
      </c>
      <c r="I59" s="107">
        <f t="shared" si="34"/>
        <v>44.30991692983922</v>
      </c>
      <c r="J59" s="107">
        <f t="shared" si="34"/>
        <v>55.00915114390769</v>
      </c>
      <c r="K59" s="107">
        <f t="shared" si="34"/>
        <v>58.03675247051516</v>
      </c>
      <c r="L59" s="107">
        <f t="shared" si="34"/>
        <v>41.757712451293116</v>
      </c>
      <c r="M59" s="119"/>
    </row>
    <row r="62" ht="11.25">
      <c r="B62" s="1" t="s">
        <v>14</v>
      </c>
    </row>
    <row r="63" spans="2:25" ht="11.25">
      <c r="B63" s="1" t="s">
        <v>58</v>
      </c>
      <c r="C63" s="1" t="s">
        <v>3</v>
      </c>
      <c r="D63" s="1" t="s">
        <v>7</v>
      </c>
      <c r="E63" s="1" t="s">
        <v>4</v>
      </c>
      <c r="F63" s="1" t="s">
        <v>64</v>
      </c>
      <c r="G63" s="1" t="s">
        <v>63</v>
      </c>
      <c r="H63" s="1" t="s">
        <v>65</v>
      </c>
      <c r="I63" s="1" t="s">
        <v>8</v>
      </c>
      <c r="J63" s="1" t="s">
        <v>161</v>
      </c>
      <c r="K63" s="1" t="s">
        <v>172</v>
      </c>
      <c r="L63" s="7" t="s">
        <v>162</v>
      </c>
      <c r="N63" s="1" t="s">
        <v>170</v>
      </c>
      <c r="O63" s="1" t="s">
        <v>69</v>
      </c>
      <c r="P63" s="1" t="s">
        <v>298</v>
      </c>
      <c r="Q63" s="1" t="s">
        <v>300</v>
      </c>
      <c r="R63" s="1" t="s">
        <v>303</v>
      </c>
      <c r="S63" s="1" t="s">
        <v>296</v>
      </c>
      <c r="T63" s="1" t="s">
        <v>297</v>
      </c>
      <c r="U63" s="1" t="s">
        <v>72</v>
      </c>
      <c r="V63" s="1" t="s">
        <v>71</v>
      </c>
      <c r="W63" s="1" t="s">
        <v>302</v>
      </c>
      <c r="X63" s="1" t="s">
        <v>299</v>
      </c>
      <c r="Y63" s="1" t="s">
        <v>160</v>
      </c>
    </row>
    <row r="64" spans="2:25" ht="11.25">
      <c r="B64" s="1" t="s">
        <v>60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280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2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62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177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281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171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61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59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178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A16">
      <selection activeCell="D42" sqref="D42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76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148</v>
      </c>
      <c r="E1" s="175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5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21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277</v>
      </c>
    </row>
    <row r="5" spans="1:21" ht="11.25">
      <c r="A5" s="1" t="str">
        <f>'blk, drift &amp; conc calc'!B77</f>
        <v>Blank 1</v>
      </c>
      <c r="B5" s="1">
        <f>'blk, drift &amp; conc calc'!C77</f>
        <v>5868.013039801714</v>
      </c>
      <c r="C5" s="1">
        <f>'blk, drift &amp; conc calc'!D77</f>
        <v>23471.7704461385</v>
      </c>
      <c r="D5" s="1">
        <f>'blk, drift &amp; conc calc'!E77</f>
        <v>12859.572602102784</v>
      </c>
      <c r="E5" s="176">
        <f>'blk, drift &amp; conc calc'!F77</f>
        <v>1632.086308426041</v>
      </c>
      <c r="F5" s="1">
        <f>'blk, drift &amp; conc calc'!G77</f>
        <v>13853.299612558862</v>
      </c>
      <c r="G5" s="1">
        <f>'blk, drift &amp; conc calc'!H77</f>
        <v>42960.40145212927</v>
      </c>
      <c r="H5" s="1">
        <f>'blk, drift &amp; conc calc'!I77</f>
        <v>3950.310409691092</v>
      </c>
      <c r="I5" s="1">
        <f>'blk, drift &amp; conc calc'!J77</f>
        <v>263.72278402708275</v>
      </c>
      <c r="J5" s="1">
        <f>'blk, drift &amp; conc calc'!K77</f>
        <v>60.237538857825655</v>
      </c>
      <c r="K5" s="1">
        <f>'blk, drift &amp; conc calc'!L77</f>
        <v>154.86533651710886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8.912423065276599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4481921.033360795</v>
      </c>
      <c r="C6" s="1">
        <f>'blk, drift &amp; conc calc'!D78</f>
        <v>5684227.9330119165</v>
      </c>
      <c r="D6" s="1">
        <f>'blk, drift &amp; conc calc'!E78</f>
        <v>4361977.817241307</v>
      </c>
      <c r="E6" s="176">
        <f>'blk, drift &amp; conc calc'!F78</f>
        <v>1086971.679785234</v>
      </c>
      <c r="F6" s="1">
        <f>'blk, drift &amp; conc calc'!G78</f>
        <v>430464.37498165923</v>
      </c>
      <c r="G6" s="1">
        <f>'blk, drift &amp; conc calc'!H78</f>
        <v>5464411.249178929</v>
      </c>
      <c r="H6" s="1">
        <f>'blk, drift &amp; conc calc'!I78</f>
        <v>346494.3023712067</v>
      </c>
      <c r="I6" s="1">
        <f>'blk, drift &amp; conc calc'!J78</f>
        <v>1379.0258876300547</v>
      </c>
      <c r="J6" s="1">
        <f>'blk, drift &amp; conc calc'!K78</f>
        <v>66.32554554363479</v>
      </c>
      <c r="K6" s="1">
        <f>'blk, drift &amp; conc calc'!L78</f>
        <v>617322.578840857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-6.236537214714635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4485420.8614631</v>
      </c>
      <c r="C7" s="1">
        <f>'blk, drift &amp; conc calc'!D93</f>
        <v>5664846.433650982</v>
      </c>
      <c r="D7" s="1">
        <f>'blk, drift &amp; conc calc'!E93</f>
        <v>4320504.3001804</v>
      </c>
      <c r="E7" s="176">
        <f>'blk, drift &amp; conc calc'!F93</f>
        <v>1098718.7358490252</v>
      </c>
      <c r="F7" s="1">
        <f>'blk, drift &amp; conc calc'!G93</f>
        <v>435429.3100151462</v>
      </c>
      <c r="G7" s="1">
        <f>'blk, drift &amp; conc calc'!H93</f>
        <v>5324719.635770664</v>
      </c>
      <c r="H7" s="1">
        <f>'blk, drift &amp; conc calc'!I93</f>
        <v>348118.8084845847</v>
      </c>
      <c r="I7" s="1">
        <f>'blk, drift &amp; conc calc'!J93</f>
        <v>1150.2426452271861</v>
      </c>
      <c r="J7" s="1">
        <f>'blk, drift &amp; conc calc'!K93</f>
        <v>11.71561878359158</v>
      </c>
      <c r="K7" s="1">
        <f>'blk, drift &amp; conc calc'!L93</f>
        <v>591760.2773398444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-32.924796581267785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4222073.689936258</v>
      </c>
      <c r="C8" s="1">
        <f>'blk, drift &amp; conc calc'!D80</f>
        <v>229197.1827408882</v>
      </c>
      <c r="D8" s="1">
        <f>'blk, drift &amp; conc calc'!E80</f>
        <v>3237134.7136892644</v>
      </c>
      <c r="E8" s="176">
        <f>'blk, drift &amp; conc calc'!F80</f>
        <v>5423249.892069235</v>
      </c>
      <c r="F8" s="1">
        <f>'blk, drift &amp; conc calc'!G80</f>
        <v>306821.5330978543</v>
      </c>
      <c r="G8" s="1">
        <f>'blk, drift &amp; conc calc'!H80</f>
        <v>213252.36221495763</v>
      </c>
      <c r="H8" s="1">
        <f>'blk, drift &amp; conc calc'!I80</f>
        <v>4913.00726227059</v>
      </c>
      <c r="I8" s="1">
        <f>'blk, drift &amp; conc calc'!J80</f>
        <v>132.01654354036665</v>
      </c>
      <c r="J8" s="1">
        <f>'blk, drift &amp; conc calc'!K80</f>
        <v>-17.070969682516125</v>
      </c>
      <c r="K8" s="1">
        <f>'blk, drift &amp; conc calc'!L80</f>
        <v>2187.9625558096204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-4.222363433035999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3978387.563565586</v>
      </c>
      <c r="C9" s="1">
        <f>'blk, drift &amp; conc calc'!D99</f>
        <v>239687.28597917318</v>
      </c>
      <c r="D9" s="1">
        <f>'blk, drift &amp; conc calc'!E99</f>
        <v>3213406.4697280317</v>
      </c>
      <c r="E9" s="176">
        <f>'blk, drift &amp; conc calc'!F99</f>
        <v>5271128.088521279</v>
      </c>
      <c r="F9" s="1">
        <f>'blk, drift &amp; conc calc'!G99</f>
        <v>291075.4749811935</v>
      </c>
      <c r="G9" s="1">
        <f>'blk, drift &amp; conc calc'!H99</f>
        <v>231700.98013513206</v>
      </c>
      <c r="H9" s="1">
        <f>'blk, drift &amp; conc calc'!I99</f>
        <v>4836.368787860054</v>
      </c>
      <c r="I9" s="1">
        <f>'blk, drift &amp; conc calc'!J99</f>
        <v>328.26332167344293</v>
      </c>
      <c r="J9" s="1">
        <f>'blk, drift &amp; conc calc'!K99</f>
        <v>-12.786938129681037</v>
      </c>
      <c r="K9" s="1">
        <f>'blk, drift &amp; conc calc'!L99</f>
        <v>2168.0124809247873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51.98118682709574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5965434.502921051</v>
      </c>
      <c r="C10" s="1">
        <f>'blk, drift &amp; conc calc'!D86</f>
        <v>5857704.960985499</v>
      </c>
      <c r="D10" s="1">
        <f>'blk, drift &amp; conc calc'!E86</f>
        <v>2480308.77655285</v>
      </c>
      <c r="E10" s="176">
        <f>'blk, drift &amp; conc calc'!F86</f>
        <v>425611.25113113143</v>
      </c>
      <c r="F10" s="1">
        <f>'blk, drift &amp; conc calc'!G86</f>
        <v>250039.97632778235</v>
      </c>
      <c r="G10" s="1">
        <f>'blk, drift &amp; conc calc'!H86</f>
        <v>2662342.788968614</v>
      </c>
      <c r="H10" s="1">
        <f>'blk, drift &amp; conc calc'!I86</f>
        <v>596680.2309671314</v>
      </c>
      <c r="I10" s="1">
        <f>'blk, drift &amp; conc calc'!J86</f>
        <v>74774.58976070133</v>
      </c>
      <c r="J10" s="1">
        <f>'blk, drift &amp; conc calc'!K86</f>
        <v>93.31588906562828</v>
      </c>
      <c r="K10" s="1">
        <f>'blk, drift &amp; conc calc'!L86</f>
        <v>432188.0130529107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2224.4369944047016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5676772.501427618</v>
      </c>
      <c r="C11" s="1">
        <f>'blk, drift &amp; conc calc'!D103</f>
        <v>5696385.506086345</v>
      </c>
      <c r="D11" s="1">
        <f>'blk, drift &amp; conc calc'!E103</f>
        <v>2379172.027888024</v>
      </c>
      <c r="E11" s="176">
        <f>'blk, drift &amp; conc calc'!F103</f>
        <v>434114.7301640483</v>
      </c>
      <c r="F11" s="1">
        <f>'blk, drift &amp; conc calc'!G103</f>
        <v>252480.9599660995</v>
      </c>
      <c r="G11" s="1">
        <f>'blk, drift &amp; conc calc'!H103</f>
        <v>2583457.9370749844</v>
      </c>
      <c r="H11" s="1">
        <f>'blk, drift &amp; conc calc'!I103</f>
        <v>595885.9447433519</v>
      </c>
      <c r="I11" s="1">
        <f>'blk, drift &amp; conc calc'!J103</f>
        <v>74483.69425188548</v>
      </c>
      <c r="J11" s="1">
        <f>'blk, drift &amp; conc calc'!K103</f>
        <v>87.93215038424837</v>
      </c>
      <c r="K11" s="1">
        <f>'blk, drift &amp; conc calc'!L103</f>
        <v>422673.492352633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79.78421437782491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7233.202714079845</v>
      </c>
      <c r="C12" s="1">
        <f>'blk, drift &amp; conc calc'!D104</f>
        <v>23327.999569573272</v>
      </c>
      <c r="D12" s="1">
        <f>'blk, drift &amp; conc calc'!E104</f>
        <v>12245.630957686752</v>
      </c>
      <c r="E12" s="176">
        <f>'blk, drift &amp; conc calc'!F104</f>
        <v>1566.4617031106195</v>
      </c>
      <c r="F12" s="1">
        <f>'blk, drift &amp; conc calc'!G104</f>
        <v>13967.280790064942</v>
      </c>
      <c r="G12" s="1">
        <f>'blk, drift &amp; conc calc'!H104</f>
        <v>40713.96267639875</v>
      </c>
      <c r="H12" s="1">
        <f>'blk, drift &amp; conc calc'!I104</f>
        <v>3699.995521536322</v>
      </c>
      <c r="I12" s="1">
        <f>'blk, drift &amp; conc calc'!J104</f>
        <v>334.79913263264865</v>
      </c>
      <c r="J12" s="1">
        <f>'blk, drift &amp; conc calc'!K104</f>
        <v>10.250754495928339</v>
      </c>
      <c r="K12" s="1">
        <f>'blk, drift &amp; conc calc'!L104</f>
        <v>121.09509477879325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-26.610603815290673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3773219.7875661515</v>
      </c>
      <c r="C13" s="1">
        <f>'blk, drift &amp; conc calc'!D88</f>
        <v>47528.43869061568</v>
      </c>
      <c r="D13" s="1">
        <f>'blk, drift &amp; conc calc'!E88</f>
        <v>3230337.8980244226</v>
      </c>
      <c r="E13" s="176">
        <f>'blk, drift &amp; conc calc'!F88</f>
        <v>5598054.310659294</v>
      </c>
      <c r="F13" s="1">
        <f>'blk, drift &amp; conc calc'!G88</f>
        <v>301279.1663573673</v>
      </c>
      <c r="G13" s="1">
        <f>'blk, drift &amp; conc calc'!H88</f>
        <v>40683.1512338513</v>
      </c>
      <c r="H13" s="1">
        <f>'blk, drift &amp; conc calc'!I88</f>
        <v>1792.090934831063</v>
      </c>
      <c r="I13" s="1">
        <f>'blk, drift &amp; conc calc'!J88</f>
        <v>-105.21759076177656</v>
      </c>
      <c r="J13" s="1">
        <f>'blk, drift &amp; conc calc'!K88</f>
        <v>23.519698606558176</v>
      </c>
      <c r="K13" s="1">
        <f>'blk, drift &amp; conc calc'!L88</f>
        <v>2439.9653348453794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2199.00988539037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3761136.261465217</v>
      </c>
      <c r="C14" s="1">
        <f>'blk, drift &amp; conc calc'!D105</f>
        <v>63582.4959704258</v>
      </c>
      <c r="D14" s="1">
        <f>'blk, drift &amp; conc calc'!E105</f>
        <v>3218858.591686057</v>
      </c>
      <c r="E14" s="176">
        <f>'blk, drift &amp; conc calc'!F105</f>
        <v>5779846.215036042</v>
      </c>
      <c r="F14" s="1">
        <f>'blk, drift &amp; conc calc'!G105</f>
        <v>290819.8355985853</v>
      </c>
      <c r="G14" s="1">
        <f>'blk, drift &amp; conc calc'!H105</f>
        <v>56562.88040163143</v>
      </c>
      <c r="H14" s="1">
        <f>'blk, drift &amp; conc calc'!I105</f>
        <v>1667.2950885577682</v>
      </c>
      <c r="I14" s="1">
        <f>'blk, drift &amp; conc calc'!J105</f>
        <v>76.34448720348423</v>
      </c>
      <c r="J14" s="1">
        <f>'blk, drift &amp; conc calc'!K105</f>
        <v>3.7585908905910506</v>
      </c>
      <c r="K14" s="1">
        <f>'blk, drift &amp; conc calc'!L105</f>
        <v>2386.211002461142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15.462620360973704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4553081.045857479</v>
      </c>
      <c r="C15" s="1">
        <f>'blk, drift &amp; conc calc'!D76</f>
        <v>4944165.064104715</v>
      </c>
      <c r="D15" s="1">
        <f>'blk, drift &amp; conc calc'!E76</f>
        <v>4667980.909770826</v>
      </c>
      <c r="E15" s="176">
        <f>'blk, drift &amp; conc calc'!F76</f>
        <v>829373.4890201167</v>
      </c>
      <c r="F15" s="1">
        <f>'blk, drift &amp; conc calc'!G76</f>
        <v>412931.16686274105</v>
      </c>
      <c r="G15" s="1">
        <f>'blk, drift &amp; conc calc'!H76</f>
        <v>4637814.220919649</v>
      </c>
      <c r="H15" s="1">
        <f>'blk, drift &amp; conc calc'!I76</f>
        <v>419204.87317130837</v>
      </c>
      <c r="I15" s="1">
        <f>'blk, drift &amp; conc calc'!J76</f>
        <v>27332.293709151396</v>
      </c>
      <c r="J15" s="1">
        <f>'blk, drift &amp; conc calc'!K76</f>
        <v>223.79500000000002</v>
      </c>
      <c r="K15" s="1">
        <f>'blk, drift &amp; conc calc'!L76</f>
        <v>1745460.5215345253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209.95359612374878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4162787.2315013446</v>
      </c>
      <c r="C16" s="1">
        <f>'blk, drift &amp; conc calc'!D96</f>
        <v>6698102.18787606</v>
      </c>
      <c r="D16" s="1">
        <f>'blk, drift &amp; conc calc'!E96</f>
        <v>6092282.891762548</v>
      </c>
      <c r="E16" s="176">
        <f>'blk, drift &amp; conc calc'!F96</f>
        <v>926005.6074865138</v>
      </c>
      <c r="F16" s="1">
        <f>'blk, drift &amp; conc calc'!G96</f>
        <v>478844.91061230475</v>
      </c>
      <c r="G16" s="1">
        <f>'blk, drift &amp; conc calc'!H96</f>
        <v>4896346.753699883</v>
      </c>
      <c r="H16" s="1">
        <f>'blk, drift &amp; conc calc'!I96</f>
        <v>236006.289259036</v>
      </c>
      <c r="I16" s="1">
        <f>'blk, drift &amp; conc calc'!J96</f>
        <v>12397.98938021563</v>
      </c>
      <c r="J16" s="1">
        <f>'blk, drift &amp; conc calc'!K96</f>
        <v>26.991892253203883</v>
      </c>
      <c r="K16" s="1">
        <f>'blk, drift &amp; conc calc'!L96</f>
        <v>1027211.9998479448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4171784.3762322734</v>
      </c>
      <c r="C17" s="1">
        <f>'blk, drift &amp; conc calc'!D106</f>
        <v>6517359.391992766</v>
      </c>
      <c r="D17" s="1">
        <f>'blk, drift &amp; conc calc'!E106</f>
        <v>5847017.769740184</v>
      </c>
      <c r="E17" s="176">
        <f>'blk, drift &amp; conc calc'!F106</f>
        <v>941411.0936985186</v>
      </c>
      <c r="F17" s="1">
        <f>'blk, drift &amp; conc calc'!G106</f>
        <v>466164.320495229</v>
      </c>
      <c r="G17" s="1">
        <f>'blk, drift &amp; conc calc'!H106</f>
        <v>4866554.332937281</v>
      </c>
      <c r="H17" s="1">
        <f>'blk, drift &amp; conc calc'!I106</f>
        <v>233019.20713124424</v>
      </c>
      <c r="I17" s="1">
        <f>'blk, drift &amp; conc calc'!J106</f>
        <v>12270.037459126283</v>
      </c>
      <c r="J17" s="1">
        <f>'blk, drift &amp; conc calc'!K106</f>
        <v>39.885963202183284</v>
      </c>
      <c r="K17" s="1">
        <f>'blk, drift &amp; conc calc'!L106</f>
        <v>1009597.5414198004</v>
      </c>
    </row>
    <row r="19" ht="11.25">
      <c r="A19" s="22" t="s">
        <v>6</v>
      </c>
    </row>
    <row r="20" spans="1:21" ht="11.25">
      <c r="A20" s="1" t="s">
        <v>149</v>
      </c>
      <c r="B20" s="1">
        <v>0</v>
      </c>
      <c r="C20" s="1">
        <v>0</v>
      </c>
      <c r="D20" s="1">
        <v>0</v>
      </c>
      <c r="E20" s="176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109</v>
      </c>
      <c r="B21" s="32">
        <f>AVERAGE(B8:B9)</f>
        <v>4100230.626750922</v>
      </c>
      <c r="C21" s="32">
        <f aca="true" t="shared" si="0" ref="C21:K21">AVERAGE(C8:C9)</f>
        <v>234442.23436003068</v>
      </c>
      <c r="D21" s="32">
        <f t="shared" si="0"/>
        <v>3225270.591708648</v>
      </c>
      <c r="E21" s="177">
        <f t="shared" si="0"/>
        <v>5347188.990295257</v>
      </c>
      <c r="F21" s="32">
        <f t="shared" si="0"/>
        <v>298948.5040395239</v>
      </c>
      <c r="G21" s="32">
        <f t="shared" si="0"/>
        <v>222476.67117504484</v>
      </c>
      <c r="H21" s="32">
        <f t="shared" si="0"/>
        <v>4874.688025065322</v>
      </c>
      <c r="I21" s="32">
        <f t="shared" si="0"/>
        <v>230.13993260690478</v>
      </c>
      <c r="J21" s="32">
        <f t="shared" si="0"/>
        <v>-14.928953906098581</v>
      </c>
      <c r="K21" s="32">
        <f t="shared" si="0"/>
        <v>2177.987518367204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-18.573580007151893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4483670.947411947</v>
      </c>
      <c r="C22" s="32">
        <f aca="true" t="shared" si="2" ref="C22:K22">AVERAGE(C6:C7)</f>
        <v>5674537.183331449</v>
      </c>
      <c r="D22" s="32">
        <f t="shared" si="2"/>
        <v>4341241.058710854</v>
      </c>
      <c r="E22" s="177">
        <f t="shared" si="2"/>
        <v>1092845.2078171296</v>
      </c>
      <c r="F22" s="32">
        <f t="shared" si="2"/>
        <v>432946.8424984027</v>
      </c>
      <c r="G22" s="32">
        <f t="shared" si="2"/>
        <v>5394565.442474796</v>
      </c>
      <c r="H22" s="32">
        <f t="shared" si="2"/>
        <v>347306.5554278957</v>
      </c>
      <c r="I22" s="32">
        <f t="shared" si="2"/>
        <v>1264.6342664286203</v>
      </c>
      <c r="J22" s="32">
        <f t="shared" si="2"/>
        <v>39.020582163613184</v>
      </c>
      <c r="K22" s="32">
        <f t="shared" si="2"/>
        <v>604541.4280903507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1138.2090906158987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5821103.502174335</v>
      </c>
      <c r="C23" s="32">
        <f aca="true" t="shared" si="4" ref="C23:K23">AVERAGE(C10:C11)</f>
        <v>5777045.233535922</v>
      </c>
      <c r="D23" s="32">
        <f t="shared" si="4"/>
        <v>2429740.4022204373</v>
      </c>
      <c r="E23" s="177">
        <f t="shared" si="4"/>
        <v>429862.9906475899</v>
      </c>
      <c r="F23" s="32">
        <f t="shared" si="4"/>
        <v>251260.46814694093</v>
      </c>
      <c r="G23" s="32">
        <f t="shared" si="4"/>
        <v>2622900.3630217994</v>
      </c>
      <c r="H23" s="32">
        <f t="shared" si="4"/>
        <v>596283.0878552417</v>
      </c>
      <c r="I23" s="32">
        <f t="shared" si="4"/>
        <v>74629.1420062934</v>
      </c>
      <c r="J23" s="32">
        <f t="shared" si="4"/>
        <v>90.62401972493834</v>
      </c>
      <c r="K23" s="32">
        <f t="shared" si="4"/>
        <v>427430.7527027718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79.78421437782491</v>
      </c>
      <c r="T23" s="7" t="e">
        <f>T11</f>
        <v>#DIV/0!</v>
      </c>
      <c r="U23" s="1" t="e">
        <f>U11</f>
        <v>#DIV/0!</v>
      </c>
    </row>
    <row r="24" spans="1:21" ht="11.25">
      <c r="A24" s="1" t="s">
        <v>1317</v>
      </c>
      <c r="B24" s="32"/>
      <c r="C24" s="32"/>
      <c r="D24" s="32"/>
      <c r="E24" s="177"/>
      <c r="F24" s="32"/>
      <c r="G24" s="32"/>
      <c r="H24" s="32"/>
      <c r="I24" s="32"/>
      <c r="J24" s="1">
        <f>+J15</f>
        <v>223.79500000000002</v>
      </c>
      <c r="K24" s="1">
        <f>+K15</f>
        <v>1745460.5215345253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1107.2362528756719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 (1)</v>
      </c>
      <c r="B25" s="1">
        <f>+B15</f>
        <v>4553081.045857479</v>
      </c>
      <c r="C25" s="1">
        <f aca="true" t="shared" si="7" ref="C25:U25">+C15</f>
        <v>4944165.064104715</v>
      </c>
      <c r="D25" s="1">
        <f t="shared" si="7"/>
        <v>4667980.909770826</v>
      </c>
      <c r="E25" s="176">
        <f t="shared" si="7"/>
        <v>829373.4890201167</v>
      </c>
      <c r="F25" s="1">
        <f t="shared" si="7"/>
        <v>412931.16686274105</v>
      </c>
      <c r="G25" s="1">
        <f t="shared" si="7"/>
        <v>4637814.220919649</v>
      </c>
      <c r="H25" s="1">
        <f t="shared" si="7"/>
        <v>419204.87317130837</v>
      </c>
      <c r="I25" s="1">
        <f t="shared" si="7"/>
        <v>27332.293709151396</v>
      </c>
      <c r="L25" s="1" t="e">
        <f t="shared" si="7"/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209.95359612374878</v>
      </c>
      <c r="T25" s="1" t="e">
        <f t="shared" si="7"/>
        <v>#DIV/0!</v>
      </c>
      <c r="U25" s="1" t="e">
        <f t="shared" si="7"/>
        <v>#DIV/0!</v>
      </c>
      <c r="V25" s="32"/>
    </row>
    <row r="26" spans="1:22" ht="11.25">
      <c r="A26" s="1" t="str">
        <f>$A$17</f>
        <v>JGB-1 (2)</v>
      </c>
      <c r="B26" s="32">
        <f>AVERAGE(B16:B17)</f>
        <v>4167285.8038668092</v>
      </c>
      <c r="C26" s="32">
        <f aca="true" t="shared" si="8" ref="C26:K26">AVERAGE(C16:C17)</f>
        <v>6607730.7899344135</v>
      </c>
      <c r="D26" s="32">
        <f t="shared" si="8"/>
        <v>5969650.330751366</v>
      </c>
      <c r="E26" s="177">
        <f t="shared" si="8"/>
        <v>933708.3505925161</v>
      </c>
      <c r="F26" s="32">
        <f t="shared" si="8"/>
        <v>472504.61555376684</v>
      </c>
      <c r="G26" s="32">
        <f t="shared" si="8"/>
        <v>4881450.543318582</v>
      </c>
      <c r="H26" s="32">
        <f t="shared" si="8"/>
        <v>234512.74819514013</v>
      </c>
      <c r="I26" s="32">
        <f t="shared" si="8"/>
        <v>12334.013419670955</v>
      </c>
      <c r="J26" s="32">
        <f t="shared" si="8"/>
        <v>33.43892772769358</v>
      </c>
      <c r="K26" s="32">
        <f t="shared" si="8"/>
        <v>1018404.7706338726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77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288</v>
      </c>
      <c r="C29" s="1" t="s">
        <v>287</v>
      </c>
      <c r="D29" s="1" t="s">
        <v>290</v>
      </c>
      <c r="E29" s="176" t="s">
        <v>292</v>
      </c>
      <c r="F29" s="1" t="s">
        <v>291</v>
      </c>
      <c r="G29" s="1" t="s">
        <v>293</v>
      </c>
      <c r="H29" s="1" t="s">
        <v>294</v>
      </c>
      <c r="I29" s="1" t="s">
        <v>295</v>
      </c>
      <c r="J29" s="1" t="s">
        <v>168</v>
      </c>
      <c r="K29" s="1" t="s">
        <v>289</v>
      </c>
      <c r="L29" s="1" t="s">
        <v>298</v>
      </c>
      <c r="M29" s="1" t="s">
        <v>300</v>
      </c>
      <c r="N29" s="1" t="s">
        <v>303</v>
      </c>
      <c r="O29" s="1" t="s">
        <v>296</v>
      </c>
      <c r="P29" s="1" t="s">
        <v>297</v>
      </c>
      <c r="Q29" s="1" t="s">
        <v>72</v>
      </c>
      <c r="R29" s="1" t="s">
        <v>71</v>
      </c>
      <c r="S29" s="1" t="s">
        <v>182</v>
      </c>
      <c r="T29" s="1" t="s">
        <v>299</v>
      </c>
      <c r="U29" s="1" t="s">
        <v>160</v>
      </c>
    </row>
    <row r="30" spans="1:21" ht="11.25">
      <c r="A30" s="1" t="s">
        <v>149</v>
      </c>
      <c r="B30" s="1">
        <v>0</v>
      </c>
      <c r="C30" s="1">
        <v>0</v>
      </c>
      <c r="D30" s="1">
        <v>0</v>
      </c>
      <c r="E30" s="176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280</v>
      </c>
      <c r="B31" s="49">
        <v>20.483173859940678</v>
      </c>
      <c r="C31" s="49">
        <v>0.3611773572275202</v>
      </c>
      <c r="D31" s="49">
        <v>6.053158810757512</v>
      </c>
      <c r="E31" s="178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2</v>
      </c>
      <c r="B32" s="49">
        <v>22.247760943304677</v>
      </c>
      <c r="C32" s="49">
        <v>8.141025488965884</v>
      </c>
      <c r="D32" s="49">
        <v>7.84342755654428</v>
      </c>
      <c r="E32" s="178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166</v>
      </c>
      <c r="B33" s="49">
        <v>29.1333925592658</v>
      </c>
      <c r="C33" s="49">
        <v>8.242559088981944</v>
      </c>
      <c r="D33" s="49">
        <v>4.620366665994165</v>
      </c>
      <c r="E33" s="178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1317</v>
      </c>
      <c r="B34" s="49"/>
      <c r="C34" s="49"/>
      <c r="D34" s="49"/>
      <c r="E34" s="178"/>
      <c r="F34" s="49"/>
      <c r="G34" s="49"/>
      <c r="H34" s="49"/>
      <c r="I34" s="49"/>
      <c r="J34" s="72">
        <v>0.118</v>
      </c>
      <c r="K34" s="181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171</v>
      </c>
      <c r="B35" s="34">
        <v>23.640924877779227</v>
      </c>
      <c r="C35" s="34">
        <v>7.738668122537733</v>
      </c>
      <c r="D35" s="34">
        <v>7.775286039596052</v>
      </c>
      <c r="E35" s="179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79"/>
      <c r="F36" s="34"/>
      <c r="G36" s="34"/>
      <c r="H36" s="34"/>
      <c r="I36" s="34"/>
      <c r="J36" s="72"/>
      <c r="K36" s="7"/>
      <c r="L36" s="7"/>
    </row>
    <row r="38" spans="1:22" ht="11.25">
      <c r="A38" s="1" t="s">
        <v>150</v>
      </c>
      <c r="B38" s="29">
        <f>SLOPE(B30:B33,B20:B23)</f>
        <v>4.994841151047369E-06</v>
      </c>
      <c r="C38" s="29">
        <f>SLOPE(C30:C33,C20:C23)</f>
        <v>1.428410963722335E-06</v>
      </c>
      <c r="D38" s="29">
        <f aca="true" t="shared" si="9" ref="D38:I38">SLOPE(D30:D33,D20:D23)</f>
        <v>1.8212886928939184E-06</v>
      </c>
      <c r="E38" s="180">
        <f t="shared" si="9"/>
        <v>5.195911965389265E-06</v>
      </c>
      <c r="F38" s="29">
        <f t="shared" si="9"/>
        <v>3.129791749382075E-07</v>
      </c>
      <c r="G38" s="29">
        <f t="shared" si="9"/>
        <v>1.7433292409018414E-06</v>
      </c>
      <c r="H38" s="29">
        <f t="shared" si="9"/>
        <v>3.957965410909659E-06</v>
      </c>
      <c r="I38" s="29">
        <f t="shared" si="9"/>
        <v>1.5682240228263287E-05</v>
      </c>
      <c r="J38" s="29">
        <f>SLOPE(J30:J34,J20:J24)</f>
        <v>0.000518390284844862</v>
      </c>
      <c r="K38" s="29">
        <f>SLOPE(K30:K34,K20:K24)</f>
        <v>9.361303469895475E-07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0.013779906883260364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151</v>
      </c>
      <c r="B39" s="29">
        <f>INTERCEPT(B30:B33,B20:B23)</f>
        <v>-0.021596193456041135</v>
      </c>
      <c r="C39" s="29">
        <f>INTERCEPT(C30:C33,C20:C23)</f>
        <v>0.013079050258162361</v>
      </c>
      <c r="D39" s="29">
        <f aca="true" t="shared" si="11" ref="D39:I39">INTERCEPT(D30:D33,D20:D23)</f>
        <v>0.07772304962630283</v>
      </c>
      <c r="E39" s="180">
        <f t="shared" si="11"/>
        <v>0.04110364754354556</v>
      </c>
      <c r="F39" s="29">
        <f t="shared" si="11"/>
        <v>0.0010757398953856745</v>
      </c>
      <c r="G39" s="29">
        <f t="shared" si="11"/>
        <v>-0.015418985807995167</v>
      </c>
      <c r="H39" s="29">
        <f t="shared" si="11"/>
        <v>-0.007326634986197567</v>
      </c>
      <c r="I39" s="29">
        <f t="shared" si="11"/>
        <v>0.0012648582320812785</v>
      </c>
      <c r="J39" s="29">
        <f>INTERCEPT(J30:J34,J20:J24)</f>
        <v>0.00063748806535463</v>
      </c>
      <c r="K39" s="29">
        <f>INTERCEPT(K30:K34,K20:K24)</f>
        <v>0.005848863395760073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8.990899082668484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152</v>
      </c>
      <c r="B40" s="29">
        <f>TREND(B30:B33,B20:B23,,TRUE)</f>
        <v>-0.02159619345604644</v>
      </c>
      <c r="C40" s="29">
        <f>TREND(C30:C33,C20:C23,,TRUE)</f>
        <v>0.013079050258162401</v>
      </c>
      <c r="D40" s="29">
        <f aca="true" t="shared" si="13" ref="D40:I40">TREND(D30:D33,D20:D23,,TRUE)</f>
        <v>0.07772304962630318</v>
      </c>
      <c r="E40" s="180">
        <f t="shared" si="13"/>
        <v>0.04110364754355163</v>
      </c>
      <c r="F40" s="29">
        <f t="shared" si="13"/>
        <v>0.0010757398953856272</v>
      </c>
      <c r="G40" s="29">
        <f t="shared" si="13"/>
        <v>-0.015418985807994718</v>
      </c>
      <c r="H40" s="29">
        <f t="shared" si="13"/>
        <v>-0.007326634986197346</v>
      </c>
      <c r="I40" s="29">
        <f t="shared" si="13"/>
        <v>0.0012648582320812197</v>
      </c>
      <c r="J40" s="29">
        <f>TREND(J30:J34,J20:J24,,TRUE)</f>
        <v>0.0006374880653546327</v>
      </c>
      <c r="K40" s="29">
        <f>TREND(K30:K34,K20:K24,,TRUE)</f>
        <v>0.00584886339576031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8.990899082668484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153</v>
      </c>
      <c r="B41" s="29">
        <f>RSQ(B30:B33,B20:B23)</f>
        <v>0.9999507729829481</v>
      </c>
      <c r="C41" s="29">
        <f>RSQ(C30:C33,C20:C23)</f>
        <v>0.9999789360195415</v>
      </c>
      <c r="D41" s="29">
        <f aca="true" t="shared" si="15" ref="D41:I41">RSQ(D30:D33,D20:D23)</f>
        <v>0.9985218139603609</v>
      </c>
      <c r="E41" s="180">
        <f t="shared" si="15"/>
        <v>0.9999794202818889</v>
      </c>
      <c r="F41" s="29">
        <f t="shared" si="15"/>
        <v>0.9988202766418334</v>
      </c>
      <c r="G41" s="29">
        <f t="shared" si="15"/>
        <v>0.9997916146297421</v>
      </c>
      <c r="H41" s="29">
        <f t="shared" si="15"/>
        <v>0.9997272572325497</v>
      </c>
      <c r="I41" s="29">
        <f t="shared" si="15"/>
        <v>0.9999802959019898</v>
      </c>
      <c r="J41" s="29">
        <f>RSQ(J30:J34,J20:J24)</f>
        <v>0.9789846344762002</v>
      </c>
      <c r="K41" s="29">
        <f>RSQ(K30:K34,K20:K24)</f>
        <v>0.9998573121910944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0.21272802489171852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0</v>
      </c>
    </row>
    <row r="69" spans="1:21" ht="11.25">
      <c r="A69" s="22"/>
      <c r="B69" s="1" t="s">
        <v>288</v>
      </c>
      <c r="C69" s="1" t="s">
        <v>287</v>
      </c>
      <c r="D69" s="1" t="s">
        <v>290</v>
      </c>
      <c r="E69" s="176" t="s">
        <v>292</v>
      </c>
      <c r="F69" s="1" t="s">
        <v>291</v>
      </c>
      <c r="G69" s="1" t="s">
        <v>293</v>
      </c>
      <c r="H69" s="1" t="s">
        <v>294</v>
      </c>
      <c r="I69" s="1" t="s">
        <v>295</v>
      </c>
      <c r="J69" s="1" t="s">
        <v>21</v>
      </c>
      <c r="K69" s="1" t="s">
        <v>289</v>
      </c>
      <c r="L69" s="1" t="s">
        <v>298</v>
      </c>
      <c r="M69" s="1" t="s">
        <v>300</v>
      </c>
      <c r="N69" s="1" t="s">
        <v>303</v>
      </c>
      <c r="O69" s="1" t="s">
        <v>296</v>
      </c>
      <c r="P69" s="1" t="s">
        <v>297</v>
      </c>
      <c r="Q69" s="1" t="s">
        <v>72</v>
      </c>
      <c r="R69" s="1" t="s">
        <v>71</v>
      </c>
      <c r="S69" s="1" t="s">
        <v>302</v>
      </c>
      <c r="T69" s="1" t="s">
        <v>299</v>
      </c>
      <c r="U69" s="1" t="s">
        <v>160</v>
      </c>
    </row>
    <row r="70" spans="1:21" ht="11.25">
      <c r="A70" s="1" t="s">
        <v>281</v>
      </c>
      <c r="B70" s="34">
        <v>23.328658251519403</v>
      </c>
      <c r="C70" s="34">
        <v>7.146638433033351</v>
      </c>
      <c r="D70" s="34">
        <v>8.601398601398602</v>
      </c>
      <c r="E70" s="179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60</v>
      </c>
      <c r="B72" s="49">
        <v>19.043871819468357</v>
      </c>
      <c r="C72" s="49">
        <v>0.10138186627606041</v>
      </c>
      <c r="D72" s="49">
        <v>6.120775290449932</v>
      </c>
      <c r="E72" s="178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62</v>
      </c>
      <c r="B73" s="49">
        <v>25.322093355602174</v>
      </c>
      <c r="C73" s="49">
        <v>7.154452265546375</v>
      </c>
      <c r="D73" s="49">
        <v>9.664997325624585</v>
      </c>
      <c r="E73" s="178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149</v>
      </c>
      <c r="B75" s="39">
        <v>0</v>
      </c>
    </row>
    <row r="76" spans="1:2" ht="11.25">
      <c r="A76" s="1" t="s">
        <v>105</v>
      </c>
      <c r="B76" s="91">
        <v>815775.5763590767</v>
      </c>
    </row>
    <row r="77" spans="1:2" ht="11.25">
      <c r="A77" s="1" t="s">
        <v>107</v>
      </c>
      <c r="B77" s="39">
        <v>324422.6703893792</v>
      </c>
    </row>
    <row r="78" spans="1:2" ht="11.25">
      <c r="A78" s="1" t="s">
        <v>106</v>
      </c>
      <c r="B78" s="91">
        <v>3725412.536306778</v>
      </c>
    </row>
    <row r="79" spans="1:2" ht="11.25">
      <c r="A79" s="1" t="s">
        <v>12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292</v>
      </c>
    </row>
    <row r="83" spans="1:2" ht="11.25">
      <c r="A83" s="1" t="s">
        <v>149</v>
      </c>
      <c r="B83" s="39">
        <v>0</v>
      </c>
    </row>
    <row r="84" spans="1:2" ht="11.25">
      <c r="A84" s="1" t="s">
        <v>2</v>
      </c>
      <c r="B84" s="117">
        <v>5.804982036802153</v>
      </c>
    </row>
    <row r="85" spans="1:2" ht="11.25">
      <c r="A85" s="1" t="s">
        <v>166</v>
      </c>
      <c r="B85" s="117">
        <v>2.245314319076767</v>
      </c>
    </row>
    <row r="86" spans="1:2" ht="11.25">
      <c r="A86" s="1" t="s">
        <v>60</v>
      </c>
      <c r="B86" s="117">
        <v>30.149666915583403</v>
      </c>
    </row>
    <row r="87" spans="1:2" ht="11.25">
      <c r="A87" s="34" t="s">
        <v>171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150</v>
      </c>
      <c r="B90" s="125">
        <f>SLOPE(B83:B85,B75:B77)</f>
        <v>7.126336539044292E-06</v>
      </c>
    </row>
    <row r="91" spans="1:2" ht="11.25">
      <c r="A91" s="1" t="s">
        <v>151</v>
      </c>
      <c r="B91" s="125">
        <f>INTERCEPT(B83:B85,B75:B77)</f>
        <v>-0.02504669055961317</v>
      </c>
    </row>
    <row r="92" spans="1:2" ht="11.25">
      <c r="A92" s="1" t="s">
        <v>152</v>
      </c>
      <c r="B92" s="125">
        <f>TREND(B83:B85,B75:B77,,TRUE)</f>
        <v>-0.025046690559612284</v>
      </c>
    </row>
    <row r="93" spans="1:2" ht="11.25">
      <c r="A93" s="1" t="s">
        <v>153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58</v>
      </c>
      <c r="B1" s="3" t="s">
        <v>59</v>
      </c>
      <c r="C1" s="3" t="s">
        <v>60</v>
      </c>
      <c r="D1" s="3" t="s">
        <v>281</v>
      </c>
      <c r="E1" s="3" t="s">
        <v>2</v>
      </c>
      <c r="F1" s="3" t="s">
        <v>280</v>
      </c>
      <c r="G1" s="69" t="s">
        <v>171</v>
      </c>
      <c r="H1" s="3" t="s">
        <v>61</v>
      </c>
      <c r="I1" s="3" t="s">
        <v>62</v>
      </c>
      <c r="J1" s="3" t="s">
        <v>174</v>
      </c>
      <c r="K1" s="3" t="s">
        <v>175</v>
      </c>
      <c r="L1" s="12"/>
      <c r="M1" s="13" t="s">
        <v>13</v>
      </c>
      <c r="N1" s="54" t="s">
        <v>173</v>
      </c>
      <c r="O1" s="55" t="s">
        <v>60</v>
      </c>
      <c r="P1" s="55" t="s">
        <v>280</v>
      </c>
      <c r="Q1" s="55" t="s">
        <v>2</v>
      </c>
      <c r="R1" s="55" t="s">
        <v>62</v>
      </c>
      <c r="S1" s="55" t="s">
        <v>177</v>
      </c>
      <c r="T1" s="55" t="s">
        <v>281</v>
      </c>
      <c r="U1" s="55" t="s">
        <v>15</v>
      </c>
      <c r="V1" s="56" t="s">
        <v>61</v>
      </c>
      <c r="W1" s="55" t="s">
        <v>59</v>
      </c>
      <c r="X1" s="57" t="s">
        <v>178</v>
      </c>
    </row>
    <row r="2" spans="1:24" ht="11.25">
      <c r="A2" s="4" t="s">
        <v>73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288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74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287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142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290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143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292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64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291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63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293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65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294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144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295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145</v>
      </c>
      <c r="B10" s="5" t="s">
        <v>66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176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146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289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147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67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68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69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181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296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298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297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300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298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303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299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296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300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297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301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72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70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71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302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302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71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299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303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160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72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179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160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180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</v>
      </c>
      <c r="B31" s="38"/>
      <c r="C31" s="12"/>
      <c r="E31" s="4"/>
      <c r="F31" s="44"/>
    </row>
    <row r="32" spans="1:11" ht="23.25" thickBot="1">
      <c r="A32" s="2" t="s">
        <v>58</v>
      </c>
      <c r="B32" s="3" t="s">
        <v>59</v>
      </c>
      <c r="C32" s="3" t="s">
        <v>60</v>
      </c>
      <c r="D32" s="3" t="s">
        <v>281</v>
      </c>
      <c r="E32" s="3" t="s">
        <v>2</v>
      </c>
      <c r="F32" s="3" t="s">
        <v>280</v>
      </c>
      <c r="G32" s="69" t="s">
        <v>171</v>
      </c>
      <c r="H32" s="3" t="s">
        <v>61</v>
      </c>
      <c r="I32" s="3" t="s">
        <v>62</v>
      </c>
      <c r="J32" s="3" t="s">
        <v>174</v>
      </c>
      <c r="K32" s="3" t="s">
        <v>175</v>
      </c>
    </row>
    <row r="33" spans="1:11" ht="11.25">
      <c r="A33" s="4" t="s">
        <v>73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74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142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143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64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63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65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144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145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146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68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K2" sqref="K2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278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 t="s">
        <v>21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5859.433517000588</v>
      </c>
      <c r="D4" s="7">
        <f>'blk, drift &amp; conc calc'!D5</f>
        <v>23448.099717711346</v>
      </c>
      <c r="E4" s="7">
        <f>'blk, drift &amp; conc calc'!E5</f>
        <v>12904.175988077817</v>
      </c>
      <c r="F4" s="7">
        <f>'blk, drift &amp; conc calc'!F5</f>
        <v>1616.3845706210475</v>
      </c>
      <c r="G4" s="7">
        <f>'blk, drift &amp; conc calc'!G5</f>
        <v>13911.939673175413</v>
      </c>
      <c r="H4" s="7">
        <f>'blk, drift &amp; conc calc'!H5</f>
        <v>42692.23310367267</v>
      </c>
      <c r="I4" s="7">
        <f>'blk, drift &amp; conc calc'!I5</f>
        <v>3963.8953681591274</v>
      </c>
      <c r="J4" s="7">
        <f>'blk, drift &amp; conc calc'!J5</f>
        <v>263.165</v>
      </c>
      <c r="K4" s="7">
        <f>'blk, drift &amp; conc calc'!K5</f>
        <v>58.85</v>
      </c>
      <c r="L4" s="7">
        <f>'blk, drift &amp; conc calc'!L5</f>
        <v>155.16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58.85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7504.588617266226</v>
      </c>
      <c r="D5" s="7">
        <f>'blk, drift &amp; conc calc'!D32</f>
        <v>22978.253208320904</v>
      </c>
      <c r="E5" s="7">
        <f>'blk, drift &amp; conc calc'!E32</f>
        <v>13059.91156757139</v>
      </c>
      <c r="F5" s="7">
        <f>'blk, drift &amp; conc calc'!F32</f>
        <v>1542.4873891454772</v>
      </c>
      <c r="G5" s="7">
        <f>'blk, drift &amp; conc calc'!G32</f>
        <v>14904.967677175999</v>
      </c>
      <c r="H5" s="7">
        <f>'blk, drift &amp; conc calc'!H32</f>
        <v>40603.81135972341</v>
      </c>
      <c r="I5" s="7">
        <f>'blk, drift &amp; conc calc'!I32</f>
        <v>3751.998007597712</v>
      </c>
      <c r="J5" s="7">
        <f>'blk, drift &amp; conc calc'!J32</f>
        <v>323.36</v>
      </c>
      <c r="K5" s="7">
        <f>'blk, drift &amp; conc calc'!K32</f>
        <v>13.78</v>
      </c>
      <c r="L5" s="7">
        <f>'blk, drift &amp; conc calc'!L32</f>
        <v>125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41.46280775250246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304</v>
      </c>
      <c r="C9" s="7">
        <f>AVERAGE(C4:C5)</f>
        <v>6682.011067133407</v>
      </c>
      <c r="D9" s="7">
        <f>AVERAGE(D4:D5)</f>
        <v>23213.176463016127</v>
      </c>
      <c r="E9" s="7">
        <f>AVERAGE(E4:E5)</f>
        <v>12982.043777824603</v>
      </c>
      <c r="F9" s="7">
        <f aca="true" t="shared" si="0" ref="F9:V9">AVERAGE(F4:F5)</f>
        <v>1579.4359798832625</v>
      </c>
      <c r="G9" s="7">
        <f t="shared" si="0"/>
        <v>14408.453675175706</v>
      </c>
      <c r="H9" s="7">
        <f t="shared" si="0"/>
        <v>41648.022231698036</v>
      </c>
      <c r="I9" s="7">
        <f t="shared" si="0"/>
        <v>3857.9466878784197</v>
      </c>
      <c r="J9" s="7">
        <f t="shared" si="0"/>
        <v>293.26250000000005</v>
      </c>
      <c r="K9" s="7">
        <f t="shared" si="0"/>
        <v>36.315</v>
      </c>
      <c r="L9" s="7">
        <f t="shared" si="0"/>
        <v>140.07999999999998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50.15640387625123</v>
      </c>
      <c r="U9" s="7">
        <f t="shared" si="0"/>
        <v>0</v>
      </c>
      <c r="V9" s="7">
        <f t="shared" si="0"/>
        <v>0</v>
      </c>
    </row>
    <row r="12" ht="11.25">
      <c r="B12" s="71" t="s">
        <v>157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2005-02-17T19:54:39Z</dcterms:modified>
  <cp:category/>
  <cp:version/>
  <cp:contentType/>
  <cp:contentStatus/>
</cp:coreProperties>
</file>