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480" windowHeight="11640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<sst xmlns="http://schemas.openxmlformats.org/spreadsheetml/2006/main" count="6667" uniqueCount="1319">
  <si>
    <t xml:space="preserve">  4,037,299.68</t>
  </si>
  <si>
    <t xml:space="preserve">   504,404.65</t>
  </si>
  <si>
    <t xml:space="preserve">   502,056.98</t>
  </si>
  <si>
    <t xml:space="preserve">   499,310.50</t>
  </si>
  <si>
    <t xml:space="preserve">  5,493,796.91</t>
  </si>
  <si>
    <t xml:space="preserve">  5,487,515.85</t>
  </si>
  <si>
    <t xml:space="preserve">  5,483,925.40</t>
  </si>
  <si>
    <t xml:space="preserve">   874,770.53</t>
  </si>
  <si>
    <t xml:space="preserve">   888,676.64</t>
  </si>
  <si>
    <t xml:space="preserve">   906,873.97</t>
  </si>
  <si>
    <t xml:space="preserve">   414,308.82</t>
  </si>
  <si>
    <t xml:space="preserve">   401,921.42</t>
  </si>
  <si>
    <t xml:space="preserve">   411,863.82</t>
  </si>
  <si>
    <t xml:space="preserve">  2,006,618.52</t>
  </si>
  <si>
    <t xml:space="preserve">  1,889,484.51</t>
  </si>
  <si>
    <t xml:space="preserve">  1,987,062.88</t>
  </si>
  <si>
    <t xml:space="preserve">  5,005,151.32</t>
  </si>
  <si>
    <t xml:space="preserve">  5,083,395.81</t>
  </si>
  <si>
    <t xml:space="preserve">  5,015,226.74</t>
  </si>
  <si>
    <t xml:space="preserve">  5,357,285.27</t>
  </si>
  <si>
    <t xml:space="preserve">  5,445,938.70</t>
  </si>
  <si>
    <t xml:space="preserve">  5,118,280.54</t>
  </si>
  <si>
    <t xml:space="preserve">   407,136.37</t>
  </si>
  <si>
    <t xml:space="preserve">   411,302.23</t>
  </si>
  <si>
    <t xml:space="preserve">   408,907.66</t>
  </si>
  <si>
    <t xml:space="preserve">    29,657.79</t>
  </si>
  <si>
    <t xml:space="preserve">    29,018.47</t>
  </si>
  <si>
    <t xml:space="preserve">    27,934.35</t>
  </si>
  <si>
    <t>Print Date: 04-02-2005</t>
  </si>
  <si>
    <t>JGb-1 (1)</t>
  </si>
  <si>
    <t>145R1(64-74)</t>
  </si>
  <si>
    <t>145R3(28-36)</t>
  </si>
  <si>
    <t>147R2(24-30)</t>
  </si>
  <si>
    <t>148R2(34-44)</t>
  </si>
  <si>
    <t>149R2(10-20)</t>
  </si>
  <si>
    <t>150R1(72-82)</t>
  </si>
  <si>
    <t>151R2(22-30)</t>
  </si>
  <si>
    <t>BHVO2 (1) unignited</t>
  </si>
  <si>
    <t>155R2(20-26)</t>
  </si>
  <si>
    <t>157R2(81-90)</t>
  </si>
  <si>
    <t>BHVO2 (2) unignited</t>
  </si>
  <si>
    <t xml:space="preserve">  6,181,038.73</t>
  </si>
  <si>
    <t xml:space="preserve">  5,932,953.18</t>
  </si>
  <si>
    <t xml:space="preserve">   598,315.01</t>
  </si>
  <si>
    <t xml:space="preserve">   596,346.72</t>
  </si>
  <si>
    <t xml:space="preserve">   566,871.20</t>
  </si>
  <si>
    <t xml:space="preserve">    78,436.08</t>
  </si>
  <si>
    <t xml:space="preserve">    79,479.24</t>
  </si>
  <si>
    <t xml:space="preserve">    77,231.72</t>
  </si>
  <si>
    <t xml:space="preserve">       67.64</t>
  </si>
  <si>
    <t xml:space="preserve">       46.59</t>
  </si>
  <si>
    <t xml:space="preserve">       45.30</t>
  </si>
  <si>
    <t xml:space="preserve">    10,257.42</t>
  </si>
  <si>
    <t xml:space="preserve">     9,746.52</t>
  </si>
  <si>
    <t xml:space="preserve">     9,456.42</t>
  </si>
  <si>
    <t xml:space="preserve">    17,112.75</t>
  </si>
  <si>
    <t xml:space="preserve">    18,317.10</t>
  </si>
  <si>
    <t xml:space="preserve">    17,947.68</t>
  </si>
  <si>
    <t xml:space="preserve">    17,754.25</t>
  </si>
  <si>
    <t xml:space="preserve">    17,822.64</t>
  </si>
  <si>
    <t xml:space="preserve">    18,398.43</t>
  </si>
  <si>
    <t xml:space="preserve">     3,085.94</t>
  </si>
  <si>
    <t xml:space="preserve">     3,094.38</t>
  </si>
  <si>
    <t xml:space="preserve">     3,105.80</t>
  </si>
  <si>
    <t xml:space="preserve">     1,085.28</t>
  </si>
  <si>
    <t xml:space="preserve">     1,140.15</t>
  </si>
  <si>
    <t xml:space="preserve">     1,122.35</t>
  </si>
  <si>
    <t xml:space="preserve">      100.00</t>
  </si>
  <si>
    <t xml:space="preserve">      561.92</t>
  </si>
  <si>
    <t xml:space="preserve">      650.00</t>
  </si>
  <si>
    <t xml:space="preserve">    11,540.62</t>
  </si>
  <si>
    <t xml:space="preserve">    11,296.01</t>
  </si>
  <si>
    <t xml:space="preserve">    11,737.79</t>
  </si>
  <si>
    <t xml:space="preserve">     4,735.95</t>
  </si>
  <si>
    <t xml:space="preserve">     6,447.81</t>
  </si>
  <si>
    <t xml:space="preserve">     7,321.48</t>
  </si>
  <si>
    <t xml:space="preserve">     8,186.75</t>
  </si>
  <si>
    <t xml:space="preserve">     7,996.37</t>
  </si>
  <si>
    <t xml:space="preserve">     8,060.17</t>
  </si>
  <si>
    <t xml:space="preserve">       73.14</t>
  </si>
  <si>
    <t xml:space="preserve">      139.54</t>
  </si>
  <si>
    <t>-        4.58</t>
  </si>
  <si>
    <t xml:space="preserve">       50.88</t>
  </si>
  <si>
    <t xml:space="preserve">       13.73</t>
  </si>
  <si>
    <t>-        1.15</t>
  </si>
  <si>
    <t xml:space="preserve">  4,024,794.05</t>
  </si>
  <si>
    <t xml:space="preserve">  4,303,024.03</t>
  </si>
  <si>
    <t xml:space="preserve">  4,318,910.02</t>
  </si>
  <si>
    <t xml:space="preserve">   354,817.63</t>
  </si>
  <si>
    <t xml:space="preserve">   343,798.18</t>
  </si>
  <si>
    <t xml:space="preserve">   358,457.72</t>
  </si>
  <si>
    <t xml:space="preserve">  3,740,068.49</t>
  </si>
  <si>
    <t xml:space="preserve">  3,849,386.67</t>
  </si>
  <si>
    <t xml:space="preserve">  3,695,033.57</t>
  </si>
  <si>
    <t xml:space="preserve">  5,978,035.63</t>
  </si>
  <si>
    <t xml:space="preserve">  5,950,041.17</t>
  </si>
  <si>
    <t xml:space="preserve">  6,072,466.22</t>
  </si>
  <si>
    <t xml:space="preserve">   416,601.44</t>
  </si>
  <si>
    <t xml:space="preserve">   424,972.14</t>
  </si>
  <si>
    <t xml:space="preserve">   421,477.55</t>
  </si>
  <si>
    <t xml:space="preserve">     3,035.93</t>
  </si>
  <si>
    <t xml:space="preserve">     3,424.74</t>
  </si>
  <si>
    <t xml:space="preserve">     2,700.00</t>
  </si>
  <si>
    <t xml:space="preserve">    72,505.45</t>
  </si>
  <si>
    <t xml:space="preserve">    72,609.28</t>
  </si>
  <si>
    <t xml:space="preserve">    72,507.27</t>
  </si>
  <si>
    <t xml:space="preserve">    77,525.19</t>
  </si>
  <si>
    <t xml:space="preserve">    76,736.03</t>
  </si>
  <si>
    <t xml:space="preserve">    77,361.18</t>
  </si>
  <si>
    <t xml:space="preserve">     9,299.25</t>
  </si>
  <si>
    <t xml:space="preserve">     8,939.84</t>
  </si>
  <si>
    <t xml:space="preserve">     9,455.27</t>
  </si>
  <si>
    <t xml:space="preserve">      121.95</t>
  </si>
  <si>
    <t xml:space="preserve">      128.82</t>
  </si>
  <si>
    <t xml:space="preserve">      139.49</t>
  </si>
  <si>
    <t xml:space="preserve">      377.85</t>
  </si>
  <si>
    <t xml:space="preserve">      320.79</t>
  </si>
  <si>
    <t xml:space="preserve">      342.52</t>
  </si>
  <si>
    <t xml:space="preserve">  4,949,737.03</t>
  </si>
  <si>
    <t xml:space="preserve">  4,953,070.85</t>
  </si>
  <si>
    <t xml:space="preserve">  5,109,261.70</t>
  </si>
  <si>
    <t xml:space="preserve">   496,386.53</t>
  </si>
  <si>
    <t xml:space="preserve">   478,045.85</t>
  </si>
  <si>
    <t xml:space="preserve">   476,297.67</t>
  </si>
  <si>
    <t xml:space="preserve">  5,404,413.65</t>
  </si>
  <si>
    <t xml:space="preserve">  5,252,988.04</t>
  </si>
  <si>
    <t xml:space="preserve">  5,182,947.10</t>
  </si>
  <si>
    <t xml:space="preserve">   885,615.23</t>
  </si>
  <si>
    <t xml:space="preserve">   893,298.24</t>
  </si>
  <si>
    <t xml:space="preserve">   907,413.46</t>
  </si>
  <si>
    <t xml:space="preserve">   510,431.32</t>
  </si>
  <si>
    <t xml:space="preserve">   485,975.13</t>
  </si>
  <si>
    <t xml:space="preserve">   505,861.71</t>
  </si>
  <si>
    <t xml:space="preserve">  1,914,457.75</t>
  </si>
  <si>
    <t xml:space="preserve">  1,860,317.48</t>
  </si>
  <si>
    <t xml:space="preserve">  1,938,978.72</t>
  </si>
  <si>
    <t xml:space="preserve">  4,712,543.94</t>
  </si>
  <si>
    <t xml:space="preserve">  4,941,448.28</t>
  </si>
  <si>
    <t xml:space="preserve">  4,872,387.22</t>
  </si>
  <si>
    <t xml:space="preserve">  5,126,720.95</t>
  </si>
  <si>
    <t xml:space="preserve">  5,260,770.14</t>
  </si>
  <si>
    <t xml:space="preserve">  5,107,877.85</t>
  </si>
  <si>
    <t xml:space="preserve">   407,781.49</t>
  </si>
  <si>
    <t xml:space="preserve">   404,321.75</t>
  </si>
  <si>
    <t xml:space="preserve">   406,739.71</t>
  </si>
  <si>
    <t xml:space="preserve">    28,994.01</t>
  </si>
  <si>
    <t xml:space="preserve">    28,359.47</t>
  </si>
  <si>
    <t xml:space="preserve">    29,392.92</t>
  </si>
  <si>
    <t xml:space="preserve">      337.26</t>
  </si>
  <si>
    <t xml:space="preserve">      377.38</t>
  </si>
  <si>
    <t xml:space="preserve">      316.44</t>
  </si>
  <si>
    <t xml:space="preserve">  4,123,299.41</t>
  </si>
  <si>
    <t xml:space="preserve">  4,040,025.80</t>
  </si>
  <si>
    <t xml:space="preserve">  1,317,717.97</t>
  </si>
  <si>
    <t xml:space="preserve">  1,311,769.77</t>
  </si>
  <si>
    <t xml:space="preserve">   473,459.90</t>
  </si>
  <si>
    <t xml:space="preserve">   532,462.89</t>
  </si>
  <si>
    <t xml:space="preserve">   539,057.86</t>
  </si>
  <si>
    <t xml:space="preserve">   198,669.63</t>
  </si>
  <si>
    <t xml:space="preserve">   201,379.23</t>
  </si>
  <si>
    <t xml:space="preserve">   205,964.31</t>
  </si>
  <si>
    <t xml:space="preserve">  6,080,917.08</t>
  </si>
  <si>
    <t xml:space="preserve">  6,117,000.00</t>
  </si>
  <si>
    <t xml:space="preserve">  6,393,060.18</t>
  </si>
  <si>
    <t xml:space="preserve">  6,311,899.54</t>
  </si>
  <si>
    <t xml:space="preserve">  6,476,338.51</t>
  </si>
  <si>
    <t xml:space="preserve">  6,438,297.64</t>
  </si>
  <si>
    <t xml:space="preserve">   345,907.91</t>
  </si>
  <si>
    <t xml:space="preserve">   331,791.86</t>
  </si>
  <si>
    <t xml:space="preserve">   340,416.06</t>
  </si>
  <si>
    <t xml:space="preserve">     1,177.31</t>
  </si>
  <si>
    <t xml:space="preserve">     1,023.59</t>
  </si>
  <si>
    <t xml:space="preserve">     1,107.51</t>
  </si>
  <si>
    <t xml:space="preserve">       47.81</t>
  </si>
  <si>
    <t xml:space="preserve">       48.07</t>
  </si>
  <si>
    <t>-        5.56</t>
  </si>
  <si>
    <t xml:space="preserve">  4,661,792.96</t>
  </si>
  <si>
    <t xml:space="preserve">  4,587,962.35</t>
  </si>
  <si>
    <t xml:space="preserve">  4,619,284.92</t>
  </si>
  <si>
    <t xml:space="preserve">   439,112.13</t>
  </si>
  <si>
    <t xml:space="preserve">   446,111.74</t>
  </si>
  <si>
    <t xml:space="preserve">   365,853.75</t>
  </si>
  <si>
    <t xml:space="preserve">  4,541,935.24</t>
  </si>
  <si>
    <t xml:space="preserve">  4,581,010.98</t>
  </si>
  <si>
    <t xml:space="preserve">  4,554,790.07</t>
  </si>
  <si>
    <t xml:space="preserve">  3,967,097.50</t>
  </si>
  <si>
    <t xml:space="preserve">  3,925,913.48</t>
  </si>
  <si>
    <t xml:space="preserve">  3,680,918.00</t>
  </si>
  <si>
    <t xml:space="preserve">   456,497.72</t>
  </si>
  <si>
    <t xml:space="preserve">   454,193.35</t>
  </si>
  <si>
    <t xml:space="preserve">   438,737.86</t>
  </si>
  <si>
    <t xml:space="preserve">    67,979.82</t>
  </si>
  <si>
    <t xml:space="preserve">    66,233.16</t>
  </si>
  <si>
    <t xml:space="preserve">    71,954.88</t>
  </si>
  <si>
    <t xml:space="preserve">  2,537,353.27</t>
  </si>
  <si>
    <t xml:space="preserve">  2,591,967.40</t>
  </si>
  <si>
    <t xml:space="preserve">  2,522,967.48</t>
  </si>
  <si>
    <t xml:space="preserve">  2,634,501.25</t>
  </si>
  <si>
    <t xml:space="preserve">  2,519,378.28</t>
  </si>
  <si>
    <t xml:space="preserve">  2,571,479.41</t>
  </si>
  <si>
    <t xml:space="preserve">    69,959.57</t>
  </si>
  <si>
    <t xml:space="preserve">    67,626.15</t>
  </si>
  <si>
    <t xml:space="preserve">    67,776.28</t>
  </si>
  <si>
    <t xml:space="preserve">      935.86</t>
  </si>
  <si>
    <t xml:space="preserve">      775.55</t>
  </si>
  <si>
    <t xml:space="preserve">      954.48</t>
  </si>
  <si>
    <t xml:space="preserve">      381.95</t>
  </si>
  <si>
    <t xml:space="preserve">      292.32</t>
  </si>
  <si>
    <t xml:space="preserve">      296.44</t>
  </si>
  <si>
    <t xml:space="preserve">  3,991,979.87</t>
  </si>
  <si>
    <t xml:space="preserve">  3,835,166.25</t>
  </si>
  <si>
    <t xml:space="preserve">  3,819,182.79</t>
  </si>
  <si>
    <t xml:space="preserve">   494,469.97</t>
  </si>
  <si>
    <t xml:space="preserve">   503,030.09</t>
  </si>
  <si>
    <t xml:space="preserve">   496,693.08</t>
  </si>
  <si>
    <t xml:space="preserve">  5,361,377.19</t>
  </si>
  <si>
    <t xml:space="preserve">  5,131,699.22</t>
  </si>
  <si>
    <t xml:space="preserve">  5,403,001.99</t>
  </si>
  <si>
    <t xml:space="preserve">   912,077.38</t>
  </si>
  <si>
    <t xml:space="preserve">   841,053.85</t>
  </si>
  <si>
    <t xml:space="preserve">   870,512.90</t>
  </si>
  <si>
    <t xml:space="preserve">   393,979.45</t>
  </si>
  <si>
    <t xml:space="preserve">   383,016.95</t>
  </si>
  <si>
    <t xml:space="preserve">   405,234.05</t>
  </si>
  <si>
    <t xml:space="preserve">  1,891,189.33</t>
  </si>
  <si>
    <t xml:space="preserve">  1,910,224.24</t>
  </si>
  <si>
    <t xml:space="preserve">  1,905,219.29</t>
  </si>
  <si>
    <t xml:space="preserve">  5,022,562.49</t>
  </si>
  <si>
    <t xml:space="preserve">  5,094,342.65</t>
  </si>
  <si>
    <t xml:space="preserve">  4,888,505.04</t>
  </si>
  <si>
    <t xml:space="preserve">  5,284,063.76</t>
  </si>
  <si>
    <t xml:space="preserve">  5,337,463.34</t>
  </si>
  <si>
    <t xml:space="preserve">  5,309,221.37</t>
  </si>
  <si>
    <t xml:space="preserve">   425,525.82</t>
  </si>
  <si>
    <t xml:space="preserve">   408,188.77</t>
  </si>
  <si>
    <t xml:space="preserve">   413,301.46</t>
  </si>
  <si>
    <t xml:space="preserve">    28,088.99</t>
  </si>
  <si>
    <t xml:space="preserve">    29,299.63</t>
  </si>
  <si>
    <t xml:space="preserve">    29,051.56</t>
  </si>
  <si>
    <t xml:space="preserve">      163.78</t>
  </si>
  <si>
    <t xml:space="preserve">      160.21</t>
  </si>
  <si>
    <t xml:space="preserve">      174.66</t>
  </si>
  <si>
    <t xml:space="preserve">  6,157,221.69</t>
  </si>
  <si>
    <t xml:space="preserve">  6,444,232.29</t>
  </si>
  <si>
    <t xml:space="preserve">  6,574,842.36</t>
  </si>
  <si>
    <t xml:space="preserve">   324,991.08</t>
  </si>
  <si>
    <t xml:space="preserve">   313,358.36</t>
  </si>
  <si>
    <t xml:space="preserve">   317,420.30</t>
  </si>
  <si>
    <t xml:space="preserve">  2,847,002.73</t>
  </si>
  <si>
    <t xml:space="preserve">  2,883,210.60</t>
  </si>
  <si>
    <t xml:space="preserve">  2,980,347.30</t>
  </si>
  <si>
    <t xml:space="preserve">   481,982.88</t>
  </si>
  <si>
    <t xml:space="preserve">   457,116.85</t>
  </si>
  <si>
    <t xml:space="preserve">   466,743.00</t>
  </si>
  <si>
    <t xml:space="preserve">   658,089.90</t>
  </si>
  <si>
    <t xml:space="preserve">   669,281.40</t>
  </si>
  <si>
    <t xml:space="preserve">   633,947.71</t>
  </si>
  <si>
    <t xml:space="preserve">   490,675.20</t>
  </si>
  <si>
    <t xml:space="preserve">   460,315.63</t>
  </si>
  <si>
    <t xml:space="preserve">   467,652.95</t>
  </si>
  <si>
    <t xml:space="preserve">  2,926,360.13</t>
  </si>
  <si>
    <t xml:space="preserve">  2,816,118.65</t>
  </si>
  <si>
    <t xml:space="preserve">  2,728,437.20</t>
  </si>
  <si>
    <t xml:space="preserve">  6,220,008.66</t>
  </si>
  <si>
    <t xml:space="preserve">  3,888,034.64</t>
  </si>
  <si>
    <t xml:space="preserve">  4,003,998.36</t>
  </si>
  <si>
    <t xml:space="preserve">  3,894,970.52</t>
  </si>
  <si>
    <t xml:space="preserve">   470,384.07</t>
  </si>
  <si>
    <t xml:space="preserve">   495,685.54</t>
  </si>
  <si>
    <t xml:space="preserve">   492,390.86</t>
  </si>
  <si>
    <t xml:space="preserve">  5,085,026.34</t>
  </si>
  <si>
    <t xml:space="preserve">  4,873,540.15</t>
  </si>
  <si>
    <t xml:space="preserve">  5,331,713.26</t>
  </si>
  <si>
    <t xml:space="preserve">   909,897.34</t>
  </si>
  <si>
    <t xml:space="preserve">   918,317.27</t>
  </si>
  <si>
    <t xml:space="preserve">   850,058.23</t>
  </si>
  <si>
    <t xml:space="preserve">   394,535.50</t>
  </si>
  <si>
    <t xml:space="preserve">   402,494.31</t>
  </si>
  <si>
    <t xml:space="preserve">   401,575.73</t>
  </si>
  <si>
    <t xml:space="preserve">  1,833,263.99</t>
  </si>
  <si>
    <t xml:space="preserve">  1,929,933.00</t>
  </si>
  <si>
    <t xml:space="preserve">  1,947,545.79</t>
  </si>
  <si>
    <t xml:space="preserve">  5,009,325.74</t>
  </si>
  <si>
    <t xml:space="preserve">  5,107,863.45</t>
  </si>
  <si>
    <t xml:space="preserve">  5,158,466.08</t>
  </si>
  <si>
    <t xml:space="preserve">  5,268,989.24</t>
  </si>
  <si>
    <t xml:space="preserve">  5,459,055.60</t>
  </si>
  <si>
    <t xml:space="preserve">  5,314,788.72</t>
  </si>
  <si>
    <t xml:space="preserve">   410,786.28</t>
  </si>
  <si>
    <t xml:space="preserve">   412,375.93</t>
  </si>
  <si>
    <t xml:space="preserve">   412,093.75</t>
  </si>
  <si>
    <t xml:space="preserve">    28,762.11</t>
  </si>
  <si>
    <t xml:space="preserve">    28,526.54</t>
  </si>
  <si>
    <t xml:space="preserve">    28,451.76</t>
  </si>
  <si>
    <t>155r2  20-26</t>
  </si>
  <si>
    <t xml:space="preserve">      197.81</t>
  </si>
  <si>
    <t xml:space="preserve">      199.46</t>
  </si>
  <si>
    <t xml:space="preserve">      143.02</t>
  </si>
  <si>
    <t xml:space="preserve">  5,197,180.68</t>
  </si>
  <si>
    <t xml:space="preserve">  5,228,977.10</t>
  </si>
  <si>
    <t xml:space="preserve">  5,041,373.77</t>
  </si>
  <si>
    <t xml:space="preserve">   528,191.97</t>
  </si>
  <si>
    <t xml:space="preserve">   518,041.32</t>
  </si>
  <si>
    <t xml:space="preserve">   514,245.52</t>
  </si>
  <si>
    <t xml:space="preserve">  5,592,033.07</t>
  </si>
  <si>
    <t xml:space="preserve">  5,381,479.53</t>
  </si>
  <si>
    <t xml:space="preserve">  5,462,090.70</t>
  </si>
  <si>
    <t xml:space="preserve">   893,555.01</t>
  </si>
  <si>
    <t xml:space="preserve">   865,746.33</t>
  </si>
  <si>
    <t xml:space="preserve">   880,503.67</t>
  </si>
  <si>
    <t xml:space="preserve">   508,340.90</t>
  </si>
  <si>
    <t xml:space="preserve">   535,273.79</t>
  </si>
  <si>
    <t xml:space="preserve">   540,266.93</t>
  </si>
  <si>
    <t xml:space="preserve">  1,197,080.84</t>
  </si>
  <si>
    <t xml:space="preserve">  1,197,526.40</t>
  </si>
  <si>
    <t xml:space="preserve">   900,300.00</t>
  </si>
  <si>
    <t xml:space="preserve">  4,733,530.07</t>
  </si>
  <si>
    <t xml:space="preserve">  4,767,366.73</t>
  </si>
  <si>
    <t xml:space="preserve">  4,893,724.47</t>
  </si>
  <si>
    <t xml:space="preserve">  5,690,577.37</t>
  </si>
  <si>
    <t xml:space="preserve">  5,137,994.78</t>
  </si>
  <si>
    <t xml:space="preserve">  5,545,555.40</t>
  </si>
  <si>
    <t xml:space="preserve">   532,985.81</t>
  </si>
  <si>
    <t xml:space="preserve">   497,830.41</t>
  </si>
  <si>
    <t xml:space="preserve">   486,553.97</t>
  </si>
  <si>
    <t xml:space="preserve">     2,569.94</t>
  </si>
  <si>
    <t xml:space="preserve">     2,574.47</t>
  </si>
  <si>
    <t xml:space="preserve">     2,710.66</t>
  </si>
  <si>
    <t xml:space="preserve">       94.17</t>
  </si>
  <si>
    <t xml:space="preserve">      121.54</t>
  </si>
  <si>
    <t>-       30.39</t>
  </si>
  <si>
    <t xml:space="preserve">  4,556,950.99</t>
  </si>
  <si>
    <t xml:space="preserve">  4,335,805.70</t>
  </si>
  <si>
    <t xml:space="preserve">  4,483,544.09</t>
  </si>
  <si>
    <t xml:space="preserve">   358,745.96</t>
  </si>
  <si>
    <t xml:space="preserve">   358,277.75</t>
  </si>
  <si>
    <t xml:space="preserve">   356,731.70</t>
  </si>
  <si>
    <t xml:space="preserve">  3,582,377.04</t>
  </si>
  <si>
    <t xml:space="preserve">  3,679,864.86</t>
  </si>
  <si>
    <t xml:space="preserve">  3,553,537.09</t>
  </si>
  <si>
    <t xml:space="preserve">  5,657,035.49</t>
  </si>
  <si>
    <t xml:space="preserve">  5,569,116.58</t>
  </si>
  <si>
    <t xml:space="preserve">  5,652,250.50</t>
  </si>
  <si>
    <t xml:space="preserve">   430,867.54</t>
  </si>
  <si>
    <t xml:space="preserve">   465,591.58</t>
  </si>
  <si>
    <t xml:space="preserve">   458,615.62</t>
  </si>
  <si>
    <t xml:space="preserve">     3,564.59</t>
  </si>
  <si>
    <t xml:space="preserve">     3,357.90</t>
  </si>
  <si>
    <t xml:space="preserve">     3,011.90</t>
  </si>
  <si>
    <t xml:space="preserve">   282,339.61</t>
  </si>
  <si>
    <t xml:space="preserve">   285,209.45</t>
  </si>
  <si>
    <t xml:space="preserve">   283,424.68</t>
  </si>
  <si>
    <t xml:space="preserve">   271,017.78</t>
  </si>
  <si>
    <t xml:space="preserve">   275,829.58</t>
  </si>
  <si>
    <t xml:space="preserve">   280,934.52</t>
  </si>
  <si>
    <t xml:space="preserve">    12,425.58</t>
  </si>
  <si>
    <t xml:space="preserve">    12,323.05</t>
  </si>
  <si>
    <t xml:space="preserve">    12,389.84</t>
  </si>
  <si>
    <t xml:space="preserve">      295.49</t>
  </si>
  <si>
    <t xml:space="preserve">      364.95</t>
  </si>
  <si>
    <t xml:space="preserve">      283.47</t>
  </si>
  <si>
    <t>157r2  81-90</t>
  </si>
  <si>
    <t xml:space="preserve">       77.31</t>
  </si>
  <si>
    <t xml:space="preserve">       65.80</t>
  </si>
  <si>
    <t xml:space="preserve">       53.42</t>
  </si>
  <si>
    <t xml:space="preserve">  5,409,785.70</t>
  </si>
  <si>
    <t xml:space="preserve">  5,433,451.68</t>
  </si>
  <si>
    <t xml:space="preserve">  5,242,753.75</t>
  </si>
  <si>
    <t xml:space="preserve">   346,312.75</t>
  </si>
  <si>
    <t xml:space="preserve">   343,869.74</t>
  </si>
  <si>
    <t xml:space="preserve">   330,752.75</t>
  </si>
  <si>
    <t xml:space="preserve">  2,691,162.74</t>
  </si>
  <si>
    <t xml:space="preserve">  2,715,321.40</t>
  </si>
  <si>
    <t xml:space="preserve">  2,678,008.45</t>
  </si>
  <si>
    <t xml:space="preserve">  1,334,940.48</t>
  </si>
  <si>
    <t xml:space="preserve">   335,177.55</t>
  </si>
  <si>
    <t xml:space="preserve">   334,524.99</t>
  </si>
  <si>
    <t xml:space="preserve">   334,420.20</t>
  </si>
  <si>
    <t xml:space="preserve">     1,283.79</t>
  </si>
  <si>
    <t xml:space="preserve">     1,520.26</t>
  </si>
  <si>
    <t xml:space="preserve">     1,248.42</t>
  </si>
  <si>
    <t>150r1  72-82</t>
  </si>
  <si>
    <t xml:space="preserve">       36.57</t>
  </si>
  <si>
    <t>-        7.26</t>
  </si>
  <si>
    <t>-       21.56</t>
  </si>
  <si>
    <t xml:space="preserve">  4,916,759.64</t>
  </si>
  <si>
    <t xml:space="preserve">  5,053,727.68</t>
  </si>
  <si>
    <t xml:space="preserve">  4,949,648.37</t>
  </si>
  <si>
    <t xml:space="preserve">   261,788.66</t>
  </si>
  <si>
    <t xml:space="preserve">   261,205.46</t>
  </si>
  <si>
    <t xml:space="preserve">   257,300.42</t>
  </si>
  <si>
    <t xml:space="preserve">  1,931,090.06</t>
  </si>
  <si>
    <t xml:space="preserve">  1,953,423.18</t>
  </si>
  <si>
    <t xml:space="preserve">  1,919,137.79</t>
  </si>
  <si>
    <t xml:space="preserve">  1,250,319.68</t>
  </si>
  <si>
    <t xml:space="preserve">  1,285,656.44</t>
  </si>
  <si>
    <t xml:space="preserve">  1,268,178.09</t>
  </si>
  <si>
    <t xml:space="preserve">   500,521.62</t>
  </si>
  <si>
    <t xml:space="preserve">   493,359.77</t>
  </si>
  <si>
    <t xml:space="preserve">   510,778.69</t>
  </si>
  <si>
    <t xml:space="preserve">   143,194.56</t>
  </si>
  <si>
    <t xml:space="preserve">   140,749.54</t>
  </si>
  <si>
    <t xml:space="preserve">   134,338.75</t>
  </si>
  <si>
    <t xml:space="preserve">  6,576,189.76</t>
  </si>
  <si>
    <t xml:space="preserve">  6,557,359.87</t>
  </si>
  <si>
    <t xml:space="preserve">  6,551,778.50</t>
  </si>
  <si>
    <t xml:space="preserve">  7,433,965.59</t>
  </si>
  <si>
    <t xml:space="preserve">  7,380,875.87</t>
  </si>
  <si>
    <t xml:space="preserve">  7,383,237.39</t>
  </si>
  <si>
    <t xml:space="preserve">   276,955.24</t>
  </si>
  <si>
    <t xml:space="preserve">   269,075.75</t>
  </si>
  <si>
    <t xml:space="preserve">   273,201.20</t>
  </si>
  <si>
    <t xml:space="preserve">     1,966.86</t>
  </si>
  <si>
    <t xml:space="preserve">     1,851.87</t>
  </si>
  <si>
    <t xml:space="preserve">     1,730.06</t>
  </si>
  <si>
    <t>151r2  22-30</t>
  </si>
  <si>
    <t xml:space="preserve">       76.17</t>
  </si>
  <si>
    <t xml:space="preserve">       32.45</t>
  </si>
  <si>
    <t xml:space="preserve">       50.99</t>
  </si>
  <si>
    <t xml:space="preserve">  5,285,254.61</t>
  </si>
  <si>
    <t xml:space="preserve">  5,216,412.82</t>
  </si>
  <si>
    <t xml:space="preserve">  5,384,992.82</t>
  </si>
  <si>
    <t xml:space="preserve">   390,832.88</t>
  </si>
  <si>
    <t xml:space="preserve">   317,965.00</t>
  </si>
  <si>
    <t xml:space="preserve">   382,910.97</t>
  </si>
  <si>
    <t xml:space="preserve">  3,109,173.64</t>
  </si>
  <si>
    <t xml:space="preserve">  3,013,279.17</t>
  </si>
  <si>
    <t xml:space="preserve">  3,023,203.14</t>
  </si>
  <si>
    <t xml:space="preserve">  1,032,929.10</t>
  </si>
  <si>
    <t xml:space="preserve">  1,078,783.32</t>
  </si>
  <si>
    <t xml:space="preserve">  1,048,650.18</t>
  </si>
  <si>
    <t xml:space="preserve">   544,213.77</t>
  </si>
  <si>
    <t xml:space="preserve">   545,021.57</t>
  </si>
  <si>
    <t xml:space="preserve">   523,784.36</t>
  </si>
  <si>
    <t xml:space="preserve">   328,180.28</t>
  </si>
  <si>
    <t xml:space="preserve">   329,844.40</t>
  </si>
  <si>
    <t xml:space="preserve">   324,521.18</t>
  </si>
  <si>
    <t xml:space="preserve">  6,059,320.74</t>
  </si>
  <si>
    <t xml:space="preserve">  5,732,760.94</t>
  </si>
  <si>
    <t xml:space="preserve">  6,280,167.53</t>
  </si>
  <si>
    <t xml:space="preserve">  5,976,828.36</t>
  </si>
  <si>
    <t xml:space="preserve">  6,107,784.25</t>
  </si>
  <si>
    <t xml:space="preserve">  6,269,020.84</t>
  </si>
  <si>
    <t xml:space="preserve">   434,329.85</t>
  </si>
  <si>
    <t xml:space="preserve">   419,146.85</t>
  </si>
  <si>
    <t xml:space="preserve">   405,842.37</t>
  </si>
  <si>
    <t xml:space="preserve">     2,093.38</t>
  </si>
  <si>
    <t xml:space="preserve">     1,798.16</t>
  </si>
  <si>
    <t xml:space="preserve">     1,990.58</t>
  </si>
  <si>
    <t>bhvo2 unignited</t>
  </si>
  <si>
    <t xml:space="preserve">      317.83</t>
  </si>
  <si>
    <t xml:space="preserve">      357.02</t>
  </si>
  <si>
    <t xml:space="preserve">      336.64</t>
  </si>
  <si>
    <t xml:space="preserve">  4,855,479.61</t>
  </si>
  <si>
    <t xml:space="preserve">  4,922,967.00</t>
  </si>
  <si>
    <t xml:space="preserve">  4,916,776.76</t>
  </si>
  <si>
    <t xml:space="preserve">   482,210.17</t>
  </si>
  <si>
    <t xml:space="preserve">   463,846.49</t>
  </si>
  <si>
    <t xml:space="preserve">   478,684.42</t>
  </si>
  <si>
    <t xml:space="preserve">  5,123,235.72</t>
  </si>
  <si>
    <t xml:space="preserve">  5,254,877.74</t>
  </si>
  <si>
    <t xml:space="preserve">  5,295,759.85</t>
  </si>
  <si>
    <t xml:space="preserve">   897,453.74</t>
  </si>
  <si>
    <t xml:space="preserve">   872,226.65</t>
  </si>
  <si>
    <t xml:space="preserve">   872,010.29</t>
  </si>
  <si>
    <t xml:space="preserve">   479,232.51</t>
  </si>
  <si>
    <t xml:space="preserve">   509,123.79</t>
  </si>
  <si>
    <t xml:space="preserve">   508,418.27</t>
  </si>
  <si>
    <t xml:space="preserve">  1,941,857.33</t>
  </si>
  <si>
    <t xml:space="preserve">  1,890,756.08</t>
  </si>
  <si>
    <t xml:space="preserve">  1,948,147.17</t>
  </si>
  <si>
    <t xml:space="preserve">  4,850,194.19</t>
  </si>
  <si>
    <t xml:space="preserve">  5,013,415.00</t>
  </si>
  <si>
    <t xml:space="preserve">  5,028,754.90</t>
  </si>
  <si>
    <t xml:space="preserve">  5,231,063.26</t>
  </si>
  <si>
    <t xml:space="preserve">  5,222,724.83</t>
  </si>
  <si>
    <t xml:space="preserve">  5,010,347.09</t>
  </si>
  <si>
    <t xml:space="preserve">   405,270.38</t>
  </si>
  <si>
    <t xml:space="preserve">   395,341.46</t>
  </si>
  <si>
    <t xml:space="preserve">   399,599.46</t>
  </si>
  <si>
    <t xml:space="preserve">    27,976.55</t>
  </si>
  <si>
    <t xml:space="preserve">    28,198.30</t>
  </si>
  <si>
    <t xml:space="preserve">    28,303.81</t>
  </si>
  <si>
    <t xml:space="preserve">      364.80</t>
  </si>
  <si>
    <t xml:space="preserve">      389.12</t>
  </si>
  <si>
    <t xml:space="preserve">      368.82</t>
  </si>
  <si>
    <t xml:space="preserve">   490,833.33</t>
  </si>
  <si>
    <t xml:space="preserve">   304,955.02</t>
  </si>
  <si>
    <t xml:space="preserve">   304,803.69</t>
  </si>
  <si>
    <t xml:space="preserve">   302,249.27</t>
  </si>
  <si>
    <t xml:space="preserve">  5,357,891.27</t>
  </si>
  <si>
    <t xml:space="preserve">  5,455,000.52</t>
  </si>
  <si>
    <t xml:space="preserve">  5,520,761.59</t>
  </si>
  <si>
    <t xml:space="preserve">  6,418,462.72</t>
  </si>
  <si>
    <t xml:space="preserve">  6,660,267.55</t>
  </si>
  <si>
    <t xml:space="preserve">  6,794,286.10</t>
  </si>
  <si>
    <t xml:space="preserve">   507,703.56</t>
  </si>
  <si>
    <t xml:space="preserve">   494,886.54</t>
  </si>
  <si>
    <t xml:space="preserve">   491,270.46</t>
  </si>
  <si>
    <t xml:space="preserve">     2,111.25</t>
  </si>
  <si>
    <t xml:space="preserve">     1,983.96</t>
  </si>
  <si>
    <t xml:space="preserve">     2,307.56</t>
  </si>
  <si>
    <t>149r2  10-20</t>
  </si>
  <si>
    <t xml:space="preserve">       28.42</t>
  </si>
  <si>
    <t xml:space="preserve">       57.13</t>
  </si>
  <si>
    <t xml:space="preserve">       12.89</t>
  </si>
  <si>
    <t xml:space="preserve">  5,002,803.03</t>
  </si>
  <si>
    <t xml:space="preserve">  4,864,726.02</t>
  </si>
  <si>
    <t xml:space="preserve">  5,101,377.24</t>
  </si>
  <si>
    <t xml:space="preserve">   309,208.76</t>
  </si>
  <si>
    <t xml:space="preserve">   304,706.73</t>
  </si>
  <si>
    <t xml:space="preserve">   303,231.16</t>
  </si>
  <si>
    <t xml:space="preserve">  2,248,568.69</t>
  </si>
  <si>
    <t xml:space="preserve">  2,313,506.02</t>
  </si>
  <si>
    <t xml:space="preserve">  2,391,881.69</t>
  </si>
  <si>
    <t xml:space="preserve">  1,182,247.79</t>
  </si>
  <si>
    <t xml:space="preserve">  1,218,507.19</t>
  </si>
  <si>
    <t xml:space="preserve">  1,201,087.35</t>
  </si>
  <si>
    <t xml:space="preserve">   519,959.25</t>
  </si>
  <si>
    <t xml:space="preserve">   513,782.25</t>
  </si>
  <si>
    <t xml:space="preserve">   521,734.52</t>
  </si>
  <si>
    <t xml:space="preserve">   183,410.38</t>
  </si>
  <si>
    <t xml:space="preserve">   181,346.97</t>
  </si>
  <si>
    <t xml:space="preserve">   182,062.08</t>
  </si>
  <si>
    <t xml:space="preserve">  6,151,867.05</t>
  </si>
  <si>
    <t xml:space="preserve">  6,236,117.45</t>
  </si>
  <si>
    <t xml:space="preserve">  6,092,674.88</t>
  </si>
  <si>
    <t xml:space="preserve">  6,853,487.40</t>
  </si>
  <si>
    <t xml:space="preserve">  6,679,506.09</t>
  </si>
  <si>
    <t xml:space="preserve">  5,958,235.50</t>
  </si>
  <si>
    <t xml:space="preserve">   328,014.56</t>
  </si>
  <si>
    <t xml:space="preserve">   319,614.91</t>
  </si>
  <si>
    <t xml:space="preserve">   320,236.41</t>
  </si>
  <si>
    <t xml:space="preserve">     1,169.13</t>
  </si>
  <si>
    <t xml:space="preserve">      979.54</t>
  </si>
  <si>
    <t xml:space="preserve">     1,079.08</t>
  </si>
  <si>
    <t xml:space="preserve">      296.97</t>
  </si>
  <si>
    <t xml:space="preserve">      372.78</t>
  </si>
  <si>
    <t xml:space="preserve">      375.21</t>
  </si>
  <si>
    <t xml:space="preserve">  3,877,526.04</t>
  </si>
  <si>
    <t xml:space="preserve">  3,841,490.23</t>
  </si>
  <si>
    <t xml:space="preserve">  3,595,919.13</t>
  </si>
  <si>
    <t xml:space="preserve">   472,083.03</t>
  </si>
  <si>
    <t xml:space="preserve">   479,468.60</t>
  </si>
  <si>
    <t xml:space="preserve">   486,920.95</t>
  </si>
  <si>
    <t xml:space="preserve">  5,259,169.16</t>
  </si>
  <si>
    <t xml:space="preserve">  5,133,876.57</t>
  </si>
  <si>
    <t xml:space="preserve">  5,267,063.13</t>
  </si>
  <si>
    <t xml:space="preserve">   881,218.19</t>
  </si>
  <si>
    <t xml:space="preserve">   830,895.51</t>
  </si>
  <si>
    <t xml:space="preserve">   871,838.60</t>
  </si>
  <si>
    <t xml:space="preserve">   398,234.50</t>
  </si>
  <si>
    <t xml:space="preserve">   397,478.95</t>
  </si>
  <si>
    <t xml:space="preserve">   394,753.22</t>
  </si>
  <si>
    <t xml:space="preserve">  1,939,635.11</t>
  </si>
  <si>
    <t xml:space="preserve">  1,861,464.79</t>
  </si>
  <si>
    <t xml:space="preserve">  1,792,223.32</t>
  </si>
  <si>
    <t xml:space="preserve">  4,797,592.48</t>
  </si>
  <si>
    <t xml:space="preserve">  4,956,721.09</t>
  </si>
  <si>
    <t xml:space="preserve">  4,941,120.13</t>
  </si>
  <si>
    <t xml:space="preserve">  4,943,084.87</t>
  </si>
  <si>
    <t xml:space="preserve">  5,365,033.28</t>
  </si>
  <si>
    <t xml:space="preserve">  5,309,582.33</t>
  </si>
  <si>
    <t xml:space="preserve">   419,573.17</t>
  </si>
  <si>
    <t xml:space="preserve">   413,716.19</t>
  </si>
  <si>
    <t xml:space="preserve">   401,579.31</t>
  </si>
  <si>
    <t xml:space="preserve">    27,827.53</t>
  </si>
  <si>
    <t xml:space="preserve">    27,711.42</t>
  </si>
  <si>
    <t xml:space="preserve">    28,888.54</t>
  </si>
  <si>
    <t xml:space="preserve">       82.91</t>
  </si>
  <si>
    <t>-       11.38</t>
  </si>
  <si>
    <t xml:space="preserve">       38.93</t>
  </si>
  <si>
    <t xml:space="preserve">  4,887,078.82</t>
  </si>
  <si>
    <t xml:space="preserve">  4,999,013.42</t>
  </si>
  <si>
    <t xml:space="preserve">  4,866,575.29</t>
  </si>
  <si>
    <t xml:space="preserve">   490,671.38</t>
  </si>
  <si>
    <t xml:space="preserve">   501,902.29</t>
  </si>
  <si>
    <t xml:space="preserve">   501,594.20</t>
  </si>
  <si>
    <t xml:space="preserve">  4,698,383.06</t>
  </si>
  <si>
    <t xml:space="preserve">  4,746,926.36</t>
  </si>
  <si>
    <t xml:space="preserve">  4,536,196.47</t>
  </si>
  <si>
    <t xml:space="preserve">  1,132,311.91</t>
  </si>
  <si>
    <t xml:space="preserve">  1,211,658.62</t>
  </si>
  <si>
    <t xml:space="preserve">  1,184,180.08</t>
  </si>
  <si>
    <t xml:space="preserve">   499,943.57</t>
  </si>
  <si>
    <t xml:space="preserve">   476,003.07</t>
  </si>
  <si>
    <t xml:space="preserve">   484,264.71</t>
  </si>
  <si>
    <t xml:space="preserve">   675,580.75</t>
  </si>
  <si>
    <t xml:space="preserve">   681,486.66</t>
  </si>
  <si>
    <t xml:space="preserve">   676,961.28</t>
  </si>
  <si>
    <t xml:space="preserve">  5,732,781.12</t>
  </si>
  <si>
    <t xml:space="preserve">  5,794,704.46</t>
  </si>
  <si>
    <t xml:space="preserve">  5,625,908.74</t>
  </si>
  <si>
    <t xml:space="preserve">  6,225,499.27</t>
  </si>
  <si>
    <t xml:space="preserve">  5,898,492.55</t>
  </si>
  <si>
    <t xml:space="preserve">  6,072,426.92</t>
  </si>
  <si>
    <t xml:space="preserve">   474,501.76</t>
  </si>
  <si>
    <t xml:space="preserve">   468,549.29</t>
  </si>
  <si>
    <t xml:space="preserve">  5,045,866.88</t>
  </si>
  <si>
    <t xml:space="preserve">  5,017,859.08</t>
  </si>
  <si>
    <t xml:space="preserve">  5,181,666.48</t>
  </si>
  <si>
    <t xml:space="preserve">   822,512.46</t>
  </si>
  <si>
    <t xml:space="preserve">   845,168.26</t>
  </si>
  <si>
    <t xml:space="preserve">   874,924.41</t>
  </si>
  <si>
    <t xml:space="preserve">   392,594.91</t>
  </si>
  <si>
    <t xml:space="preserve">   395,274.53</t>
  </si>
  <si>
    <t xml:space="preserve">   386,355.57</t>
  </si>
  <si>
    <t xml:space="preserve">  1,904,566.39</t>
  </si>
  <si>
    <t xml:space="preserve">  1,852,076.94</t>
  </si>
  <si>
    <t xml:space="preserve">  1,861,483.79</t>
  </si>
  <si>
    <t xml:space="preserve">  4,583,077.53</t>
  </si>
  <si>
    <t xml:space="preserve">  4,887,886.13</t>
  </si>
  <si>
    <t xml:space="preserve">  4,893,835.73</t>
  </si>
  <si>
    <t xml:space="preserve">  5,103,844.72</t>
  </si>
  <si>
    <t xml:space="preserve">  5,309,125.85</t>
  </si>
  <si>
    <t xml:space="preserve">  4,978,208.40</t>
  </si>
  <si>
    <t xml:space="preserve">   418,335.52</t>
  </si>
  <si>
    <t xml:space="preserve">   381,820.71</t>
  </si>
  <si>
    <t xml:space="preserve">   393,950.54</t>
  </si>
  <si>
    <t xml:space="preserve">    27,768.30</t>
  </si>
  <si>
    <t xml:space="preserve">    27,882.06</t>
  </si>
  <si>
    <t xml:space="preserve">    27,006.56</t>
  </si>
  <si>
    <t xml:space="preserve">       59.55</t>
  </si>
  <si>
    <t xml:space="preserve">       16.40</t>
  </si>
  <si>
    <t xml:space="preserve">       20.16</t>
  </si>
  <si>
    <t xml:space="preserve">  3,948,448.15</t>
  </si>
  <si>
    <t xml:space="preserve">  4,098,132.99</t>
  </si>
  <si>
    <t xml:space="preserve">  4,013,796.12</t>
  </si>
  <si>
    <t xml:space="preserve">   335,314.60</t>
  </si>
  <si>
    <t xml:space="preserve">   346,729.27</t>
  </si>
  <si>
    <t xml:space="preserve">   341,663.48</t>
  </si>
  <si>
    <t xml:space="preserve">  3,550,123.35</t>
  </si>
  <si>
    <t xml:space="preserve">  3,544,386.47</t>
  </si>
  <si>
    <t xml:space="preserve">  3,533,278.70</t>
  </si>
  <si>
    <t xml:space="preserve">  5,935,132.67</t>
  </si>
  <si>
    <t xml:space="preserve">  5,825,339.94</t>
  </si>
  <si>
    <t xml:space="preserve">  5,870,700.95</t>
  </si>
  <si>
    <t xml:space="preserve">   408,293.76</t>
  </si>
  <si>
    <t xml:space="preserve">   410,750.00</t>
  </si>
  <si>
    <t xml:space="preserve">   414,387.89</t>
  </si>
  <si>
    <t xml:space="preserve">     3,152.82</t>
  </si>
  <si>
    <t xml:space="preserve">     3,250.00</t>
  </si>
  <si>
    <t xml:space="preserve">     2,800.00</t>
  </si>
  <si>
    <t xml:space="preserve">    67,828.92</t>
  </si>
  <si>
    <t xml:space="preserve">    66,861.27</t>
  </si>
  <si>
    <t xml:space="preserve">    71,222.20</t>
  </si>
  <si>
    <t xml:space="preserve">    74,780.72</t>
  </si>
  <si>
    <t xml:space="preserve">    73,504.57</t>
  </si>
  <si>
    <t xml:space="preserve">    74,283.92</t>
  </si>
  <si>
    <t xml:space="preserve">     8,826.63</t>
  </si>
  <si>
    <t xml:space="preserve">     8,549.62</t>
  </si>
  <si>
    <t xml:space="preserve">     8,712.63</t>
  </si>
  <si>
    <t xml:space="preserve">      211.00</t>
  </si>
  <si>
    <t xml:space="preserve">      138.45</t>
  </si>
  <si>
    <t xml:space="preserve">      121.52</t>
  </si>
  <si>
    <t>147r2  24-30</t>
  </si>
  <si>
    <t xml:space="preserve">       81.06</t>
  </si>
  <si>
    <t xml:space="preserve">      103.31</t>
  </si>
  <si>
    <t xml:space="preserve">      116.18</t>
  </si>
  <si>
    <t xml:space="preserve">  5,280,462.93</t>
  </si>
  <si>
    <t xml:space="preserve">  5,041,410.55</t>
  </si>
  <si>
    <t xml:space="preserve">  5,165,369.87</t>
  </si>
  <si>
    <t xml:space="preserve">   389,804.86</t>
  </si>
  <si>
    <t xml:space="preserve">   381,616.85</t>
  </si>
  <si>
    <t xml:space="preserve">   387,005.41</t>
  </si>
  <si>
    <t xml:space="preserve">  3,226,729.14</t>
  </si>
  <si>
    <t xml:space="preserve">  3,183,949.63</t>
  </si>
  <si>
    <t xml:space="preserve">  3,176,230.76</t>
  </si>
  <si>
    <t xml:space="preserve">  1,119,267.20</t>
  </si>
  <si>
    <t xml:space="preserve">  1,147,570.85</t>
  </si>
  <si>
    <t xml:space="preserve">  1,168,193.02</t>
  </si>
  <si>
    <t xml:space="preserve">   517,408.90</t>
  </si>
  <si>
    <t xml:space="preserve">   524,756.82</t>
  </si>
  <si>
    <t xml:space="preserve">   527,422.65</t>
  </si>
  <si>
    <t xml:space="preserve">   306,042.00</t>
  </si>
  <si>
    <t xml:space="preserve">   306,301.15</t>
  </si>
  <si>
    <t xml:space="preserve">   299,378.63</t>
  </si>
  <si>
    <t xml:space="preserve">  5,303,714.38</t>
  </si>
  <si>
    <t xml:space="preserve">  5,246,449.43</t>
  </si>
  <si>
    <t xml:space="preserve">  5,068,569.80</t>
  </si>
  <si>
    <t xml:space="preserve">  6,047,602.83</t>
  </si>
  <si>
    <t xml:space="preserve">  6,247,067.49</t>
  </si>
  <si>
    <t xml:space="preserve">  6,117,896.33</t>
  </si>
  <si>
    <t xml:space="preserve">   421,403.18</t>
  </si>
  <si>
    <t xml:space="preserve">   425,926.09</t>
  </si>
  <si>
    <t xml:space="preserve">   417,908.54</t>
  </si>
  <si>
    <t xml:space="preserve">     2,198.71</t>
  </si>
  <si>
    <t xml:space="preserve">     1,951.23</t>
  </si>
  <si>
    <t xml:space="preserve">     2,146.81</t>
  </si>
  <si>
    <t>148r2  34-44</t>
  </si>
  <si>
    <t xml:space="preserve">      108.22</t>
  </si>
  <si>
    <t xml:space="preserve">       10.73</t>
  </si>
  <si>
    <t xml:space="preserve">       37.07</t>
  </si>
  <si>
    <t xml:space="preserve">  5,236,015.96</t>
  </si>
  <si>
    <t xml:space="preserve">  5,257,292.14</t>
  </si>
  <si>
    <t xml:space="preserve">  5,000,971.71</t>
  </si>
  <si>
    <t xml:space="preserve">   361,076.41</t>
  </si>
  <si>
    <t xml:space="preserve">   360,369.72</t>
  </si>
  <si>
    <t xml:space="preserve">   360,075.44</t>
  </si>
  <si>
    <t xml:space="preserve">  2,905,814.27</t>
  </si>
  <si>
    <t xml:space="preserve">  2,841,272.36</t>
  </si>
  <si>
    <t xml:space="preserve">  2,858,197.14</t>
  </si>
  <si>
    <t xml:space="preserve">   912,348.66</t>
  </si>
  <si>
    <t xml:space="preserve">   887,142.35</t>
  </si>
  <si>
    <t xml:space="preserve">   879,738.86</t>
  </si>
  <si>
    <t xml:space="preserve">   532,812.97</t>
  </si>
  <si>
    <t xml:space="preserve">   523,014.31</t>
  </si>
  <si>
    <t xml:space="preserve">     3,350.11</t>
  </si>
  <si>
    <t xml:space="preserve">     3,341.65</t>
  </si>
  <si>
    <t xml:space="preserve">     2,994.05</t>
  </si>
  <si>
    <t>145r1  64-74</t>
  </si>
  <si>
    <t xml:space="preserve">       36.15</t>
  </si>
  <si>
    <t xml:space="preserve">       75.50</t>
  </si>
  <si>
    <t xml:space="preserve">       70.94</t>
  </si>
  <si>
    <t xml:space="preserve">  5,084,969.60</t>
  </si>
  <si>
    <t xml:space="preserve">  4,983,297.31</t>
  </si>
  <si>
    <t xml:space="preserve">  4,602,434.00</t>
  </si>
  <si>
    <t xml:space="preserve">   290,268.74</t>
  </si>
  <si>
    <t xml:space="preserve">   286,917.62</t>
  </si>
  <si>
    <t xml:space="preserve">   295,528.53</t>
  </si>
  <si>
    <t xml:space="preserve">  2,473,049.83</t>
  </si>
  <si>
    <t xml:space="preserve">  2,408,126.67</t>
  </si>
  <si>
    <t xml:space="preserve">  2,365,267.93</t>
  </si>
  <si>
    <t xml:space="preserve">   907,348.55</t>
  </si>
  <si>
    <t xml:space="preserve">   909,283.87</t>
  </si>
  <si>
    <t xml:space="preserve">   912,091.41</t>
  </si>
  <si>
    <t xml:space="preserve">   488,974.23</t>
  </si>
  <si>
    <t xml:space="preserve">   510,990.33</t>
  </si>
  <si>
    <t xml:space="preserve">   524,276.26</t>
  </si>
  <si>
    <t xml:space="preserve">   210,162.82</t>
  </si>
  <si>
    <t xml:space="preserve">   217,783.18</t>
  </si>
  <si>
    <t xml:space="preserve">   224,099.94</t>
  </si>
  <si>
    <t xml:space="preserve">  5,535,198.89</t>
  </si>
  <si>
    <t xml:space="preserve">  5,564,308.63</t>
  </si>
  <si>
    <t xml:space="preserve">  5,508,157.94</t>
  </si>
  <si>
    <t xml:space="preserve">  6,777,580.82</t>
  </si>
  <si>
    <t xml:space="preserve">  6,926,264.05</t>
  </si>
  <si>
    <t xml:space="preserve">  6,873,999.18</t>
  </si>
  <si>
    <t xml:space="preserve">   462,106.68</t>
  </si>
  <si>
    <t xml:space="preserve">   463,413.04</t>
  </si>
  <si>
    <t xml:space="preserve">   456,755.08</t>
  </si>
  <si>
    <t xml:space="preserve">     1,915.04</t>
  </si>
  <si>
    <t xml:space="preserve">     1,899.32</t>
  </si>
  <si>
    <t xml:space="preserve">     1,697.17</t>
  </si>
  <si>
    <t>145r3  28-36</t>
  </si>
  <si>
    <t xml:space="preserve">       87.42</t>
  </si>
  <si>
    <t xml:space="preserve">       53.99</t>
  </si>
  <si>
    <t xml:space="preserve">       43.21</t>
  </si>
  <si>
    <t xml:space="preserve">  4,535,991.73</t>
  </si>
  <si>
    <t xml:space="preserve">  4,639,749.19</t>
  </si>
  <si>
    <t xml:space="preserve">  4,532,869.69</t>
  </si>
  <si>
    <t xml:space="preserve">   304,933.47</t>
  </si>
  <si>
    <t xml:space="preserve">   298,914.84</t>
  </si>
  <si>
    <t xml:space="preserve">   305,091.75</t>
  </si>
  <si>
    <t xml:space="preserve">  2,924,118.94</t>
  </si>
  <si>
    <t xml:space="preserve">  2,962,923.49</t>
  </si>
  <si>
    <t xml:space="preserve">  2,937,395.22</t>
  </si>
  <si>
    <t xml:space="preserve">  1,487,176.64</t>
  </si>
  <si>
    <t xml:space="preserve">  1,504,433.79</t>
  </si>
  <si>
    <t xml:space="preserve">  1,514,766.46</t>
  </si>
  <si>
    <t xml:space="preserve">   463,133.77</t>
  </si>
  <si>
    <t xml:space="preserve">   466,704.94</t>
  </si>
  <si>
    <t xml:space="preserve">   461,929.48</t>
  </si>
  <si>
    <t xml:space="preserve">   149,151.23</t>
  </si>
  <si>
    <t xml:space="preserve">   146,492.64</t>
  </si>
  <si>
    <t xml:space="preserve">   145,823.69</t>
  </si>
  <si>
    <t xml:space="preserve">  4,578,771.94</t>
  </si>
  <si>
    <t xml:space="preserve">  4,607,152.92</t>
  </si>
  <si>
    <t xml:space="preserve">  4,718,335.30</t>
  </si>
  <si>
    <t xml:space="preserve">  7,363,214.11</t>
  </si>
  <si>
    <t xml:space="preserve">  7,224,406.37</t>
  </si>
  <si>
    <t xml:space="preserve">  7,382,488.11</t>
  </si>
  <si>
    <t xml:space="preserve">   298,453.00</t>
  </si>
  <si>
    <t xml:space="preserve">   284,935.33</t>
  </si>
  <si>
    <t xml:space="preserve">   296,870.95</t>
  </si>
  <si>
    <t xml:space="preserve">     2,065.54</t>
  </si>
  <si>
    <t xml:space="preserve">     1,991.10</t>
  </si>
  <si>
    <t xml:space="preserve">     2,117.57</t>
  </si>
  <si>
    <t xml:space="preserve">      191.35</t>
  </si>
  <si>
    <t xml:space="preserve">      182.48</t>
  </si>
  <si>
    <t xml:space="preserve">      121.81</t>
  </si>
  <si>
    <t xml:space="preserve">  6,174,198.03</t>
  </si>
  <si>
    <t xml:space="preserve">  5,872,218.24</t>
  </si>
  <si>
    <t xml:space="preserve">  5,851,895.39</t>
  </si>
  <si>
    <t xml:space="preserve">   308,961.61</t>
  </si>
  <si>
    <t xml:space="preserve">   301,749.27</t>
  </si>
  <si>
    <t xml:space="preserve">   302,011.34</t>
  </si>
  <si>
    <t xml:space="preserve">  2,629,980.05</t>
  </si>
  <si>
    <t xml:space="preserve">  2,712,081.05</t>
  </si>
  <si>
    <t xml:space="preserve">  2,551,707.41</t>
  </si>
  <si>
    <t xml:space="preserve">   449,146.08</t>
  </si>
  <si>
    <t xml:space="preserve">   457,881.58</t>
  </si>
  <si>
    <t xml:space="preserve">   463,506.75</t>
  </si>
  <si>
    <t xml:space="preserve">   628,859.74</t>
  </si>
  <si>
    <t xml:space="preserve">   626,092.46</t>
  </si>
  <si>
    <t xml:space="preserve">   593,871.47</t>
  </si>
  <si>
    <t xml:space="preserve">   454,628.22</t>
  </si>
  <si>
    <t xml:space="preserve">   459,389.44</t>
  </si>
  <si>
    <t xml:space="preserve">   454,366.11</t>
  </si>
  <si>
    <t xml:space="preserve">  2,730,873.40</t>
  </si>
  <si>
    <t xml:space="preserve">  2,781,208.10</t>
  </si>
  <si>
    <t xml:space="preserve">  2,704,708.49</t>
  </si>
  <si>
    <t xml:space="preserve">  5,990,411.97</t>
  </si>
  <si>
    <t xml:space="preserve">  6,160,520.50</t>
  </si>
  <si>
    <t xml:space="preserve">  6,027,757.84</t>
  </si>
  <si>
    <t xml:space="preserve">   574,373.05</t>
  </si>
  <si>
    <t xml:space="preserve">   564,642.53</t>
  </si>
  <si>
    <t xml:space="preserve">   547,429.64</t>
  </si>
  <si>
    <t xml:space="preserve">    73,091.11</t>
  </si>
  <si>
    <t xml:space="preserve">    73,281.83</t>
  </si>
  <si>
    <t xml:space="preserve">    73,293.80</t>
  </si>
  <si>
    <t xml:space="preserve">      291.21</t>
  </si>
  <si>
    <t xml:space="preserve">      307.24</t>
  </si>
  <si>
    <t xml:space="preserve">      282.10</t>
  </si>
  <si>
    <t xml:space="preserve">  3,602,227.53</t>
  </si>
  <si>
    <t xml:space="preserve">  3,841,967.26</t>
  </si>
  <si>
    <t xml:space="preserve">  3,852,304.15</t>
  </si>
  <si>
    <t xml:space="preserve">   430,054.99</t>
  </si>
  <si>
    <t xml:space="preserve">     3,000.01</t>
  </si>
  <si>
    <t xml:space="preserve">     3,395.98</t>
  </si>
  <si>
    <t xml:space="preserve">     2,997.47</t>
  </si>
  <si>
    <t xml:space="preserve">   268,700.13</t>
  </si>
  <si>
    <t xml:space="preserve">   264,501.87</t>
  </si>
  <si>
    <t xml:space="preserve">   259,264.83</t>
  </si>
  <si>
    <t xml:space="preserve">   262,813.31</t>
  </si>
  <si>
    <t xml:space="preserve">   240,355.65</t>
  </si>
  <si>
    <t xml:space="preserve">   265,029.16</t>
  </si>
  <si>
    <t xml:space="preserve">    11,180.96</t>
  </si>
  <si>
    <t xml:space="preserve">    10,982.30</t>
  </si>
  <si>
    <t xml:space="preserve">    10,950.70</t>
  </si>
  <si>
    <t xml:space="preserve">      295.01</t>
  </si>
  <si>
    <t xml:space="preserve">      364.23</t>
  </si>
  <si>
    <t xml:space="preserve">      249.77</t>
  </si>
  <si>
    <t>jgb-1</t>
  </si>
  <si>
    <t xml:space="preserve">      160.93</t>
  </si>
  <si>
    <t xml:space="preserve">       69.67</t>
  </si>
  <si>
    <t xml:space="preserve">  4,241,948.15</t>
  </si>
  <si>
    <t xml:space="preserve">  4,189,105.26</t>
  </si>
  <si>
    <t xml:space="preserve">  4,293,351.19</t>
  </si>
  <si>
    <t xml:space="preserve">   522,905.20</t>
  </si>
  <si>
    <t xml:space="preserve">   534,712.82</t>
  </si>
  <si>
    <t xml:space="preserve">   518,042.55</t>
  </si>
  <si>
    <t xml:space="preserve">  6,225,611.99</t>
  </si>
  <si>
    <t xml:space="preserve">  6,151,591.85</t>
  </si>
  <si>
    <t xml:space="preserve">  6,248,462.47</t>
  </si>
  <si>
    <t xml:space="preserve">   954,727.67</t>
  </si>
  <si>
    <t xml:space="preserve">   922,702.06</t>
  </si>
  <si>
    <t xml:space="preserve">   933,387.56</t>
  </si>
  <si>
    <t xml:space="preserve">   438,733.16</t>
  </si>
  <si>
    <t xml:space="preserve">   419,337.07</t>
  </si>
  <si>
    <t xml:space="preserve">   450,710.74</t>
  </si>
  <si>
    <t xml:space="preserve">  1,052,670.72</t>
  </si>
  <si>
    <t xml:space="preserve">  1,080,738.70</t>
  </si>
  <si>
    <t xml:space="preserve">  1,070,048.44</t>
  </si>
  <si>
    <t xml:space="preserve">  5,113,742.62</t>
  </si>
  <si>
    <t xml:space="preserve">  5,050,522.45</t>
  </si>
  <si>
    <t xml:space="preserve">  5,219,641.04</t>
  </si>
  <si>
    <t xml:space="preserve">  6,649,796.11</t>
  </si>
  <si>
    <t xml:space="preserve">  6,798,504.35</t>
  </si>
  <si>
    <t xml:space="preserve">  6,469,219.46</t>
  </si>
  <si>
    <t xml:space="preserve">   225,808.51</t>
  </si>
  <si>
    <t xml:space="preserve">   224,724.44</t>
  </si>
  <si>
    <t xml:space="preserve">   213,629.38</t>
  </si>
  <si>
    <t xml:space="preserve">    12,073.19</t>
  </si>
  <si>
    <t xml:space="preserve">    12,173.38</t>
  </si>
  <si>
    <t xml:space="preserve">    12,203.08</t>
  </si>
  <si>
    <t xml:space="preserve">      296.01</t>
  </si>
  <si>
    <t xml:space="preserve">      268.37</t>
  </si>
  <si>
    <t xml:space="preserve">      364.28</t>
  </si>
  <si>
    <t xml:space="preserve">  3,732,328.96</t>
  </si>
  <si>
    <t xml:space="preserve">  3,753,178.86</t>
  </si>
  <si>
    <t xml:space="preserve">  3,663,332.08</t>
  </si>
  <si>
    <t xml:space="preserve">   470,279.67</t>
  </si>
  <si>
    <t xml:space="preserve">   467,396.49</t>
  </si>
  <si>
    <t xml:space="preserve">   456,641.89</t>
  </si>
  <si>
    <t xml:space="preserve">  4,807,239.02</t>
  </si>
  <si>
    <t xml:space="preserve">  5,029,459.94</t>
  </si>
  <si>
    <t xml:space="preserve">  4,806,272.55</t>
  </si>
  <si>
    <t xml:space="preserve">   863,838.88</t>
  </si>
  <si>
    <t xml:space="preserve">   856,140.56</t>
  </si>
  <si>
    <t xml:space="preserve">   839,321.80</t>
  </si>
  <si>
    <t xml:space="preserve">   378,890.83</t>
  </si>
  <si>
    <t xml:space="preserve">   352,360.57</t>
  </si>
  <si>
    <t xml:space="preserve">   380,318.44</t>
  </si>
  <si>
    <t xml:space="preserve">  1,852,848.79</t>
  </si>
  <si>
    <t xml:space="preserve">  1,834,173.06</t>
  </si>
  <si>
    <t xml:space="preserve">  1,833,157.64</t>
  </si>
  <si>
    <t xml:space="preserve">  3,069,500.00</t>
  </si>
  <si>
    <t xml:space="preserve">  4,550,517.07</t>
  </si>
  <si>
    <t xml:space="preserve">  4,882,897.36</t>
  </si>
  <si>
    <t xml:space="preserve">  5,070,996.64</t>
  </si>
  <si>
    <t xml:space="preserve">  5,161,427.28</t>
  </si>
  <si>
    <t xml:space="preserve">  4,946,344.22</t>
  </si>
  <si>
    <t xml:space="preserve">   390,771.80</t>
  </si>
  <si>
    <t xml:space="preserve">   387,078.82</t>
  </si>
  <si>
    <t xml:space="preserve">   389,532.39</t>
  </si>
  <si>
    <t xml:space="preserve">    26,692.16</t>
  </si>
  <si>
    <t xml:space="preserve">    27,655.13</t>
  </si>
  <si>
    <t xml:space="preserve">    27,790.58</t>
  </si>
  <si>
    <t xml:space="preserve">       28.20</t>
  </si>
  <si>
    <t>-        3.52</t>
  </si>
  <si>
    <t xml:space="preserve">       59.30</t>
  </si>
  <si>
    <t xml:space="preserve">  4,732,497.89</t>
  </si>
  <si>
    <t xml:space="preserve">  4,876,987.61</t>
  </si>
  <si>
    <t xml:space="preserve">  4,876,553.20</t>
  </si>
  <si>
    <t xml:space="preserve">   289,059.88</t>
  </si>
  <si>
    <t xml:space="preserve">   288,661.29</t>
  </si>
  <si>
    <t xml:space="preserve">   302,706.65</t>
  </si>
  <si>
    <t xml:space="preserve">  2,423,599.74</t>
  </si>
  <si>
    <t xml:space="preserve">  2,590,948.52</t>
  </si>
  <si>
    <t xml:space="preserve">  2,676,621.02</t>
  </si>
  <si>
    <t xml:space="preserve">  1,022,476.42</t>
  </si>
  <si>
    <t xml:space="preserve">   992,027.07</t>
  </si>
  <si>
    <t xml:space="preserve">  1,029,606.50</t>
  </si>
  <si>
    <t xml:space="preserve">   483,465.11</t>
  </si>
  <si>
    <t xml:space="preserve">   487,184.27</t>
  </si>
  <si>
    <t xml:space="preserve">   482,794.05</t>
  </si>
  <si>
    <t xml:space="preserve">   264,535.25</t>
  </si>
  <si>
    <t xml:space="preserve">   258,492.67</t>
  </si>
  <si>
    <t xml:space="preserve">   266,154.94</t>
  </si>
  <si>
    <t xml:space="preserve">  5,441,648.40</t>
  </si>
  <si>
    <t xml:space="preserve">  5,519,987.80</t>
  </si>
  <si>
    <t xml:space="preserve">  5,547,265.70</t>
  </si>
  <si>
    <t xml:space="preserve">  7,592,049.43</t>
  </si>
  <si>
    <t xml:space="preserve">  6,851,165.24</t>
  </si>
  <si>
    <t xml:space="preserve">  7,482,723.42</t>
  </si>
  <si>
    <t xml:space="preserve">   412,211.52</t>
  </si>
  <si>
    <t xml:space="preserve">   405,371.00</t>
  </si>
  <si>
    <t xml:space="preserve">   382,254.36</t>
  </si>
  <si>
    <t xml:space="preserve">     6,448.48</t>
  </si>
  <si>
    <t xml:space="preserve">    19,389.71</t>
  </si>
  <si>
    <t xml:space="preserve">    19,602.53</t>
  </si>
  <si>
    <t xml:space="preserve">    19,704.12</t>
  </si>
  <si>
    <t xml:space="preserve">    17,593.21</t>
  </si>
  <si>
    <t xml:space="preserve">    17,541.04</t>
  </si>
  <si>
    <t xml:space="preserve">    17,794.97</t>
  </si>
  <si>
    <t xml:space="preserve">      730.28</t>
  </si>
  <si>
    <t xml:space="preserve">      669.71</t>
  </si>
  <si>
    <t xml:space="preserve">      670.81</t>
  </si>
  <si>
    <t xml:space="preserve">      858.13</t>
  </si>
  <si>
    <t xml:space="preserve">      883.13</t>
  </si>
  <si>
    <t xml:space="preserve">      897.21</t>
  </si>
  <si>
    <t xml:space="preserve">      387.55</t>
  </si>
  <si>
    <t xml:space="preserve">      878.57</t>
  </si>
  <si>
    <t xml:space="preserve">      592.21</t>
  </si>
  <si>
    <t xml:space="preserve">    11,620.90</t>
  </si>
  <si>
    <t xml:space="preserve">    11,223.82</t>
  </si>
  <si>
    <t xml:space="preserve">    10,738.44</t>
  </si>
  <si>
    <t xml:space="preserve">     7,588.60</t>
  </si>
  <si>
    <t xml:space="preserve">     7,174.95</t>
  </si>
  <si>
    <t xml:space="preserve">     7,739.47</t>
  </si>
  <si>
    <t xml:space="preserve">     7,328.52</t>
  </si>
  <si>
    <t xml:space="preserve">     7,181.05</t>
  </si>
  <si>
    <t xml:space="preserve">     6,400.07</t>
  </si>
  <si>
    <t xml:space="preserve">       11.52</t>
  </si>
  <si>
    <t xml:space="preserve">      249.33</t>
  </si>
  <si>
    <t xml:space="preserve">      146.96</t>
  </si>
  <si>
    <t xml:space="preserve">       24.29</t>
  </si>
  <si>
    <t xml:space="preserve">       15.09</t>
  </si>
  <si>
    <t xml:space="preserve">       50.66</t>
  </si>
  <si>
    <t xml:space="preserve">  4,589,416.65</t>
  </si>
  <si>
    <t xml:space="preserve">  4,528,395.59</t>
  </si>
  <si>
    <t xml:space="preserve">  4,428,413.20</t>
  </si>
  <si>
    <t xml:space="preserve">   451,192.13</t>
  </si>
  <si>
    <t xml:space="preserve">   468,953.50</t>
  </si>
  <si>
    <t xml:space="preserve">   467,828.78</t>
  </si>
  <si>
    <t xml:space="preserve">  4,438,496.31</t>
  </si>
  <si>
    <t xml:space="preserve">  4,556,330.76</t>
  </si>
  <si>
    <t xml:space="preserve">  4,507,542.79</t>
  </si>
  <si>
    <t xml:space="preserve">  1,102,646.44</t>
  </si>
  <si>
    <t xml:space="preserve">  1,120,172.62</t>
  </si>
  <si>
    <t xml:space="preserve">  1,118,583.23</t>
  </si>
  <si>
    <t xml:space="preserve">   448,233.90</t>
  </si>
  <si>
    <t xml:space="preserve">   467,912.29</t>
  </si>
  <si>
    <t xml:space="preserve">   454,071.14</t>
  </si>
  <si>
    <t xml:space="preserve">   596,127.92</t>
  </si>
  <si>
    <t xml:space="preserve">   601,237.06</t>
  </si>
  <si>
    <t xml:space="preserve">   613,031.50</t>
  </si>
  <si>
    <t xml:space="preserve">  5,473,368.83</t>
  </si>
  <si>
    <t xml:space="preserve">  5,400,058.28</t>
  </si>
  <si>
    <t xml:space="preserve">  5,554,583.04</t>
  </si>
  <si>
    <t xml:space="preserve">  5,130,936.39</t>
  </si>
  <si>
    <t xml:space="preserve">  5,771,968.66</t>
  </si>
  <si>
    <t xml:space="preserve">  5,921,563.36</t>
  </si>
  <si>
    <t xml:space="preserve">   316,523.01</t>
  </si>
  <si>
    <t xml:space="preserve">   306,352.46</t>
  </si>
  <si>
    <t xml:space="preserve">   303,915.57</t>
  </si>
  <si>
    <t xml:space="preserve">     1,158.56</t>
  </si>
  <si>
    <t xml:space="preserve">     1,232.32</t>
  </si>
  <si>
    <t xml:space="preserve">     1,053.99</t>
  </si>
  <si>
    <t xml:space="preserve">      266.90</t>
  </si>
  <si>
    <t xml:space="preserve">      239.14</t>
  </si>
  <si>
    <t xml:space="preserve">      313.00</t>
  </si>
  <si>
    <t xml:space="preserve">  3,671,876.95</t>
  </si>
  <si>
    <t xml:space="preserve">  3,629,157.23</t>
  </si>
  <si>
    <t xml:space="preserve">  3,661,059.75</t>
  </si>
  <si>
    <t xml:space="preserve">   462,459.61</t>
  </si>
  <si>
    <t xml:space="preserve">   457,111.56</t>
  </si>
  <si>
    <t xml:space="preserve">   431,938.13</t>
  </si>
  <si>
    <t xml:space="preserve">  4,933,323.81</t>
  </si>
  <si>
    <t xml:space="preserve">  4,952,846.31</t>
  </si>
  <si>
    <t xml:space="preserve">  5,077,701.43</t>
  </si>
  <si>
    <t xml:space="preserve">   832,510.88</t>
  </si>
  <si>
    <t xml:space="preserve">   862,757.43</t>
  </si>
  <si>
    <t xml:space="preserve">   851,634.33</t>
  </si>
  <si>
    <t xml:space="preserve">   362,933.03</t>
  </si>
  <si>
    <t xml:space="preserve">   340,954.74</t>
  </si>
  <si>
    <t xml:space="preserve">   370,078.43</t>
  </si>
  <si>
    <t xml:space="preserve">  1,764,130.56</t>
  </si>
  <si>
    <t xml:space="preserve">  1,800,436.18</t>
  </si>
  <si>
    <t xml:space="preserve">  1,803,694.24</t>
  </si>
  <si>
    <t xml:space="preserve">  4,779,562.07</t>
  </si>
  <si>
    <t xml:space="preserve">  4,913,955.01</t>
  </si>
  <si>
    <t xml:space="preserve">  4,824,624.49</t>
  </si>
  <si>
    <t xml:space="preserve">  5,212,496.65</t>
  </si>
  <si>
    <t xml:space="preserve">  5,162,434.16</t>
  </si>
  <si>
    <t xml:space="preserve">  5,062,496.58</t>
  </si>
  <si>
    <t xml:space="preserve">   384,811.13</t>
  </si>
  <si>
    <t xml:space="preserve">   372,482.62</t>
  </si>
  <si>
    <t xml:space="preserve">   366,829.00</t>
  </si>
  <si>
    <t xml:space="preserve">    26,425.17</t>
  </si>
  <si>
    <t xml:space="preserve">    26,713.65</t>
  </si>
  <si>
    <t xml:space="preserve">    26,981.51</t>
  </si>
  <si>
    <t xml:space="preserve">       18.15</t>
  </si>
  <si>
    <t>-        5.00</t>
  </si>
  <si>
    <t>-       24.24</t>
  </si>
  <si>
    <t xml:space="preserve">  4,086,983.15</t>
  </si>
  <si>
    <t xml:space="preserve">  4,239,877.47</t>
  </si>
  <si>
    <t xml:space="preserve">  4,203,101.40</t>
  </si>
  <si>
    <t xml:space="preserve">   329,110.86</t>
  </si>
  <si>
    <t xml:space="preserve">   324,300.46</t>
  </si>
  <si>
    <t xml:space="preserve">   329,401.98</t>
  </si>
  <si>
    <t xml:space="preserve">  3,397,027.56</t>
  </si>
  <si>
    <t xml:space="preserve">  3,413,044.46</t>
  </si>
  <si>
    <t xml:space="preserve">  3,349,041.06</t>
  </si>
  <si>
    <t xml:space="preserve">  5,343,864.70</t>
  </si>
  <si>
    <t xml:space="preserve">  5,323,790.95</t>
  </si>
  <si>
    <t xml:space="preserve">  5,314,548.38</t>
  </si>
  <si>
    <t xml:space="preserve">   414,883.40</t>
  </si>
  <si>
    <t xml:space="preserve">   428,067.26</t>
  </si>
  <si>
    <t xml:space="preserve">   430,107.24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</si>
  <si>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</si>
  <si>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</si>
  <si>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</si>
  <si>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</si>
  <si>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</si>
  <si>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</si>
  <si>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</si>
  <si>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</si>
  <si>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</si>
  <si>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</si>
  <si>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</si>
  <si>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</si>
  <si>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</si>
  <si>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</si>
  <si>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</si>
  <si>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</si>
  <si>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</si>
  <si>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</si>
  <si>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</si>
  <si>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</si>
  <si>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</si>
  <si>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</si>
  <si>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</si>
  <si>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</si>
  <si>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</si>
  <si>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</si>
  <si>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</si>
  <si>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</si>
  <si>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</si>
  <si>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</si>
  <si>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</si>
  <si>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</si>
  <si>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r>
      <t>But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peridotic standards (JP-1 &amp; DTS-1) are </t>
    </r>
    <r>
      <rPr>
        <b/>
        <sz val="10"/>
        <rFont val="Arial"/>
        <family val="0"/>
      </rPr>
      <t>taken away</t>
    </r>
    <r>
      <rPr>
        <sz val="10"/>
        <rFont val="Arial"/>
        <family val="0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0"/>
      </rPr>
      <t>basaltic</t>
    </r>
    <r>
      <rPr>
        <sz val="10"/>
        <rFont val="Arial"/>
        <family val="0"/>
      </rPr>
      <t xml:space="preserve"> samples (see sheets "blk, drift &amp; conc calc" and "regressions")</t>
    </r>
  </si>
  <si>
    <t>Nebulizer :</t>
  </si>
  <si>
    <t>Meinhard</t>
  </si>
  <si>
    <t>Drift (1)</t>
  </si>
  <si>
    <t>Blank 1</t>
  </si>
  <si>
    <t>Drift (2)</t>
  </si>
  <si>
    <t>Drift (3)</t>
  </si>
  <si>
    <t>Drift (4)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</si>
  <si>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</si>
  <si>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</si>
  <si>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</si>
  <si>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</si>
  <si>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</si>
  <si>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</si>
  <si>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</si>
  <si>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</si>
  <si>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</si>
  <si>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</si>
  <si>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</si>
  <si>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</si>
  <si>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</si>
  <si>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</si>
  <si>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</si>
  <si>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</si>
  <si>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</si>
  <si>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</si>
  <si>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</si>
  <si>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</si>
  <si>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</si>
  <si>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</si>
  <si>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</si>
  <si>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</si>
  <si>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</si>
  <si>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</si>
  <si>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</si>
  <si>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</si>
  <si>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</si>
  <si>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</si>
  <si>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</si>
  <si>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</si>
  <si>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</si>
  <si>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</si>
  <si>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</si>
  <si>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</si>
  <si>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</si>
  <si>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</si>
  <si>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</si>
  <si>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</si>
  <si>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</si>
  <si>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</si>
  <si>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</si>
  <si>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</si>
  <si>
    <t>drift-5</t>
  </si>
  <si>
    <t>Analysis report from: 03.02.2005             Run: 305majors6</t>
  </si>
  <si>
    <t xml:space="preserve">      162.96</t>
  </si>
  <si>
    <t xml:space="preserve">      216.29</t>
  </si>
  <si>
    <t xml:space="preserve">      252.49</t>
  </si>
  <si>
    <t xml:space="preserve">  3,596,387.19</t>
  </si>
  <si>
    <t xml:space="preserve">  3,597,010.17</t>
  </si>
  <si>
    <t xml:space="preserve">  3,633,865.61</t>
  </si>
  <si>
    <t xml:space="preserve">   450,233.33</t>
  </si>
  <si>
    <t xml:space="preserve">   306,748.75</t>
  </si>
  <si>
    <t xml:space="preserve">   448,603.25</t>
  </si>
  <si>
    <t xml:space="preserve">  4,559,350.65</t>
  </si>
  <si>
    <t xml:space="preserve">  4,939,282.98</t>
  </si>
  <si>
    <t xml:space="preserve">  4,860,603.78</t>
  </si>
  <si>
    <t xml:space="preserve">   850,033.91</t>
  </si>
  <si>
    <t xml:space="preserve">   837,777.97</t>
  </si>
  <si>
    <t xml:space="preserve">   763,613.99</t>
  </si>
  <si>
    <t xml:space="preserve">   373,178.42</t>
  </si>
  <si>
    <t xml:space="preserve">   376,743.08</t>
  </si>
  <si>
    <t xml:space="preserve">   354,920.37</t>
  </si>
  <si>
    <t xml:space="preserve">  1,646,600.00</t>
  </si>
  <si>
    <t xml:space="preserve">  1,725,272.30</t>
  </si>
  <si>
    <t xml:space="preserve">  1,780,612.44</t>
  </si>
  <si>
    <t xml:space="preserve">  4,720,262.41</t>
  </si>
  <si>
    <t xml:space="preserve">  4,669,541.34</t>
  </si>
  <si>
    <t xml:space="preserve">  4,543,659.72</t>
  </si>
  <si>
    <t xml:space="preserve">  5,012,068.66</t>
  </si>
  <si>
    <t xml:space="preserve">  5,100,516.40</t>
  </si>
  <si>
    <t xml:space="preserve">  5,133,727.29</t>
  </si>
  <si>
    <t xml:space="preserve">   385,126.61</t>
  </si>
  <si>
    <t xml:space="preserve">   379,301.72</t>
  </si>
  <si>
    <t xml:space="preserve">   370,964.55</t>
  </si>
  <si>
    <t xml:space="preserve">    26,890.13</t>
  </si>
  <si>
    <t xml:space="preserve">    26,855.77</t>
  </si>
  <si>
    <t xml:space="preserve">    26,545.31</t>
  </si>
  <si>
    <t xml:space="preserve">       42.12</t>
  </si>
  <si>
    <t xml:space="preserve">       15.29</t>
  </si>
  <si>
    <t xml:space="preserve">       53.74</t>
  </si>
  <si>
    <t xml:space="preserve">     6,501.77</t>
  </si>
  <si>
    <t xml:space="preserve">     6,409.73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</si>
  <si>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(except for P and including Sc) data are listed in this file.</t>
    </r>
  </si>
  <si>
    <t>drift-8</t>
  </si>
  <si>
    <t>drift-7</t>
  </si>
  <si>
    <t>1309B-3 mojors.xls is all data files copied to sheets "RawData major" in this file, and Intensity and RSD are listed in 1309B-3 majors int.xls.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</si>
  <si>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</si>
  <si>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</si>
  <si>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</si>
  <si>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</si>
  <si>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</si>
  <si>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</si>
  <si>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</si>
  <si>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</si>
  <si>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</si>
  <si>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</si>
  <si>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</si>
  <si>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</si>
  <si>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</si>
  <si>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</si>
  <si>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</si>
  <si>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</si>
  <si>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</si>
  <si>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</si>
  <si>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</si>
  <si>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</si>
  <si>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</si>
  <si>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</si>
  <si>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</si>
  <si>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</si>
  <si>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</si>
  <si>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</si>
  <si>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</si>
  <si>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</si>
  <si>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</si>
  <si>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</si>
  <si>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</si>
  <si>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dts-1-2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</si>
  <si>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</si>
  <si>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</si>
  <si>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</si>
  <si>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</si>
  <si>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</si>
  <si>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</si>
  <si>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</si>
  <si>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</si>
  <si>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</si>
  <si>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</si>
  <si>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</si>
  <si>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</si>
  <si>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</si>
  <si>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</si>
  <si>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</si>
  <si>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</si>
  <si>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</si>
  <si>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</si>
  <si>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</si>
  <si>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</si>
  <si>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</si>
  <si>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</si>
  <si>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</si>
  <si>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</si>
  <si>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</si>
  <si>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</si>
  <si>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</si>
  <si>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</si>
  <si>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</si>
  <si>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>drift-3</t>
  </si>
  <si>
    <t>dts-1-1</t>
  </si>
  <si>
    <t>drift-2</t>
  </si>
  <si>
    <t>ja-3-1</t>
  </si>
  <si>
    <t>Drift (8)</t>
  </si>
  <si>
    <t>P 178.229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</si>
  <si>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</si>
  <si>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</si>
  <si>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</si>
  <si>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</si>
  <si>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</si>
  <si>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</si>
  <si>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</si>
  <si>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</si>
  <si>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jp-1-2</t>
  </si>
  <si>
    <t>ja-3-2</t>
  </si>
  <si>
    <t>Blank (2)</t>
  </si>
  <si>
    <t>drift-6</t>
  </si>
  <si>
    <t>bir-1-2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</si>
  <si>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</si>
  <si>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</si>
  <si>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</si>
  <si>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</si>
  <si>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</si>
  <si>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</si>
  <si>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</si>
  <si>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</si>
  <si>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</si>
  <si>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</si>
  <si>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</si>
  <si>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</si>
  <si>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</si>
  <si>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</si>
  <si>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</si>
  <si>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</si>
  <si>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</si>
  <si>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</si>
  <si>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</si>
  <si>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</si>
  <si>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JP-1, BIR-1, JA-3, and DTS-1 are used as standards for this run.</t>
  </si>
  <si>
    <t>Drift (5)</t>
  </si>
  <si>
    <t>BIR-1 (2)</t>
  </si>
  <si>
    <t>Drift (6)</t>
  </si>
  <si>
    <t>Drift (7)</t>
  </si>
  <si>
    <t>3</t>
  </si>
  <si>
    <t>Print Date: 06-12-2004</t>
  </si>
  <si>
    <t>This file corresponds to 1309B-3 majors.xls and 1309B-3 majors int.xls.</t>
  </si>
  <si>
    <t>These are in Geochem/ICPRawData/batch3 folder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</si>
  <si>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</si>
  <si>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</si>
  <si>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</si>
  <si>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</si>
  <si>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</si>
  <si>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</si>
  <si>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</si>
  <si>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</si>
  <si>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</si>
  <si>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</si>
  <si>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</si>
  <si>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</si>
  <si>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</si>
  <si>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</si>
  <si>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</si>
  <si>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</si>
  <si>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</si>
  <si>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</si>
  <si>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</si>
  <si>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</si>
  <si>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</si>
  <si>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</si>
  <si>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</si>
  <si>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</si>
  <si>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</si>
  <si>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</si>
  <si>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</si>
  <si>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</si>
  <si>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</si>
  <si>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</si>
  <si>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</si>
  <si>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</si>
  <si>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</si>
  <si>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</si>
  <si>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</si>
  <si>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136r2  4-14</t>
  </si>
  <si>
    <t xml:space="preserve">       51.66</t>
  </si>
  <si>
    <t>142r2  68-78</t>
  </si>
  <si>
    <t>136R2(4-14)</t>
  </si>
  <si>
    <t>142R2(68-78)</t>
  </si>
  <si>
    <t>BHVO2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</si>
</sst>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0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4" borderId="0" xfId="0" applyNumberFormat="1" applyFont="1" applyFill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2" fontId="43" fillId="0" borderId="0" xfId="0" applyNumberFormat="1" applyFont="1" applyFill="1" applyAlignment="1">
      <alignment/>
    </xf>
    <xf numFmtId="0" fontId="1" fillId="8" borderId="0" xfId="0" applyFont="1" applyFill="1" applyBorder="1" applyAlignment="1">
      <alignment/>
    </xf>
    <xf numFmtId="191" fontId="1" fillId="0" borderId="0" xfId="0" applyNumberFormat="1" applyFont="1" applyAlignment="1">
      <alignment/>
    </xf>
    <xf numFmtId="187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5322382.23831654</c:v>
                </c:pt>
                <c:pt idx="2">
                  <c:v>1124751.8871334058</c:v>
                </c:pt>
                <c:pt idx="3">
                  <c:v>450578.433308496</c:v>
                </c:pt>
                <c:pt idx="4">
                  <c:v>842023.1239690685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5">
                  <c:v>4.922125747746678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5322382.23831654</c:v>
                </c:pt>
                <c:pt idx="2">
                  <c:v>1124751.8871334058</c:v>
                </c:pt>
                <c:pt idx="3">
                  <c:v>450578.433308496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30732326"/>
        <c:axId val="8155479"/>
      </c:scatterChart>
      <c:valAx>
        <c:axId val="30732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155479"/>
        <c:crossesAt val="-5"/>
        <c:crossBetween val="midCat"/>
        <c:dispUnits/>
      </c:valAx>
      <c:valAx>
        <c:axId val="815547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7323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1.0124810510425775</c:v>
                </c:pt>
                <c:pt idx="2">
                  <c:v>1.0297677781489427</c:v>
                </c:pt>
                <c:pt idx="3">
                  <c:v>1.0434363011758614</c:v>
                </c:pt>
                <c:pt idx="4">
                  <c:v>1.045142930201318</c:v>
                </c:pt>
                <c:pt idx="5">
                  <c:v>1.0888413966292234</c:v>
                </c:pt>
                <c:pt idx="6">
                  <c:v>1.0758194102640188</c:v>
                </c:pt>
                <c:pt idx="7">
                  <c:v>1.1271295589178414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1.0125529312119053</c:v>
                </c:pt>
                <c:pt idx="2">
                  <c:v>0.995563522096521</c:v>
                </c:pt>
                <c:pt idx="3">
                  <c:v>1.0095152155341003</c:v>
                </c:pt>
                <c:pt idx="4">
                  <c:v>1.024393735303037</c:v>
                </c:pt>
                <c:pt idx="5">
                  <c:v>1.0523175793427166</c:v>
                </c:pt>
                <c:pt idx="6">
                  <c:v>1.0449555386935077</c:v>
                </c:pt>
                <c:pt idx="7">
                  <c:v>1.0443483722575884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1.0422650090652594</c:v>
                </c:pt>
                <c:pt idx="2">
                  <c:v>1.0198335224402972</c:v>
                </c:pt>
                <c:pt idx="3">
                  <c:v>1.0619438238380554</c:v>
                </c:pt>
                <c:pt idx="4">
                  <c:v>1.0909332440593906</c:v>
                </c:pt>
                <c:pt idx="5">
                  <c:v>1.0884867193765875</c:v>
                </c:pt>
                <c:pt idx="6">
                  <c:v>1.10742793720418</c:v>
                </c:pt>
                <c:pt idx="7">
                  <c:v>1.1472132242436797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1.0060112462052766</c:v>
                </c:pt>
                <c:pt idx="2">
                  <c:v>1.0109195013914796</c:v>
                </c:pt>
                <c:pt idx="3">
                  <c:v>1.0043099843810042</c:v>
                </c:pt>
                <c:pt idx="4">
                  <c:v>1.020678166578903</c:v>
                </c:pt>
                <c:pt idx="5">
                  <c:v>1.0580170212662505</c:v>
                </c:pt>
                <c:pt idx="6">
                  <c:v>1.0363910466771078</c:v>
                </c:pt>
                <c:pt idx="7">
                  <c:v>1.0548691663622056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1.002518491695512</c:v>
                </c:pt>
                <c:pt idx="2">
                  <c:v>1.0356465984436862</c:v>
                </c:pt>
                <c:pt idx="3">
                  <c:v>1.0513239318567487</c:v>
                </c:pt>
                <c:pt idx="4">
                  <c:v>1.0698161669539754</c:v>
                </c:pt>
                <c:pt idx="5">
                  <c:v>1.0852840649227344</c:v>
                </c:pt>
                <c:pt idx="6">
                  <c:v>1.1129362646807555</c:v>
                </c:pt>
                <c:pt idx="7">
                  <c:v>1.1218968246450411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1.042065034205365</c:v>
                </c:pt>
                <c:pt idx="2">
                  <c:v>1.0155876090366522</c:v>
                </c:pt>
                <c:pt idx="3">
                  <c:v>1.0310327352397952</c:v>
                </c:pt>
                <c:pt idx="4">
                  <c:v>1.0548204288101275</c:v>
                </c:pt>
                <c:pt idx="5">
                  <c:v>1.096564836278253</c:v>
                </c:pt>
                <c:pt idx="6">
                  <c:v>1.0771218821154889</c:v>
                </c:pt>
                <c:pt idx="7">
                  <c:v>1.0841987199448093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0.9898685370292626</c:v>
                </c:pt>
                <c:pt idx="2">
                  <c:v>1.028758041030448</c:v>
                </c:pt>
                <c:pt idx="3">
                  <c:v>1.0527817945687787</c:v>
                </c:pt>
                <c:pt idx="4">
                  <c:v>1.0894253574416009</c:v>
                </c:pt>
                <c:pt idx="5">
                  <c:v>1.089773530078747</c:v>
                </c:pt>
                <c:pt idx="6">
                  <c:v>1.100345442804642</c:v>
                </c:pt>
                <c:pt idx="7">
                  <c:v>1.082662968291776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0.9978622286292336</c:v>
                </c:pt>
                <c:pt idx="2">
                  <c:v>1.0231042135680442</c:v>
                </c:pt>
                <c:pt idx="3">
                  <c:v>1.0295981854851015</c:v>
                </c:pt>
                <c:pt idx="4">
                  <c:v>1.051750279310745</c:v>
                </c:pt>
                <c:pt idx="5">
                  <c:v>1.0681765982619045</c:v>
                </c:pt>
                <c:pt idx="6">
                  <c:v>1.076931587678359</c:v>
                </c:pt>
                <c:pt idx="7">
                  <c:v>1.0790639061000031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1.0993851775783199</c:v>
                </c:pt>
                <c:pt idx="2">
                  <c:v>1.2549979328096452</c:v>
                </c:pt>
                <c:pt idx="3">
                  <c:v>1.3154244963865762</c:v>
                </c:pt>
                <c:pt idx="4">
                  <c:v>1.7447486696629815</c:v>
                </c:pt>
                <c:pt idx="5">
                  <c:v>1.7460899730915351</c:v>
                </c:pt>
                <c:pt idx="6">
                  <c:v>1.3200277403608915</c:v>
                </c:pt>
                <c:pt idx="7">
                  <c:v>1.583110599037449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1.0418909818362732</c:v>
                </c:pt>
                <c:pt idx="2">
                  <c:v>1.0713845689821204</c:v>
                </c:pt>
                <c:pt idx="3">
                  <c:v>1.0904002028637496</c:v>
                </c:pt>
                <c:pt idx="4">
                  <c:v>1.0855847538165115</c:v>
                </c:pt>
                <c:pt idx="5">
                  <c:v>1.1083806884415837</c:v>
                </c:pt>
                <c:pt idx="6">
                  <c:v>1.1075827834572503</c:v>
                </c:pt>
                <c:pt idx="7">
                  <c:v>1.1418550595772379</c:v>
                </c:pt>
              </c:numCache>
            </c:numRef>
          </c:yVal>
          <c:smooth val="0"/>
        </c:ser>
        <c:axId val="6290448"/>
        <c:axId val="56614033"/>
      </c:scatterChart>
      <c:valAx>
        <c:axId val="6290448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6614033"/>
        <c:crosses val="autoZero"/>
        <c:crossBetween val="midCat"/>
        <c:dispUnits/>
      </c:valAx>
      <c:valAx>
        <c:axId val="56614033"/>
        <c:scaling>
          <c:orientation val="minMax"/>
          <c:max val="1.8"/>
          <c:min val="0.9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290448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372225"/>
        <a:ext cx="31908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305_Geochem\ICP_305_revised\JR1.USERVOL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>
        <v>38327</v>
      </c>
      <c r="B1" t="s">
        <v>1276</v>
      </c>
    </row>
    <row r="2" ht="12.75">
      <c r="B2" t="s">
        <v>1277</v>
      </c>
    </row>
    <row r="3" ht="12.75">
      <c r="B3" t="s">
        <v>1168</v>
      </c>
    </row>
    <row r="5" ht="12.75">
      <c r="B5" t="s">
        <v>1165</v>
      </c>
    </row>
    <row r="7" spans="1:2" ht="12.75">
      <c r="A7" s="1"/>
      <c r="B7" t="s">
        <v>1269</v>
      </c>
    </row>
    <row r="8" spans="1:2" ht="12.75">
      <c r="A8" s="1"/>
      <c r="B8" s="14" t="s">
        <v>1073</v>
      </c>
    </row>
    <row r="9" ht="12.75">
      <c r="A9" s="1"/>
    </row>
    <row r="10" spans="1:3" ht="12.75">
      <c r="A10" s="1"/>
      <c r="B10" t="s">
        <v>1074</v>
      </c>
      <c r="C10" t="s">
        <v>1075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="150" zoomScaleNormal="150" workbookViewId="0" topLeftCell="A35">
      <selection activeCell="J57" sqref="J57"/>
    </sheetView>
  </sheetViews>
  <sheetFormatPr defaultColWidth="11.421875" defaultRowHeight="12.75"/>
  <cols>
    <col min="1" max="1" width="17.28125" style="32" customWidth="1"/>
    <col min="2" max="2" width="6.00390625" style="32" customWidth="1"/>
    <col min="3" max="3" width="6.28125" style="32" customWidth="1"/>
    <col min="4" max="4" width="6.140625" style="32" customWidth="1"/>
    <col min="5" max="5" width="7.28125" style="32" customWidth="1"/>
    <col min="6" max="6" width="6.00390625" style="32" customWidth="1"/>
    <col min="7" max="7" width="6.8515625" style="32" customWidth="1"/>
    <col min="8" max="8" width="5.00390625" style="32" customWidth="1"/>
    <col min="9" max="9" width="5.140625" style="32" customWidth="1"/>
    <col min="10" max="10" width="7.421875" style="32" customWidth="1"/>
    <col min="11" max="11" width="5.8515625" style="32" customWidth="1"/>
    <col min="12" max="12" width="8.4218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6" t="s">
        <v>1117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92" customFormat="1" ht="11.25">
      <c r="A2" s="166">
        <f>'recalc raw'!A1</f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22" s="93" customFormat="1" ht="12" thickBot="1">
      <c r="A3" s="168" t="str">
        <f>'blk, drift &amp; conc calc'!B2</f>
        <v>Sample</v>
      </c>
      <c r="B3" s="169" t="str">
        <f>'blk, drift &amp; conc calc'!C145</f>
        <v>SiO2</v>
      </c>
      <c r="C3" s="169" t="str">
        <f>'blk, drift &amp; conc calc'!D145</f>
        <v>Al2O3</v>
      </c>
      <c r="D3" s="169" t="str">
        <f>'blk, drift &amp; conc calc'!E145</f>
        <v>Fe2O3</v>
      </c>
      <c r="E3" s="169" t="str">
        <f>'blk, drift &amp; conc calc'!F145</f>
        <v>MgO</v>
      </c>
      <c r="F3" s="169" t="str">
        <f>'blk, drift &amp; conc calc'!G145</f>
        <v>MnO</v>
      </c>
      <c r="G3" s="169" t="str">
        <f>'blk, drift &amp; conc calc'!H145</f>
        <v>CaO</v>
      </c>
      <c r="H3" s="169" t="str">
        <f>'blk, drift &amp; conc calc'!I145</f>
        <v>Na2O</v>
      </c>
      <c r="I3" s="169" t="str">
        <f>'blk, drift &amp; conc calc'!J145</f>
        <v>K2O</v>
      </c>
      <c r="J3" s="169" t="str">
        <f>'blk, drift &amp; conc calc'!K145</f>
        <v>P2O5</v>
      </c>
      <c r="K3" s="169" t="str">
        <f>'blk, drift &amp; conc calc'!L145</f>
        <v>TiO2</v>
      </c>
      <c r="L3" s="169" t="s">
        <v>1212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70"/>
      <c r="C4" s="170"/>
      <c r="D4" s="170"/>
      <c r="E4" s="170"/>
      <c r="F4" s="170"/>
      <c r="G4" s="170"/>
    </row>
    <row r="5" spans="1:29" ht="11.25">
      <c r="A5" s="32" t="str">
        <f>'recalc raw'!C3</f>
        <v>Drift (1)</v>
      </c>
      <c r="B5" s="32">
        <f>'blk, drift &amp; conc calc'!C146</f>
        <v>38.31451891585591</v>
      </c>
      <c r="C5" s="32">
        <f>'blk, drift &amp; conc calc'!D146</f>
        <v>13.352116200114828</v>
      </c>
      <c r="D5" s="32">
        <f>'blk, drift &amp; conc calc'!E146</f>
        <v>12.481509504010194</v>
      </c>
      <c r="E5" s="32">
        <f>'blk, drift &amp; conc calc'!F146</f>
        <v>7.20468648884687</v>
      </c>
      <c r="F5" s="32">
        <f>'blk, drift &amp; conc calc'!G146</f>
        <v>0.1694076466742284</v>
      </c>
      <c r="G5" s="32">
        <f>'blk, drift &amp; conc calc'!H146</f>
        <v>11.363038371396117</v>
      </c>
      <c r="H5" s="32">
        <f>'blk, drift &amp; conc calc'!I146</f>
        <v>2.233866836830039</v>
      </c>
      <c r="I5" s="32">
        <f>'blk, drift &amp; conc calc'!J146</f>
        <v>0.5252045860956095</v>
      </c>
      <c r="J5" s="32">
        <f>'blk, drift &amp; conc calc'!K146</f>
        <v>0.26010832481241664</v>
      </c>
      <c r="K5" s="32">
        <f>'blk, drift &amp; conc calc'!L146</f>
        <v>2.7316413786641043</v>
      </c>
      <c r="L5" s="32">
        <f>SUM(B5:K5)</f>
        <v>88.63609825330033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13.556058491242897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calc'!C147</f>
        <v>-0.056565753877978554</v>
      </c>
      <c r="C6" s="32">
        <f>'blk, drift &amp; conc calc'!D147</f>
        <v>0.024824726455114476</v>
      </c>
      <c r="D6" s="32">
        <f>'blk, drift &amp; conc calc'!E147</f>
        <v>0.05872889630141759</v>
      </c>
      <c r="E6" s="32">
        <f>'blk, drift &amp; conc calc'!F147</f>
        <v>-0.0981948237245239</v>
      </c>
      <c r="F6" s="32">
        <f>'blk, drift &amp; conc calc'!G147</f>
        <v>0.007992110418640463</v>
      </c>
      <c r="G6" s="32">
        <f>'blk, drift &amp; conc calc'!H147</f>
        <v>-0.039316133884732256</v>
      </c>
      <c r="H6" s="32">
        <f>'blk, drift &amp; conc calc'!I147</f>
        <v>0.04082582121190273</v>
      </c>
      <c r="I6" s="32">
        <f>'blk, drift &amp; conc calc'!J147</f>
        <v>0.005536029837575935</v>
      </c>
      <c r="J6" s="32">
        <f>'blk, drift &amp; conc calc'!K147</f>
        <v>0.06708863227393065</v>
      </c>
      <c r="K6" s="32">
        <f>'blk, drift &amp; conc calc'!L147</f>
        <v>0.007371628192197869</v>
      </c>
      <c r="L6" s="32">
        <f aca="true" t="shared" si="0" ref="L6:L36">SUM(B6:K6)</f>
        <v>0.01829113320354501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15.729495700683898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calc'!C148</f>
        <v>47.592333951900834</v>
      </c>
      <c r="C7" s="32">
        <f>'blk, drift &amp; conc calc'!D148</f>
        <v>15.235706438898921</v>
      </c>
      <c r="D7" s="32">
        <f>'blk, drift &amp; conc calc'!E148</f>
        <v>11.413481894084292</v>
      </c>
      <c r="E7" s="32">
        <f>'blk, drift &amp; conc calc'!F148</f>
        <v>9.50882669587163</v>
      </c>
      <c r="F7" s="32">
        <f>'blk, drift &amp; conc calc'!G148</f>
        <v>0.17431290170803848</v>
      </c>
      <c r="G7" s="32">
        <f>'blk, drift &amp; conc calc'!H148</f>
        <v>13.04658996335566</v>
      </c>
      <c r="H7" s="32">
        <f>'blk, drift &amp; conc calc'!I148</f>
        <v>1.8267386614642747</v>
      </c>
      <c r="I7" s="32">
        <f>'blk, drift &amp; conc calc'!J148</f>
        <v>0.02396104923319036</v>
      </c>
      <c r="J7" s="32">
        <f>'blk, drift &amp; conc calc'!K148</f>
        <v>-0.018113324017199412</v>
      </c>
      <c r="K7" s="32">
        <f>'blk, drift &amp; conc calc'!L148</f>
        <v>0.9374078838483901</v>
      </c>
      <c r="L7" s="32">
        <f t="shared" si="0"/>
        <v>99.74124611634804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15.928185717284823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calc'!C149</f>
        <v>38.31451891585591</v>
      </c>
      <c r="C8" s="32">
        <f>'blk, drift &amp; conc calc'!D149</f>
        <v>13.352116200114828</v>
      </c>
      <c r="D8" s="32">
        <f>'blk, drift &amp; conc calc'!E149</f>
        <v>12.481509504010194</v>
      </c>
      <c r="E8" s="32">
        <f>'blk, drift &amp; conc calc'!F149</f>
        <v>7.20468648884687</v>
      </c>
      <c r="F8" s="32">
        <f>'blk, drift &amp; conc calc'!G149</f>
        <v>0.1694076466742284</v>
      </c>
      <c r="G8" s="32">
        <f>'blk, drift &amp; conc calc'!H149</f>
        <v>11.363038371396117</v>
      </c>
      <c r="H8" s="32">
        <f>'blk, drift &amp; conc calc'!I149</f>
        <v>2.2338668368300385</v>
      </c>
      <c r="I8" s="32">
        <f>'blk, drift &amp; conc calc'!J149</f>
        <v>0.5252045860956095</v>
      </c>
      <c r="J8" s="32">
        <f>'blk, drift &amp; conc calc'!K149</f>
        <v>0.26010832481241664</v>
      </c>
      <c r="K8" s="32">
        <f>'blk, drift &amp; conc calc'!L149</f>
        <v>2.7316413786641043</v>
      </c>
      <c r="L8" s="32">
        <f t="shared" si="0"/>
        <v>88.63609825330033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13.556058491242897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calc'!C150</f>
        <v>43.5759640107972</v>
      </c>
      <c r="C9" s="32">
        <f>'blk, drift &amp; conc calc'!D150</f>
        <v>0.6757509812874458</v>
      </c>
      <c r="D9" s="32">
        <f>'blk, drift &amp; conc calc'!E150</f>
        <v>8.524774542026629</v>
      </c>
      <c r="E9" s="32">
        <f>'blk, drift &amp; conc calc'!F150</f>
        <v>45.77022125148808</v>
      </c>
      <c r="F9" s="32">
        <f>'blk, drift &amp; conc calc'!G150</f>
        <v>0.11996621569920031</v>
      </c>
      <c r="G9" s="32">
        <f>'blk, drift &amp; conc calc'!H150</f>
        <v>0.5370171553493858</v>
      </c>
      <c r="H9" s="32">
        <f>'blk, drift &amp; conc calc'!I150</f>
        <v>0.017184074430080597</v>
      </c>
      <c r="I9" s="32">
        <f>'blk, drift &amp; conc calc'!J150</f>
        <v>0.005815840248330097</v>
      </c>
      <c r="J9" s="32">
        <f>'blk, drift &amp; conc calc'!K150</f>
        <v>-0.030609843854929153</v>
      </c>
      <c r="K9" s="32">
        <f>'blk, drift &amp; conc calc'!L150</f>
        <v>0.010330025119454125</v>
      </c>
      <c r="L9" s="32">
        <f t="shared" si="0"/>
        <v>99.20641425259086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16.040784622717293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JGb-1 (1)</v>
      </c>
      <c r="B10" s="91">
        <f>'blk, drift &amp; conc calc'!C151</f>
        <v>44.005714281366096</v>
      </c>
      <c r="C10" s="91">
        <f>'blk, drift &amp; conc calc'!D151</f>
        <v>17.42581449034394</v>
      </c>
      <c r="D10" s="91">
        <f>'blk, drift &amp; conc calc'!E151</f>
        <v>15.76961705426875</v>
      </c>
      <c r="E10" s="91">
        <f>'blk, drift &amp; conc calc'!F151</f>
        <v>7.937553105171699</v>
      </c>
      <c r="F10" s="91">
        <f>'blk, drift &amp; conc calc'!G151</f>
        <v>0.19438928726732135</v>
      </c>
      <c r="G10" s="91">
        <f>'blk, drift &amp; conc calc'!H151</f>
        <v>12.254940638014483</v>
      </c>
      <c r="H10" s="91">
        <f>'blk, drift &amp; conc calc'!I151</f>
        <v>1.2661985654870873</v>
      </c>
      <c r="I10" s="91">
        <f>'blk, drift &amp; conc calc'!J151</f>
        <v>0.23528172686302706</v>
      </c>
      <c r="J10" s="91">
        <f>'blk, drift &amp; conc calc'!K151</f>
        <v>0.019219087675068375</v>
      </c>
      <c r="K10" s="91">
        <f>'blk, drift &amp; conc calc'!L151</f>
        <v>1.6022216055866352</v>
      </c>
      <c r="L10" s="91">
        <f t="shared" si="0"/>
        <v>100.71094984204412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15.617626773751137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calc'!C152</f>
        <v>38.31451891585591</v>
      </c>
      <c r="C11" s="32">
        <f>'blk, drift &amp; conc calc'!D152</f>
        <v>13.352116200114828</v>
      </c>
      <c r="D11" s="32">
        <f>'blk, drift &amp; conc calc'!E152</f>
        <v>12.481509504010194</v>
      </c>
      <c r="E11" s="32">
        <f>'blk, drift &amp; conc calc'!F152</f>
        <v>7.2046864888468685</v>
      </c>
      <c r="F11" s="32">
        <f>'blk, drift &amp; conc calc'!G152</f>
        <v>0.1694076466742284</v>
      </c>
      <c r="G11" s="32">
        <f>'blk, drift &amp; conc calc'!H152</f>
        <v>11.363038371396117</v>
      </c>
      <c r="H11" s="32">
        <f>'blk, drift &amp; conc calc'!I152</f>
        <v>2.233866836830039</v>
      </c>
      <c r="I11" s="32">
        <f>'blk, drift &amp; conc calc'!J152</f>
        <v>0.5252045860956095</v>
      </c>
      <c r="J11" s="32">
        <f>'blk, drift &amp; conc calc'!K152</f>
        <v>0.26010832481241664</v>
      </c>
      <c r="K11" s="32">
        <f>'blk, drift &amp; conc calc'!L152</f>
        <v>2.7316413786641047</v>
      </c>
      <c r="L11" s="32">
        <f t="shared" si="0"/>
        <v>88.63609825330033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13.556058491242897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142R2(68-78)</v>
      </c>
      <c r="B12" s="91">
        <f>'blk, drift &amp; conc calc'!C153</f>
        <v>49.71366936215743</v>
      </c>
      <c r="C12" s="91">
        <f>'blk, drift &amp; conc calc'!D153</f>
        <v>19.842124391904516</v>
      </c>
      <c r="D12" s="91">
        <f>'blk, drift &amp; conc calc'!E153</f>
        <v>6.6651590031840104</v>
      </c>
      <c r="E12" s="91">
        <f>'blk, drift &amp; conc calc'!F153</f>
        <v>8.603620724873076</v>
      </c>
      <c r="F12" s="91">
        <f>'blk, drift &amp; conc calc'!G153</f>
        <v>0.10416405155263403</v>
      </c>
      <c r="G12" s="91">
        <f>'blk, drift &amp; conc calc'!H153</f>
        <v>13.232463619910728</v>
      </c>
      <c r="H12" s="91">
        <f>'blk, drift &amp; conc calc'!I153</f>
        <v>2.286611589779377</v>
      </c>
      <c r="I12" s="91">
        <f>'blk, drift &amp; conc calc'!J153</f>
        <v>0.06458491510675904</v>
      </c>
      <c r="J12" s="91">
        <f>'blk, drift &amp; conc calc'!K153</f>
        <v>0.00016406822051028398</v>
      </c>
      <c r="K12" s="91">
        <f>'blk, drift &amp; conc calc'!L153</f>
        <v>0.39396446154280257</v>
      </c>
      <c r="L12" s="91">
        <f t="shared" si="0"/>
        <v>100.90652618823188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15.784003498591645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145R1(64-74)</v>
      </c>
      <c r="B13" s="91">
        <f>'blk, drift &amp; conc calc'!C154</f>
        <v>51.700608359544034</v>
      </c>
      <c r="C13" s="91">
        <f>'blk, drift &amp; conc calc'!D154</f>
        <v>18.005468426482814</v>
      </c>
      <c r="D13" s="91">
        <f>'blk, drift &amp; conc calc'!E154</f>
        <v>6.060523140056555</v>
      </c>
      <c r="E13" s="91">
        <f>'blk, drift &amp; conc calc'!F154</f>
        <v>7.710018406594373</v>
      </c>
      <c r="F13" s="91">
        <f>'blk, drift &amp; conc calc'!G154</f>
        <v>0.10288289524138629</v>
      </c>
      <c r="G13" s="91">
        <f>'blk, drift &amp; conc calc'!H154</f>
        <v>13.271741870624153</v>
      </c>
      <c r="H13" s="91">
        <f>'blk, drift &amp; conc calc'!I154</f>
        <v>2.6293338720809682</v>
      </c>
      <c r="I13" s="91">
        <f>'blk, drift &amp; conc calc'!J154</f>
        <v>0.03566931488845545</v>
      </c>
      <c r="J13" s="91">
        <f>'blk, drift &amp; conc calc'!K154</f>
        <v>0.03172135527412848</v>
      </c>
      <c r="K13" s="91">
        <f>'blk, drift &amp; conc calc'!L154</f>
        <v>0.325353695723927</v>
      </c>
      <c r="L13" s="91">
        <f t="shared" si="0"/>
        <v>99.8733213365108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15.51404684683504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145R3(28-36)</v>
      </c>
      <c r="B14" s="91">
        <f>'blk, drift &amp; conc calc'!C155</f>
        <v>46.786024567822935</v>
      </c>
      <c r="C14" s="91">
        <f>'blk, drift &amp; conc calc'!D155</f>
        <v>19.17119951735532</v>
      </c>
      <c r="D14" s="91">
        <f>'blk, drift &amp; conc calc'!E155</f>
        <v>7.327748073038682</v>
      </c>
      <c r="E14" s="91">
        <f>'blk, drift &amp; conc calc'!F155</f>
        <v>12.828049365240664</v>
      </c>
      <c r="F14" s="91">
        <f>'blk, drift &amp; conc calc'!G155</f>
        <v>0.10711096439057263</v>
      </c>
      <c r="G14" s="91">
        <f>'blk, drift &amp; conc calc'!H155</f>
        <v>11.062417251462096</v>
      </c>
      <c r="H14" s="91">
        <f>'blk, drift &amp; conc calc'!I155</f>
        <v>1.6494620466918752</v>
      </c>
      <c r="I14" s="91">
        <f>'blk, drift &amp; conc calc'!J155</f>
        <v>0.03984473526688791</v>
      </c>
      <c r="J14" s="91">
        <f>'blk, drift &amp; conc calc'!K155</f>
        <v>0.005368106416713832</v>
      </c>
      <c r="K14" s="91">
        <f>'blk, drift &amp; conc calc'!L155</f>
        <v>0.22133955870118824</v>
      </c>
      <c r="L14" s="91">
        <f t="shared" si="0"/>
        <v>99.19856418638692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15.740541781305936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 (1)</v>
      </c>
      <c r="B15" s="32">
        <f>'blk, drift &amp; conc calc'!C156</f>
        <v>60.98790298600978</v>
      </c>
      <c r="C15" s="32">
        <f>'blk, drift &amp; conc calc'!D156</f>
        <v>15.816489706295544</v>
      </c>
      <c r="D15" s="32">
        <f>'blk, drift &amp; conc calc'!E156</f>
        <v>6.4993531735414205</v>
      </c>
      <c r="E15" s="32">
        <f>'blk, drift &amp; conc calc'!F156</f>
        <v>3.8229135596774553</v>
      </c>
      <c r="F15" s="32">
        <f>'blk, drift &amp; conc calc'!G156</f>
        <v>0.10726366567485715</v>
      </c>
      <c r="G15" s="32">
        <f>'blk, drift &amp; conc calc'!H156</f>
        <v>6.479252611122482</v>
      </c>
      <c r="H15" s="32">
        <f>'blk, drift &amp; conc calc'!I156</f>
        <v>3.1888638474239634</v>
      </c>
      <c r="I15" s="32">
        <f>'blk, drift &amp; conc calc'!J156</f>
        <v>1.3965951306829856</v>
      </c>
      <c r="J15" s="32">
        <f>'blk, drift &amp; conc calc'!K156</f>
        <v>0.15056672048588146</v>
      </c>
      <c r="K15" s="32">
        <f>'blk, drift &amp; conc calc'!L156</f>
        <v>0.6719165588987883</v>
      </c>
      <c r="L15" s="32">
        <f t="shared" si="0"/>
        <v>99.12111795981316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14.495653450349062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calc'!C157</f>
        <v>38.31451891585591</v>
      </c>
      <c r="C16" s="32">
        <f>'blk, drift &amp; conc calc'!D157</f>
        <v>13.352116200114828</v>
      </c>
      <c r="D16" s="32">
        <f>'blk, drift &amp; conc calc'!E157</f>
        <v>12.481509504010194</v>
      </c>
      <c r="E16" s="32">
        <f>'blk, drift &amp; conc calc'!F157</f>
        <v>7.20468648884687</v>
      </c>
      <c r="F16" s="32">
        <f>'blk, drift &amp; conc calc'!G157</f>
        <v>0.1694076466742284</v>
      </c>
      <c r="G16" s="32">
        <f>'blk, drift &amp; conc calc'!H157</f>
        <v>11.363038371396117</v>
      </c>
      <c r="H16" s="32">
        <f>'blk, drift &amp; conc calc'!I157</f>
        <v>2.233866836830039</v>
      </c>
      <c r="I16" s="32">
        <f>'blk, drift &amp; conc calc'!J157</f>
        <v>0.5252045860956094</v>
      </c>
      <c r="J16" s="32">
        <f>'blk, drift &amp; conc calc'!K157</f>
        <v>0.26010832481241664</v>
      </c>
      <c r="K16" s="32">
        <f>'blk, drift &amp; conc calc'!L157</f>
        <v>2.7316413786641043</v>
      </c>
      <c r="L16" s="32">
        <f t="shared" si="0"/>
        <v>88.63609825330033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13.556058491242897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calc'!C158</f>
        <v>40.90604834814508</v>
      </c>
      <c r="C17" s="32">
        <f>'blk, drift &amp; conc calc'!D158</f>
        <v>0.17920647320797292</v>
      </c>
      <c r="D17" s="32">
        <f>'blk, drift &amp; conc calc'!E158</f>
        <v>8.64464267102661</v>
      </c>
      <c r="E17" s="32">
        <f>'blk, drift &amp; conc calc'!F158</f>
        <v>50.50818370869043</v>
      </c>
      <c r="F17" s="32">
        <f>'blk, drift &amp; conc calc'!G158</f>
        <v>0.12033618219179741</v>
      </c>
      <c r="G17" s="32">
        <f>'blk, drift &amp; conc calc'!H158</f>
        <v>0.06986786537351648</v>
      </c>
      <c r="H17" s="32">
        <f>'blk, drift &amp; conc calc'!I158</f>
        <v>0.0027626454417015384</v>
      </c>
      <c r="I17" s="32">
        <f>'blk, drift &amp; conc calc'!J158</f>
        <v>0.003548744555559148</v>
      </c>
      <c r="J17" s="32">
        <f>'blk, drift &amp; conc calc'!K158</f>
        <v>-0.02437767739065658</v>
      </c>
      <c r="K17" s="32">
        <f>'blk, drift &amp; conc calc'!L158</f>
        <v>0.010296406944426606</v>
      </c>
      <c r="L17" s="32">
        <f t="shared" si="0"/>
        <v>100.42051536818641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16.000882888100524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147R2(24-30)</v>
      </c>
      <c r="B18" s="91">
        <f>'blk, drift &amp; conc calc'!C159</f>
        <v>52.57117490748673</v>
      </c>
      <c r="C18" s="91">
        <f>'blk, drift &amp; conc calc'!D159</f>
        <v>15.882283992519296</v>
      </c>
      <c r="D18" s="91">
        <f>'blk, drift &amp; conc calc'!E159</f>
        <v>7.75298801144771</v>
      </c>
      <c r="E18" s="91">
        <f>'blk, drift &amp; conc calc'!F159</f>
        <v>9.711675291060768</v>
      </c>
      <c r="F18" s="91">
        <f>'blk, drift &amp; conc calc'!G159</f>
        <v>0.13656756841543516</v>
      </c>
      <c r="G18" s="91">
        <f>'blk, drift &amp; conc calc'!H159</f>
        <v>12.249463676143368</v>
      </c>
      <c r="H18" s="91">
        <f>'blk, drift &amp; conc calc'!I159</f>
        <v>2.3371540366252286</v>
      </c>
      <c r="I18" s="91">
        <f>'blk, drift &amp; conc calc'!J159</f>
        <v>0.04160198980134909</v>
      </c>
      <c r="J18" s="91">
        <f>'blk, drift &amp; conc calc'!K159</f>
        <v>0.06139664414125415</v>
      </c>
      <c r="K18" s="91">
        <f>'blk, drift &amp; conc calc'!L159</f>
        <v>0.4487968612390998</v>
      </c>
      <c r="L18" s="91">
        <f>SUM(B18:K18)</f>
        <v>101.19310297888023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15.266251770283784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148R2(34-44)</v>
      </c>
      <c r="B19" s="91">
        <f>'blk, drift &amp; conc calc'!C160</f>
        <v>52.577925939719094</v>
      </c>
      <c r="C19" s="91">
        <f>'blk, drift &amp; conc calc'!D160</f>
        <v>17.093029393068615</v>
      </c>
      <c r="D19" s="91">
        <f>'blk, drift &amp; conc calc'!E160</f>
        <v>6.918759178757973</v>
      </c>
      <c r="E19" s="91">
        <f>'blk, drift &amp; conc calc'!F160</f>
        <v>7.523697555100313</v>
      </c>
      <c r="F19" s="91">
        <f>'blk, drift &amp; conc calc'!G160</f>
        <v>0.1266212324924698</v>
      </c>
      <c r="G19" s="91">
        <f>'blk, drift &amp; conc calc'!H160</f>
        <v>12.755814285656891</v>
      </c>
      <c r="H19" s="91">
        <f>'blk, drift &amp; conc calc'!I160</f>
        <v>2.7489614654596064</v>
      </c>
      <c r="I19" s="91">
        <f>'blk, drift &amp; conc calc'!J160</f>
        <v>0.03908465474555918</v>
      </c>
      <c r="J19" s="91">
        <f>'blk, drift &amp; conc calc'!K160</f>
        <v>-0.016433810831109008</v>
      </c>
      <c r="K19" s="91">
        <f>'blk, drift &amp; conc calc'!L160</f>
        <v>0.4493278801129917</v>
      </c>
      <c r="L19" s="91">
        <f t="shared" si="0"/>
        <v>100.21678777428241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15.939198715975648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149R2(10-20)</v>
      </c>
      <c r="B20" s="91">
        <f>'blk, drift &amp; conc calc'!C161</f>
        <v>50.77143898325784</v>
      </c>
      <c r="C20" s="91">
        <f>'blk, drift &amp; conc calc'!D161</f>
        <v>17.409280709892236</v>
      </c>
      <c r="D20" s="91">
        <f>'blk, drift &amp; conc calc'!E161</f>
        <v>5.555556817103835</v>
      </c>
      <c r="E20" s="91">
        <f>'blk, drift &amp; conc calc'!F161</f>
        <v>10.122888176152472</v>
      </c>
      <c r="F20" s="91">
        <f>'blk, drift &amp; conc calc'!G161</f>
        <v>0.10600816706684171</v>
      </c>
      <c r="G20" s="91">
        <f>'blk, drift &amp; conc calc'!H161</f>
        <v>14.37904977296656</v>
      </c>
      <c r="H20" s="91">
        <f>'blk, drift &amp; conc calc'!I161</f>
        <v>1.7528241731210399</v>
      </c>
      <c r="I20" s="91">
        <f>'blk, drift &amp; conc calc'!J161</f>
        <v>0.0207419966643338</v>
      </c>
      <c r="J20" s="91">
        <f>'blk, drift &amp; conc calc'!K161</f>
        <v>-0.008044720317396581</v>
      </c>
      <c r="K20" s="91">
        <f>'blk, drift &amp; conc calc'!L161</f>
        <v>0.271896683639751</v>
      </c>
      <c r="L20" s="91">
        <f t="shared" si="0"/>
        <v>100.38164075954752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15.869611684887266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 (5)</v>
      </c>
      <c r="B21" s="32">
        <f>'blk, drift &amp; conc calc'!C162</f>
        <v>38.31451891585591</v>
      </c>
      <c r="C21" s="32">
        <f>'blk, drift &amp; conc calc'!D162</f>
        <v>13.352116200114828</v>
      </c>
      <c r="D21" s="32">
        <f>'blk, drift &amp; conc calc'!E162</f>
        <v>12.481509504010194</v>
      </c>
      <c r="E21" s="32">
        <f>'blk, drift &amp; conc calc'!F162</f>
        <v>7.20468648884687</v>
      </c>
      <c r="F21" s="32">
        <f>'blk, drift &amp; conc calc'!G162</f>
        <v>0.1694076466742284</v>
      </c>
      <c r="G21" s="32">
        <f>'blk, drift &amp; conc calc'!H162</f>
        <v>11.363038371396117</v>
      </c>
      <c r="H21" s="32">
        <f>'blk, drift &amp; conc calc'!I162</f>
        <v>2.2338668368300385</v>
      </c>
      <c r="I21" s="32">
        <f>'blk, drift &amp; conc calc'!J162</f>
        <v>0.5252045860956095</v>
      </c>
      <c r="J21" s="32">
        <f>'blk, drift &amp; conc calc'!K162</f>
        <v>0.26010832481241664</v>
      </c>
      <c r="K21" s="32">
        <f>'blk, drift &amp; conc calc'!L162</f>
        <v>2.7316413786641043</v>
      </c>
      <c r="L21" s="32">
        <f t="shared" si="0"/>
        <v>88.63609825330033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13.556058491242897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calc'!C163</f>
        <v>49.19023065915038</v>
      </c>
      <c r="C22" s="32">
        <f>'blk, drift &amp; conc calc'!D163</f>
        <v>15.474610252825858</v>
      </c>
      <c r="D22" s="32">
        <f>'blk, drift &amp; conc calc'!E163</f>
        <v>11.14545450917789</v>
      </c>
      <c r="E22" s="32">
        <f>'blk, drift &amp; conc calc'!F163</f>
        <v>9.808668426924825</v>
      </c>
      <c r="F22" s="32">
        <f>'blk, drift &amp; conc calc'!G163</f>
        <v>0.1757127089177555</v>
      </c>
      <c r="G22" s="32">
        <f>'blk, drift &amp; conc calc'!H163</f>
        <v>13.174394960498267</v>
      </c>
      <c r="H22" s="32">
        <f>'blk, drift &amp; conc calc'!I163</f>
        <v>1.807821940495997</v>
      </c>
      <c r="I22" s="32">
        <f>'blk, drift &amp; conc calc'!J163</f>
        <v>0.02414543724979511</v>
      </c>
      <c r="J22" s="32">
        <f>'blk, drift &amp; conc calc'!K163</f>
        <v>0.014570730457246417</v>
      </c>
      <c r="K22" s="32">
        <f>'blk, drift &amp; conc calc'!L163</f>
        <v>0.9928091442077801</v>
      </c>
      <c r="L22" s="32">
        <f t="shared" si="0"/>
        <v>101.80841876990581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15.676738057314179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150R1(72-82)</v>
      </c>
      <c r="B23" s="91">
        <f>'blk, drift &amp; conc calc'!C164</f>
        <v>49.75456424152042</v>
      </c>
      <c r="C23" s="91">
        <f>'blk, drift &amp; conc calc'!D164</f>
        <v>18.778809940730504</v>
      </c>
      <c r="D23" s="91">
        <f>'blk, drift &amp; conc calc'!E164</f>
        <v>4.611238890408873</v>
      </c>
      <c r="E23" s="91">
        <f>'blk, drift &amp; conc calc'!F164</f>
        <v>10.508289223738918</v>
      </c>
      <c r="F23" s="91">
        <f>'blk, drift &amp; conc calc'!G164</f>
        <v>0.08839463376651703</v>
      </c>
      <c r="G23" s="91">
        <f>'blk, drift &amp; conc calc'!H164</f>
        <v>15.014293481238038</v>
      </c>
      <c r="H23" s="91">
        <f>'blk, drift &amp; conc calc'!I164</f>
        <v>1.4664641688069258</v>
      </c>
      <c r="I23" s="91">
        <f>'blk, drift &amp; conc calc'!J164</f>
        <v>0.034888532491953964</v>
      </c>
      <c r="J23" s="91">
        <f>'blk, drift &amp; conc calc'!K164</f>
        <v>-0.004522103662950377</v>
      </c>
      <c r="K23" s="91">
        <f>'blk, drift &amp; conc calc'!L164</f>
        <v>0.20779587800032825</v>
      </c>
      <c r="L23" s="91">
        <f t="shared" si="0"/>
        <v>100.46021688703951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15.841647813844709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151R2(22-30)</v>
      </c>
      <c r="B24" s="91">
        <f>'blk, drift &amp; conc calc'!C165</f>
        <v>52.55776378193571</v>
      </c>
      <c r="C24" s="91">
        <f>'blk, drift &amp; conc calc'!D165</f>
        <v>15.441029721033251</v>
      </c>
      <c r="D24" s="91">
        <f>'blk, drift &amp; conc calc'!E165</f>
        <v>7.286853203447107</v>
      </c>
      <c r="E24" s="91">
        <f>'blk, drift &amp; conc calc'!F165</f>
        <v>8.646560046042875</v>
      </c>
      <c r="F24" s="91">
        <f>'blk, drift &amp; conc calc'!G165</f>
        <v>0.13426023000017595</v>
      </c>
      <c r="G24" s="91">
        <f>'blk, drift &amp; conc calc'!H165</f>
        <v>14.002111300356654</v>
      </c>
      <c r="H24" s="91">
        <f>'blk, drift &amp; conc calc'!I165</f>
        <v>2.278561813491329</v>
      </c>
      <c r="I24" s="91">
        <f>'blk, drift &amp; conc calc'!J165</f>
        <v>0.03834227551730062</v>
      </c>
      <c r="J24" s="91">
        <f>'blk, drift &amp; conc calc'!K165</f>
        <v>0.008520628420100087</v>
      </c>
      <c r="K24" s="91">
        <f>'blk, drift &amp; conc calc'!L165</f>
        <v>0.4785431201454117</v>
      </c>
      <c r="L24" s="91">
        <f t="shared" si="0"/>
        <v>100.87254612038993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15.729005723646118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BHVO2 (1) unignited</v>
      </c>
      <c r="B25" s="32">
        <f>'blk, drift &amp; conc calc'!C166</f>
        <v>48.206403998234165</v>
      </c>
      <c r="C25" s="32">
        <f>'blk, drift &amp; conc calc'!D166</f>
        <v>12.938655395044925</v>
      </c>
      <c r="D25" s="32">
        <f>'blk, drift &amp; conc calc'!E166</f>
        <v>12.51493505060741</v>
      </c>
      <c r="E25" s="32">
        <f>'blk, drift &amp; conc calc'!F166</f>
        <v>7.1558894264224095</v>
      </c>
      <c r="F25" s="32">
        <f>'blk, drift &amp; conc calc'!G166</f>
        <v>0.1658138554602399</v>
      </c>
      <c r="G25" s="32">
        <f>'blk, drift &amp; conc calc'!H166</f>
        <v>11.161093632533106</v>
      </c>
      <c r="H25" s="32">
        <f>'blk, drift &amp; conc calc'!I166</f>
        <v>2.169338089047285</v>
      </c>
      <c r="I25" s="32">
        <f>'blk, drift &amp; conc calc'!J166</f>
        <v>0.5190728463118466</v>
      </c>
      <c r="J25" s="32">
        <f>'blk, drift &amp; conc calc'!K166</f>
        <v>0.2310818760600194</v>
      </c>
      <c r="K25" s="32">
        <f>'blk, drift &amp; conc calc'!L166</f>
        <v>2.7764583264145495</v>
      </c>
      <c r="L25" s="32">
        <f t="shared" si="0"/>
        <v>97.83874249613596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13.80675890413189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calc'!C167</f>
        <v>38.31451891585591</v>
      </c>
      <c r="C26" s="32">
        <f>'blk, drift &amp; conc calc'!D167</f>
        <v>13.352116200114828</v>
      </c>
      <c r="D26" s="32">
        <f>'blk, drift &amp; conc calc'!E167</f>
        <v>12.481509504010194</v>
      </c>
      <c r="E26" s="32">
        <f>'blk, drift &amp; conc calc'!F167</f>
        <v>7.2046864888468685</v>
      </c>
      <c r="F26" s="32">
        <f>'blk, drift &amp; conc calc'!G167</f>
        <v>0.1694076466742284</v>
      </c>
      <c r="G26" s="32">
        <f>'blk, drift &amp; conc calc'!H167</f>
        <v>11.363038371396117</v>
      </c>
      <c r="H26" s="32">
        <f>'blk, drift &amp; conc calc'!I167</f>
        <v>2.233866836830039</v>
      </c>
      <c r="I26" s="32">
        <f>'blk, drift &amp; conc calc'!J167</f>
        <v>0.5252045860956095</v>
      </c>
      <c r="J26" s="32">
        <f>'blk, drift &amp; conc calc'!K167</f>
        <v>0.26010832481241664</v>
      </c>
      <c r="K26" s="32">
        <f>'blk, drift &amp; conc calc'!L167</f>
        <v>2.7316413786641043</v>
      </c>
      <c r="L26" s="32">
        <f t="shared" si="0"/>
        <v>88.63609825330033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13.556058491242897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155R2(20-26)</v>
      </c>
      <c r="B27" s="91">
        <f>'blk, drift &amp; conc calc'!C168</f>
        <v>50.46334084701836</v>
      </c>
      <c r="C27" s="91">
        <f>'blk, drift &amp; conc calc'!D168</f>
        <v>14.047694449520367</v>
      </c>
      <c r="D27" s="91">
        <f>'blk, drift &amp; conc calc'!E168</f>
        <v>13.084980901974449</v>
      </c>
      <c r="E27" s="91">
        <f>'blk, drift &amp; conc calc'!F168</f>
        <v>7.129059407759766</v>
      </c>
      <c r="F27" s="91">
        <f>'blk, drift &amp; conc calc'!G168</f>
        <v>0.18078830838198742</v>
      </c>
      <c r="G27" s="91">
        <f>'blk, drift &amp; conc calc'!H168</f>
        <v>10.740679129139467</v>
      </c>
      <c r="H27" s="91">
        <f>'blk, drift &amp; conc calc'!I168</f>
        <v>2.7491094408351904</v>
      </c>
      <c r="I27" s="91">
        <f>'blk, drift &amp; conc calc'!J168</f>
        <v>0.04862787753884543</v>
      </c>
      <c r="J27" s="91">
        <f>'blk, drift &amp; conc calc'!K168</f>
        <v>0.12858627644830167</v>
      </c>
      <c r="K27" s="91">
        <f>'blk, drift &amp; conc calc'!L168</f>
        <v>1.720473763659322</v>
      </c>
      <c r="L27" s="91">
        <f t="shared" si="0"/>
        <v>100.29334040227606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14.690824997267576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calc'!C169</f>
        <v>43.718016096790166</v>
      </c>
      <c r="C28" s="32">
        <f>'blk, drift &amp; conc calc'!D169</f>
        <v>0.6786935696826623</v>
      </c>
      <c r="D28" s="32">
        <f>'blk, drift &amp; conc calc'!E169</f>
        <v>8.571097314460024</v>
      </c>
      <c r="E28" s="32">
        <f>'blk, drift &amp; conc calc'!F169</f>
        <v>46.41740654904359</v>
      </c>
      <c r="F28" s="32">
        <f>'blk, drift &amp; conc calc'!G169</f>
        <v>0.121785947876693</v>
      </c>
      <c r="G28" s="32">
        <f>'blk, drift &amp; conc calc'!H169</f>
        <v>0.5504114665607629</v>
      </c>
      <c r="H28" s="32">
        <f>'blk, drift &amp; conc calc'!I169</f>
        <v>0.022892223135897165</v>
      </c>
      <c r="I28" s="32">
        <f>'blk, drift &amp; conc calc'!J169</f>
        <v>0.005948646133428101</v>
      </c>
      <c r="J28" s="32">
        <f>'blk, drift &amp; conc calc'!K169</f>
        <v>0.05650901389031344</v>
      </c>
      <c r="K28" s="32">
        <f>'blk, drift &amp; conc calc'!L169</f>
        <v>0.010388595068993905</v>
      </c>
      <c r="L28" s="32">
        <f t="shared" si="0"/>
        <v>100.15314942264254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15.310670414399391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157R2(81-90)</v>
      </c>
      <c r="B29" s="91">
        <f>'blk, drift &amp; conc calc'!C170</f>
        <v>52.742803983435394</v>
      </c>
      <c r="C29" s="91">
        <f>'blk, drift &amp; conc calc'!D170</f>
        <v>16.071826348415655</v>
      </c>
      <c r="D29" s="91">
        <f>'blk, drift &amp; conc calc'!E170</f>
        <v>6.377270119531607</v>
      </c>
      <c r="E29" s="91">
        <f>'blk, drift &amp; conc calc'!F170</f>
        <v>10.856286614352078</v>
      </c>
      <c r="F29" s="91">
        <f>'blk, drift &amp; conc calc'!G170</f>
        <v>0.11490367147281</v>
      </c>
      <c r="G29" s="91">
        <f>'blk, drift &amp; conc calc'!H170</f>
        <v>13.998817128469138</v>
      </c>
      <c r="H29" s="91">
        <f>'blk, drift &amp; conc calc'!I170</f>
        <v>1.8225540248330827</v>
      </c>
      <c r="I29" s="91">
        <f>'blk, drift &amp; conc calc'!J170</f>
        <v>0.02152166514423552</v>
      </c>
      <c r="J29" s="91">
        <f>'blk, drift &amp; conc calc'!K170</f>
        <v>0.020658322473591895</v>
      </c>
      <c r="K29" s="91">
        <f>'blk, drift &amp; conc calc'!L170</f>
        <v>0.29504750748462144</v>
      </c>
      <c r="L29" s="91">
        <f t="shared" si="0"/>
        <v>102.32168938561222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15.616971197901973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136R2(4-14)</v>
      </c>
      <c r="B30" s="91">
        <f>'blk, drift &amp; conc calc'!C171</f>
        <v>45.55558696227225</v>
      </c>
      <c r="C30" s="91">
        <f>'blk, drift &amp; conc calc'!D171</f>
        <v>6.459142267539727</v>
      </c>
      <c r="D30" s="91">
        <f>'blk, drift &amp; conc calc'!E171</f>
        <v>10.772461654535254</v>
      </c>
      <c r="E30" s="91">
        <f>'blk, drift &amp; conc calc'!F171</f>
        <v>32.057077065577516</v>
      </c>
      <c r="F30" s="91">
        <f>'blk, drift &amp; conc calc'!G171</f>
        <v>0.15059512714012493</v>
      </c>
      <c r="G30" s="91">
        <f>'blk, drift &amp; conc calc'!H171</f>
        <v>5.728511075610941</v>
      </c>
      <c r="H30" s="91">
        <f>'blk, drift &amp; conc calc'!I171</f>
        <v>0.3308227490625813</v>
      </c>
      <c r="I30" s="91">
        <f>'blk, drift &amp; conc calc'!J171</f>
        <v>0.01789473372803906</v>
      </c>
      <c r="J30" s="91">
        <f>'blk, drift &amp; conc calc'!K171</f>
        <v>0.004582522843411618</v>
      </c>
      <c r="K30" s="91">
        <f>'blk, drift &amp; conc calc'!L171</f>
        <v>0.10411483844942168</v>
      </c>
      <c r="L30" s="91">
        <f t="shared" si="0"/>
        <v>101.18078899675926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15.752160097064916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calc'!C172</f>
        <v>38.31451891585591</v>
      </c>
      <c r="C31" s="32">
        <f>'blk, drift &amp; conc calc'!D172</f>
        <v>13.35211620011483</v>
      </c>
      <c r="D31" s="32">
        <f>'blk, drift &amp; conc calc'!E172</f>
        <v>12.481509504010194</v>
      </c>
      <c r="E31" s="32">
        <f>'blk, drift &amp; conc calc'!F172</f>
        <v>7.20468648884687</v>
      </c>
      <c r="F31" s="32">
        <f>'blk, drift &amp; conc calc'!G172</f>
        <v>0.1694076466742284</v>
      </c>
      <c r="G31" s="32">
        <f>'blk, drift &amp; conc calc'!H172</f>
        <v>11.363038371396117</v>
      </c>
      <c r="H31" s="32">
        <f>'blk, drift &amp; conc calc'!I172</f>
        <v>2.233866836830039</v>
      </c>
      <c r="I31" s="32">
        <f>'blk, drift &amp; conc calc'!J172</f>
        <v>0.5252045860956094</v>
      </c>
      <c r="J31" s="32">
        <f>'blk, drift &amp; conc calc'!K172</f>
        <v>0.26010832481241664</v>
      </c>
      <c r="K31" s="32">
        <f>'blk, drift &amp; conc calc'!L172</f>
        <v>2.7316413786641043</v>
      </c>
      <c r="L31" s="32">
        <f t="shared" si="0"/>
        <v>88.63609825330033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13.556058491242897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calc'!C173</f>
        <v>62.621482255625665</v>
      </c>
      <c r="C32" s="32">
        <f>'blk, drift &amp; conc calc'!D173</f>
        <v>15.370100832443015</v>
      </c>
      <c r="D32" s="32">
        <f>'blk, drift &amp; conc calc'!E173</f>
        <v>6.777846085141889</v>
      </c>
      <c r="E32" s="32">
        <f>'blk, drift &amp; conc calc'!F173</f>
        <v>3.7910476837764997</v>
      </c>
      <c r="F32" s="32">
        <f>'blk, drift &amp; conc calc'!G173</f>
        <v>0.10593303595866141</v>
      </c>
      <c r="G32" s="32">
        <f>'blk, drift &amp; conc calc'!H173</f>
        <v>6.365946145939199</v>
      </c>
      <c r="H32" s="32">
        <f>'blk, drift &amp; conc calc'!I173</f>
        <v>3.1844221486515765</v>
      </c>
      <c r="I32" s="32">
        <f>'blk, drift &amp; conc calc'!J173</f>
        <v>1.427031523409834</v>
      </c>
      <c r="J32" s="32">
        <f>'blk, drift &amp; conc calc'!K173</f>
        <v>0.11830448695914245</v>
      </c>
      <c r="K32" s="32">
        <f>'blk, drift &amp; conc calc'!L173</f>
        <v>0.6791520899621752</v>
      </c>
      <c r="L32" s="32">
        <f t="shared" si="0"/>
        <v>100.44126628786766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14.774053359917236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 (2)</v>
      </c>
      <c r="B33" s="32">
        <f>'blk, drift &amp; conc calc'!C174</f>
        <v>-0.029552264115617823</v>
      </c>
      <c r="C33" s="32">
        <f>'blk, drift &amp; conc calc'!D174</f>
        <v>0.022510972103484614</v>
      </c>
      <c r="D33" s="32">
        <f>'blk, drift &amp; conc calc'!E174</f>
        <v>0.05511628787075245</v>
      </c>
      <c r="E33" s="32">
        <f>'blk, drift &amp; conc calc'!F174</f>
        <v>-0.07826040946595644</v>
      </c>
      <c r="F33" s="32">
        <f>'blk, drift &amp; conc calc'!G174</f>
        <v>0.006573659368419541</v>
      </c>
      <c r="G33" s="32">
        <f>'blk, drift &amp; conc calc'!H174</f>
        <v>-0.04022397200723882</v>
      </c>
      <c r="H33" s="32">
        <f>'blk, drift &amp; conc calc'!I174</f>
        <v>0.04150325826234661</v>
      </c>
      <c r="I33" s="32">
        <f>'blk, drift &amp; conc calc'!J174</f>
        <v>0.0048033822683672634</v>
      </c>
      <c r="J33" s="32">
        <f>'blk, drift &amp; conc calc'!K174</f>
        <v>0.04771697842644538</v>
      </c>
      <c r="K33" s="32">
        <f>'blk, drift &amp; conc calc'!L174</f>
        <v>0.007020990311222177</v>
      </c>
      <c r="L33" s="32">
        <f t="shared" si="0"/>
        <v>0.03720888302222495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15.769524000223425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calc'!C175</f>
        <v>40.46189957958339</v>
      </c>
      <c r="C34" s="32">
        <f>'blk, drift &amp; conc calc'!D175</f>
        <v>0.18145640182619963</v>
      </c>
      <c r="D34" s="32">
        <f>'blk, drift &amp; conc calc'!E175</f>
        <v>8.665645423632323</v>
      </c>
      <c r="E34" s="32">
        <f>'blk, drift &amp; conc calc'!F175</f>
        <v>49.60082393572582</v>
      </c>
      <c r="F34" s="32">
        <f>'blk, drift &amp; conc calc'!G175</f>
        <v>0.11744795814686015</v>
      </c>
      <c r="G34" s="32">
        <f>'blk, drift &amp; conc calc'!H175</f>
        <v>0.07302248642645573</v>
      </c>
      <c r="H34" s="32">
        <f>'blk, drift &amp; conc calc'!I175</f>
        <v>0.0055662184356463</v>
      </c>
      <c r="I34" s="32">
        <f>'blk, drift &amp; conc calc'!J175</f>
        <v>0.0029462228025363504</v>
      </c>
      <c r="J34" s="32">
        <f>'blk, drift &amp; conc calc'!K175</f>
        <v>-0.009941802780797615</v>
      </c>
      <c r="K34" s="32">
        <f>'blk, drift &amp; conc calc'!L175</f>
        <v>0.00995476134278007</v>
      </c>
      <c r="L34" s="32">
        <f t="shared" si="0"/>
        <v>99.1088211851412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15.87987102939171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BHVO2 (2) unignited</v>
      </c>
      <c r="B35" s="32">
        <f>'blk, drift &amp; conc calc'!C176</f>
        <v>47.62484951716296</v>
      </c>
      <c r="C35" s="32">
        <f>'blk, drift &amp; conc calc'!D176</f>
        <v>12.992893394641989</v>
      </c>
      <c r="D35" s="32">
        <f>'blk, drift &amp; conc calc'!E176</f>
        <v>12.090540055862899</v>
      </c>
      <c r="E35" s="32">
        <f>'blk, drift &amp; conc calc'!F176</f>
        <v>7.274436879193094</v>
      </c>
      <c r="F35" s="32">
        <f>'blk, drift &amp; conc calc'!G176</f>
        <v>0.1632480862469243</v>
      </c>
      <c r="G35" s="32">
        <f>'blk, drift &amp; conc calc'!H176</f>
        <v>10.939482226646481</v>
      </c>
      <c r="H35" s="32">
        <f>'blk, drift &amp; conc calc'!I176</f>
        <v>2.210840963252699</v>
      </c>
      <c r="I35" s="32">
        <f>'blk, drift &amp; conc calc'!J176</f>
        <v>0.5262338809196803</v>
      </c>
      <c r="J35" s="32">
        <f>'blk, drift &amp; conc calc'!K176</f>
        <v>0.2719296152683216</v>
      </c>
      <c r="K35" s="32">
        <f>'blk, drift &amp; conc calc'!L176</f>
        <v>2.66912820076088</v>
      </c>
      <c r="L35" s="32">
        <f t="shared" si="0"/>
        <v>96.7635828199559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13.454250827719262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calc'!C177</f>
        <v>38.31451891585591</v>
      </c>
      <c r="C36" s="32">
        <f>'blk, drift &amp; conc calc'!D177</f>
        <v>13.352116200114828</v>
      </c>
      <c r="D36" s="32">
        <f>'blk, drift &amp; conc calc'!E177</f>
        <v>12.481509504010194</v>
      </c>
      <c r="E36" s="32">
        <f>'blk, drift &amp; conc calc'!F177</f>
        <v>7.20468648884687</v>
      </c>
      <c r="F36" s="32">
        <f>'blk, drift &amp; conc calc'!G177</f>
        <v>0.1694076466742284</v>
      </c>
      <c r="G36" s="32">
        <f>'blk, drift &amp; conc calc'!H177</f>
        <v>11.363038371396117</v>
      </c>
      <c r="H36" s="32">
        <f>'blk, drift &amp; conc calc'!I177</f>
        <v>2.233866836830039</v>
      </c>
      <c r="I36" s="32">
        <f>'blk, drift &amp; conc calc'!J177</f>
        <v>0.5252045860956095</v>
      </c>
      <c r="J36" s="32">
        <f>'blk, drift &amp; conc calc'!K177</f>
        <v>0.26010832481241664</v>
      </c>
      <c r="K36" s="32">
        <f>'blk, drift &amp; conc calc'!L177</f>
        <v>2.7316413786641043</v>
      </c>
      <c r="L36" s="32">
        <f t="shared" si="0"/>
        <v>88.63609825330033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13.556058491242897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1" t="s">
        <v>1043</v>
      </c>
      <c r="B41" s="171" t="s">
        <v>1204</v>
      </c>
      <c r="C41" s="171" t="s">
        <v>1208</v>
      </c>
      <c r="D41" s="171" t="s">
        <v>1205</v>
      </c>
      <c r="E41" s="171" t="s">
        <v>1256</v>
      </c>
      <c r="F41" s="171" t="s">
        <v>1255</v>
      </c>
      <c r="G41" s="171" t="s">
        <v>1257</v>
      </c>
      <c r="H41" s="171" t="s">
        <v>1209</v>
      </c>
      <c r="I41" s="171" t="s">
        <v>1123</v>
      </c>
      <c r="J41" s="171" t="s">
        <v>1169</v>
      </c>
      <c r="K41" s="171" t="s">
        <v>1124</v>
      </c>
      <c r="L41" s="171" t="s">
        <v>1212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1217</v>
      </c>
      <c r="U41" s="19">
        <v>0</v>
      </c>
      <c r="V41" s="19">
        <v>0</v>
      </c>
    </row>
    <row r="42" spans="1:22" ht="11.25">
      <c r="A42" s="171" t="str">
        <f aca="true" t="shared" si="1" ref="A42:L42">A10</f>
        <v>JGb-1 (1)</v>
      </c>
      <c r="B42" s="171">
        <f t="shared" si="1"/>
        <v>44.005714281366096</v>
      </c>
      <c r="C42" s="171">
        <f t="shared" si="1"/>
        <v>17.42581449034394</v>
      </c>
      <c r="D42" s="171">
        <f t="shared" si="1"/>
        <v>15.76961705426875</v>
      </c>
      <c r="E42" s="171">
        <f t="shared" si="1"/>
        <v>7.937553105171699</v>
      </c>
      <c r="F42" s="171">
        <f t="shared" si="1"/>
        <v>0.19438928726732135</v>
      </c>
      <c r="G42" s="171">
        <f t="shared" si="1"/>
        <v>12.254940638014483</v>
      </c>
      <c r="H42" s="171">
        <f t="shared" si="1"/>
        <v>1.2661985654870873</v>
      </c>
      <c r="I42" s="171">
        <f t="shared" si="1"/>
        <v>0.23528172686302706</v>
      </c>
      <c r="J42" s="171">
        <f t="shared" si="1"/>
        <v>0.019219087675068375</v>
      </c>
      <c r="K42" s="171">
        <f t="shared" si="1"/>
        <v>1.6022216055866352</v>
      </c>
      <c r="L42" s="171">
        <f t="shared" si="1"/>
        <v>100.71094984204412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1" t="str">
        <f>A12</f>
        <v>142R2(68-78)</v>
      </c>
      <c r="B43" s="171">
        <f>AVERAGE(B12,B20)</f>
        <v>50.242554172707635</v>
      </c>
      <c r="C43" s="171">
        <f aca="true" t="shared" si="2" ref="C43:K43">AVERAGE(C12,C20)</f>
        <v>18.625702550898374</v>
      </c>
      <c r="D43" s="171">
        <f t="shared" si="2"/>
        <v>6.110357910143923</v>
      </c>
      <c r="E43" s="171">
        <f t="shared" si="2"/>
        <v>9.363254450512773</v>
      </c>
      <c r="F43" s="171">
        <f t="shared" si="2"/>
        <v>0.10508610930973787</v>
      </c>
      <c r="G43" s="171">
        <f t="shared" si="2"/>
        <v>13.805756696438644</v>
      </c>
      <c r="H43" s="171">
        <f t="shared" si="2"/>
        <v>2.0197178814502084</v>
      </c>
      <c r="I43" s="171">
        <f t="shared" si="2"/>
        <v>0.04266345588554642</v>
      </c>
      <c r="J43" s="171">
        <f t="shared" si="2"/>
        <v>-0.003940326048443149</v>
      </c>
      <c r="K43" s="171">
        <f t="shared" si="2"/>
        <v>0.3329305725912768</v>
      </c>
      <c r="L43" s="171">
        <f>SUM(B43:K43)</f>
        <v>100.64408347388968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1" t="str">
        <f aca="true" t="shared" si="3" ref="A44:L44">A13</f>
        <v>145R1(64-74)</v>
      </c>
      <c r="B44" s="171">
        <f t="shared" si="3"/>
        <v>51.700608359544034</v>
      </c>
      <c r="C44" s="171">
        <f t="shared" si="3"/>
        <v>18.005468426482814</v>
      </c>
      <c r="D44" s="171">
        <f t="shared" si="3"/>
        <v>6.060523140056555</v>
      </c>
      <c r="E44" s="171">
        <f t="shared" si="3"/>
        <v>7.710018406594373</v>
      </c>
      <c r="F44" s="171">
        <f t="shared" si="3"/>
        <v>0.10288289524138629</v>
      </c>
      <c r="G44" s="171">
        <f t="shared" si="3"/>
        <v>13.271741870624153</v>
      </c>
      <c r="H44" s="171">
        <f t="shared" si="3"/>
        <v>2.6293338720809682</v>
      </c>
      <c r="I44" s="171">
        <f t="shared" si="3"/>
        <v>0.03566931488845545</v>
      </c>
      <c r="J44" s="171">
        <f t="shared" si="3"/>
        <v>0.03172135527412848</v>
      </c>
      <c r="K44" s="171">
        <f t="shared" si="3"/>
        <v>0.325353695723927</v>
      </c>
      <c r="L44" s="171">
        <f t="shared" si="3"/>
        <v>99.8733213365108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1" t="str">
        <f aca="true" t="shared" si="4" ref="A45:L45">A14</f>
        <v>145R3(28-36)</v>
      </c>
      <c r="B45" s="171">
        <f t="shared" si="4"/>
        <v>46.786024567822935</v>
      </c>
      <c r="C45" s="171">
        <f t="shared" si="4"/>
        <v>19.17119951735532</v>
      </c>
      <c r="D45" s="171">
        <f t="shared" si="4"/>
        <v>7.327748073038682</v>
      </c>
      <c r="E45" s="171">
        <f t="shared" si="4"/>
        <v>12.828049365240664</v>
      </c>
      <c r="F45" s="171">
        <f t="shared" si="4"/>
        <v>0.10711096439057263</v>
      </c>
      <c r="G45" s="171">
        <f t="shared" si="4"/>
        <v>11.062417251462096</v>
      </c>
      <c r="H45" s="171">
        <f t="shared" si="4"/>
        <v>1.6494620466918752</v>
      </c>
      <c r="I45" s="171">
        <f t="shared" si="4"/>
        <v>0.03984473526688791</v>
      </c>
      <c r="J45" s="171">
        <f t="shared" si="4"/>
        <v>0.005368106416713832</v>
      </c>
      <c r="K45" s="171">
        <f t="shared" si="4"/>
        <v>0.22133955870118824</v>
      </c>
      <c r="L45" s="171">
        <f t="shared" si="4"/>
        <v>99.19856418638692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1" t="str">
        <f aca="true" t="shared" si="5" ref="A46:L46">A18</f>
        <v>147R2(24-30)</v>
      </c>
      <c r="B46" s="171">
        <f t="shared" si="5"/>
        <v>52.57117490748673</v>
      </c>
      <c r="C46" s="171">
        <f t="shared" si="5"/>
        <v>15.882283992519296</v>
      </c>
      <c r="D46" s="171">
        <f t="shared" si="5"/>
        <v>7.75298801144771</v>
      </c>
      <c r="E46" s="171">
        <f t="shared" si="5"/>
        <v>9.711675291060768</v>
      </c>
      <c r="F46" s="171">
        <f t="shared" si="5"/>
        <v>0.13656756841543516</v>
      </c>
      <c r="G46" s="171">
        <f t="shared" si="5"/>
        <v>12.249463676143368</v>
      </c>
      <c r="H46" s="171">
        <f t="shared" si="5"/>
        <v>2.3371540366252286</v>
      </c>
      <c r="I46" s="171">
        <f t="shared" si="5"/>
        <v>0.04160198980134909</v>
      </c>
      <c r="J46" s="171">
        <f t="shared" si="5"/>
        <v>0.06139664414125415</v>
      </c>
      <c r="K46" s="171">
        <f t="shared" si="5"/>
        <v>0.4487968612390998</v>
      </c>
      <c r="L46" s="171">
        <f t="shared" si="5"/>
        <v>101.19310297888023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1" t="str">
        <f aca="true" t="shared" si="6" ref="A47:L48">A19</f>
        <v>148R2(34-44)</v>
      </c>
      <c r="B47" s="171">
        <f t="shared" si="6"/>
        <v>52.577925939719094</v>
      </c>
      <c r="C47" s="171">
        <f t="shared" si="6"/>
        <v>17.093029393068615</v>
      </c>
      <c r="D47" s="171">
        <f t="shared" si="6"/>
        <v>6.918759178757973</v>
      </c>
      <c r="E47" s="171">
        <f t="shared" si="6"/>
        <v>7.523697555100313</v>
      </c>
      <c r="F47" s="171">
        <f t="shared" si="6"/>
        <v>0.1266212324924698</v>
      </c>
      <c r="G47" s="171">
        <f t="shared" si="6"/>
        <v>12.755814285656891</v>
      </c>
      <c r="H47" s="171">
        <f t="shared" si="6"/>
        <v>2.7489614654596064</v>
      </c>
      <c r="I47" s="171">
        <f t="shared" si="6"/>
        <v>0.03908465474555918</v>
      </c>
      <c r="J47" s="171">
        <f t="shared" si="6"/>
        <v>-0.016433810831109008</v>
      </c>
      <c r="K47" s="171">
        <f t="shared" si="6"/>
        <v>0.4493278801129917</v>
      </c>
      <c r="L47" s="171">
        <f t="shared" si="6"/>
        <v>100.21678777428241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12" ht="11.25">
      <c r="A48" s="171" t="str">
        <f>A20</f>
        <v>149R2(10-20)</v>
      </c>
      <c r="B48" s="171">
        <f aca="true" t="shared" si="7" ref="B48:K48">B20</f>
        <v>50.77143898325784</v>
      </c>
      <c r="C48" s="171">
        <f t="shared" si="7"/>
        <v>17.409280709892236</v>
      </c>
      <c r="D48" s="171">
        <f t="shared" si="7"/>
        <v>5.555556817103835</v>
      </c>
      <c r="E48" s="171">
        <f t="shared" si="7"/>
        <v>10.122888176152472</v>
      </c>
      <c r="F48" s="171">
        <f t="shared" si="7"/>
        <v>0.10600816706684171</v>
      </c>
      <c r="G48" s="171">
        <f t="shared" si="7"/>
        <v>14.37904977296656</v>
      </c>
      <c r="H48" s="171">
        <f t="shared" si="7"/>
        <v>1.7528241731210399</v>
      </c>
      <c r="I48" s="171">
        <f t="shared" si="7"/>
        <v>0.0207419966643338</v>
      </c>
      <c r="J48" s="171">
        <f t="shared" si="7"/>
        <v>-0.008044720317396581</v>
      </c>
      <c r="K48" s="171">
        <f t="shared" si="7"/>
        <v>0.271896683639751</v>
      </c>
      <c r="L48" s="171">
        <f t="shared" si="6"/>
        <v>100.38164075954752</v>
      </c>
    </row>
    <row r="49" spans="1:22" ht="11.25">
      <c r="A49" s="171" t="str">
        <f aca="true" t="shared" si="8" ref="A49:L49">A23</f>
        <v>150R1(72-82)</v>
      </c>
      <c r="B49" s="171">
        <f t="shared" si="8"/>
        <v>49.75456424152042</v>
      </c>
      <c r="C49" s="171">
        <f t="shared" si="8"/>
        <v>18.778809940730504</v>
      </c>
      <c r="D49" s="171">
        <f t="shared" si="8"/>
        <v>4.611238890408873</v>
      </c>
      <c r="E49" s="171">
        <f t="shared" si="8"/>
        <v>10.508289223738918</v>
      </c>
      <c r="F49" s="171">
        <f t="shared" si="8"/>
        <v>0.08839463376651703</v>
      </c>
      <c r="G49" s="171">
        <f t="shared" si="8"/>
        <v>15.014293481238038</v>
      </c>
      <c r="H49" s="171">
        <f t="shared" si="8"/>
        <v>1.4664641688069258</v>
      </c>
      <c r="I49" s="171">
        <f t="shared" si="8"/>
        <v>0.034888532491953964</v>
      </c>
      <c r="J49" s="171">
        <f t="shared" si="8"/>
        <v>-0.004522103662950377</v>
      </c>
      <c r="K49" s="171">
        <f t="shared" si="8"/>
        <v>0.20779587800032825</v>
      </c>
      <c r="L49" s="171">
        <f t="shared" si="8"/>
        <v>100.46021688703951</v>
      </c>
      <c r="M49" s="19" t="e">
        <v>#DIV/0!</v>
      </c>
      <c r="N49" s="19" t="e">
        <v>#DIV/0!</v>
      </c>
      <c r="O49" s="19" t="e">
        <v>#DIV/0!</v>
      </c>
      <c r="P49" s="19" t="e">
        <v>#DIV/0!</v>
      </c>
      <c r="Q49" s="19" t="e">
        <v>#DIV/0!</v>
      </c>
      <c r="R49" s="19" t="e">
        <v>#DIV/0!</v>
      </c>
      <c r="S49" s="19" t="e">
        <v>#DIV/0!</v>
      </c>
      <c r="T49" s="19">
        <v>47.00779233259468</v>
      </c>
      <c r="U49" s="19" t="e">
        <v>#DIV/0!</v>
      </c>
      <c r="V49" s="19" t="e">
        <v>#DIV/0!</v>
      </c>
    </row>
    <row r="50" spans="1:12" ht="11.25">
      <c r="A50" s="171" t="str">
        <f aca="true" t="shared" si="9" ref="A50:L50">A24</f>
        <v>151R2(22-30)</v>
      </c>
      <c r="B50" s="171">
        <f t="shared" si="9"/>
        <v>52.55776378193571</v>
      </c>
      <c r="C50" s="171">
        <f t="shared" si="9"/>
        <v>15.441029721033251</v>
      </c>
      <c r="D50" s="171">
        <f t="shared" si="9"/>
        <v>7.286853203447107</v>
      </c>
      <c r="E50" s="171">
        <f t="shared" si="9"/>
        <v>8.646560046042875</v>
      </c>
      <c r="F50" s="171">
        <f t="shared" si="9"/>
        <v>0.13426023000017595</v>
      </c>
      <c r="G50" s="171">
        <f t="shared" si="9"/>
        <v>14.002111300356654</v>
      </c>
      <c r="H50" s="171">
        <f t="shared" si="9"/>
        <v>2.278561813491329</v>
      </c>
      <c r="I50" s="171">
        <f t="shared" si="9"/>
        <v>0.03834227551730062</v>
      </c>
      <c r="J50" s="171">
        <f t="shared" si="9"/>
        <v>0.008520628420100087</v>
      </c>
      <c r="K50" s="171">
        <f t="shared" si="9"/>
        <v>0.4785431201454117</v>
      </c>
      <c r="L50" s="171">
        <f t="shared" si="9"/>
        <v>100.87254612038993</v>
      </c>
    </row>
    <row r="51" spans="1:12" ht="11.25">
      <c r="A51" s="171" t="str">
        <f aca="true" t="shared" si="10" ref="A51:L51">A27</f>
        <v>155R2(20-26)</v>
      </c>
      <c r="B51" s="171">
        <f t="shared" si="10"/>
        <v>50.46334084701836</v>
      </c>
      <c r="C51" s="171">
        <f t="shared" si="10"/>
        <v>14.047694449520367</v>
      </c>
      <c r="D51" s="171">
        <f t="shared" si="10"/>
        <v>13.084980901974449</v>
      </c>
      <c r="E51" s="171">
        <f t="shared" si="10"/>
        <v>7.129059407759766</v>
      </c>
      <c r="F51" s="171">
        <f t="shared" si="10"/>
        <v>0.18078830838198742</v>
      </c>
      <c r="G51" s="171">
        <f t="shared" si="10"/>
        <v>10.740679129139467</v>
      </c>
      <c r="H51" s="171">
        <f t="shared" si="10"/>
        <v>2.7491094408351904</v>
      </c>
      <c r="I51" s="171">
        <f t="shared" si="10"/>
        <v>0.04862787753884543</v>
      </c>
      <c r="J51" s="171">
        <f t="shared" si="10"/>
        <v>0.12858627644830167</v>
      </c>
      <c r="K51" s="171">
        <f t="shared" si="10"/>
        <v>1.720473763659322</v>
      </c>
      <c r="L51" s="171">
        <f t="shared" si="10"/>
        <v>100.29334040227606</v>
      </c>
    </row>
    <row r="52" spans="1:12" ht="11.25">
      <c r="A52" s="171" t="str">
        <f aca="true" t="shared" si="11" ref="A52:L52">A29</f>
        <v>157R2(81-90)</v>
      </c>
      <c r="B52" s="171">
        <f t="shared" si="11"/>
        <v>52.742803983435394</v>
      </c>
      <c r="C52" s="171">
        <f t="shared" si="11"/>
        <v>16.071826348415655</v>
      </c>
      <c r="D52" s="171">
        <f t="shared" si="11"/>
        <v>6.377270119531607</v>
      </c>
      <c r="E52" s="171">
        <f t="shared" si="11"/>
        <v>10.856286614352078</v>
      </c>
      <c r="F52" s="171">
        <f t="shared" si="11"/>
        <v>0.11490367147281</v>
      </c>
      <c r="G52" s="171">
        <f t="shared" si="11"/>
        <v>13.998817128469138</v>
      </c>
      <c r="H52" s="171">
        <f t="shared" si="11"/>
        <v>1.8225540248330827</v>
      </c>
      <c r="I52" s="171">
        <f t="shared" si="11"/>
        <v>0.02152166514423552</v>
      </c>
      <c r="J52" s="171">
        <f t="shared" si="11"/>
        <v>0.020658322473591895</v>
      </c>
      <c r="K52" s="171">
        <f t="shared" si="11"/>
        <v>0.29504750748462144</v>
      </c>
      <c r="L52" s="171">
        <f t="shared" si="11"/>
        <v>102.32168938561222</v>
      </c>
    </row>
    <row r="53" spans="1:12" ht="11.25">
      <c r="A53" s="171" t="str">
        <f aca="true" t="shared" si="12" ref="A53:L53">A30</f>
        <v>136R2(4-14)</v>
      </c>
      <c r="B53" s="171">
        <f t="shared" si="12"/>
        <v>45.55558696227225</v>
      </c>
      <c r="C53" s="171">
        <f t="shared" si="12"/>
        <v>6.459142267539727</v>
      </c>
      <c r="D53" s="171">
        <f t="shared" si="12"/>
        <v>10.772461654535254</v>
      </c>
      <c r="E53" s="171">
        <f t="shared" si="12"/>
        <v>32.057077065577516</v>
      </c>
      <c r="F53" s="171">
        <f t="shared" si="12"/>
        <v>0.15059512714012493</v>
      </c>
      <c r="G53" s="171">
        <f t="shared" si="12"/>
        <v>5.728511075610941</v>
      </c>
      <c r="H53" s="171">
        <f t="shared" si="12"/>
        <v>0.3308227490625813</v>
      </c>
      <c r="I53" s="171">
        <f t="shared" si="12"/>
        <v>0.01789473372803906</v>
      </c>
      <c r="J53" s="171">
        <f t="shared" si="12"/>
        <v>0.004582522843411618</v>
      </c>
      <c r="K53" s="171">
        <f t="shared" si="12"/>
        <v>0.10411483844942168</v>
      </c>
      <c r="L53" s="171">
        <f t="shared" si="12"/>
        <v>101.18078899675926</v>
      </c>
    </row>
    <row r="57" spans="1:12" ht="11.25">
      <c r="A57" s="32" t="str">
        <f>A6</f>
        <v>Blank 1</v>
      </c>
      <c r="B57" s="32">
        <f aca="true" t="shared" si="13" ref="B57:L57">B6</f>
        <v>-0.056565753877978554</v>
      </c>
      <c r="C57" s="32">
        <f t="shared" si="13"/>
        <v>0.024824726455114476</v>
      </c>
      <c r="D57" s="32">
        <f t="shared" si="13"/>
        <v>0.05872889630141759</v>
      </c>
      <c r="E57" s="32">
        <f t="shared" si="13"/>
        <v>-0.0981948237245239</v>
      </c>
      <c r="F57" s="32">
        <f t="shared" si="13"/>
        <v>0.007992110418640463</v>
      </c>
      <c r="G57" s="32">
        <f t="shared" si="13"/>
        <v>-0.039316133884732256</v>
      </c>
      <c r="H57" s="32">
        <f t="shared" si="13"/>
        <v>0.04082582121190273</v>
      </c>
      <c r="I57" s="32">
        <f t="shared" si="13"/>
        <v>0.005536029837575935</v>
      </c>
      <c r="J57" s="32">
        <f t="shared" si="13"/>
        <v>0.06708863227393065</v>
      </c>
      <c r="K57" s="32">
        <f t="shared" si="13"/>
        <v>0.007371628192197869</v>
      </c>
      <c r="L57" s="32">
        <f t="shared" si="13"/>
        <v>0.01829113320354501</v>
      </c>
    </row>
    <row r="58" spans="1:12" ht="11.25">
      <c r="A58" s="32" t="str">
        <f>A33</f>
        <v>Blank (2)</v>
      </c>
      <c r="B58" s="32">
        <f aca="true" t="shared" si="14" ref="B58:L58">B33</f>
        <v>-0.029552264115617823</v>
      </c>
      <c r="C58" s="32">
        <f t="shared" si="14"/>
        <v>0.022510972103484614</v>
      </c>
      <c r="D58" s="32">
        <f t="shared" si="14"/>
        <v>0.05511628787075245</v>
      </c>
      <c r="E58" s="32">
        <f t="shared" si="14"/>
        <v>-0.07826040946595644</v>
      </c>
      <c r="F58" s="32">
        <f t="shared" si="14"/>
        <v>0.006573659368419541</v>
      </c>
      <c r="G58" s="32">
        <f t="shared" si="14"/>
        <v>-0.04022397200723882</v>
      </c>
      <c r="H58" s="32">
        <f t="shared" si="14"/>
        <v>0.04150325826234661</v>
      </c>
      <c r="I58" s="32">
        <f t="shared" si="14"/>
        <v>0.0048033822683672634</v>
      </c>
      <c r="J58" s="32">
        <f t="shared" si="14"/>
        <v>0.04771697842644538</v>
      </c>
      <c r="K58" s="32">
        <f t="shared" si="14"/>
        <v>0.007020990311222177</v>
      </c>
      <c r="L58" s="32">
        <f t="shared" si="14"/>
        <v>0.03720888302222495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C61">
      <selection activeCell="L48" sqref="L48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1045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1222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3600950.937067268</v>
      </c>
      <c r="D4" s="1">
        <f>'blk, drift &amp; conc calc'!D40</f>
        <v>5074911.29057111</v>
      </c>
      <c r="E4" s="1">
        <f>'blk, drift &amp; conc calc'!E40</f>
        <v>4768595.045329846</v>
      </c>
      <c r="F4" s="1">
        <f>'blk, drift &amp; conc calc'!F40</f>
        <v>842023.1239690685</v>
      </c>
      <c r="G4" s="1">
        <f>'blk, drift &amp; conc calc'!G40</f>
        <v>430739.31010788516</v>
      </c>
      <c r="H4" s="1">
        <f>'blk, drift &amp; conc calc'!H40</f>
        <v>4633128.225558719</v>
      </c>
      <c r="I4" s="1">
        <f>'blk, drift &amp; conc calc'!I40</f>
        <v>370796.3514230202</v>
      </c>
      <c r="J4" s="1">
        <f>'blk, drift &amp; conc calc'!J40</f>
        <v>26642.59596179906</v>
      </c>
      <c r="K4" s="1">
        <f>'blk, drift &amp; conc calc'!K40</f>
        <v>187.4525</v>
      </c>
      <c r="L4" s="1">
        <f>'blk, drift &amp; conc calc'!L40</f>
        <v>1716966.5390152186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194.27249999999998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3645894.5895146215</v>
      </c>
      <c r="D5" s="1">
        <f>'blk, drift &amp; conc calc'!D43</f>
        <v>5138616.302908171</v>
      </c>
      <c r="E5" s="1">
        <f>'blk, drift &amp; conc calc'!E43</f>
        <v>4970139.758149263</v>
      </c>
      <c r="F5" s="1">
        <f>'blk, drift &amp; conc calc'!F43</f>
        <v>847084.7322777828</v>
      </c>
      <c r="G5" s="1">
        <f>'blk, drift &amp; conc calc'!G43</f>
        <v>431824.1234833225</v>
      </c>
      <c r="H5" s="1">
        <f>'blk, drift &amp; conc calc'!H43</f>
        <v>4828020.922844688</v>
      </c>
      <c r="I5" s="1">
        <f>'blk, drift &amp; conc calc'!I43</f>
        <v>367039.64191889326</v>
      </c>
      <c r="J5" s="1">
        <f>'blk, drift &amp; conc calc'!J43</f>
        <v>26585.64018290903</v>
      </c>
      <c r="K5" s="1">
        <f>'blk, drift &amp; conc calc'!K43</f>
        <v>206.0825</v>
      </c>
      <c r="L5" s="1">
        <f>'blk, drift &amp; conc calc'!L43</f>
        <v>1788891.9531145939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212.9025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3708143.2456871136</v>
      </c>
      <c r="D6" s="1">
        <f>'blk, drift &amp; conc calc'!D46</f>
        <v>5052396.558768376</v>
      </c>
      <c r="E6" s="1">
        <f>'blk, drift &amp; conc calc'!E46</f>
        <v>4863173.082170086</v>
      </c>
      <c r="F6" s="1">
        <f>'blk, drift &amp; conc calc'!F46</f>
        <v>851217.5966429067</v>
      </c>
      <c r="G6" s="1">
        <f>'blk, drift &amp; conc calc'!G46</f>
        <v>446093.7013292114</v>
      </c>
      <c r="H6" s="1">
        <f>'blk, drift &amp; conc calc'!H46</f>
        <v>4705347.616955406</v>
      </c>
      <c r="I6" s="1">
        <f>'blk, drift &amp; conc calc'!I46</f>
        <v>381459.7281111838</v>
      </c>
      <c r="J6" s="1">
        <f>'blk, drift &amp; conc calc'!J46</f>
        <v>27258.152188907578</v>
      </c>
      <c r="K6" s="1">
        <f>'blk, drift &amp; conc calc'!K46</f>
        <v>235.2525</v>
      </c>
      <c r="L6" s="1">
        <f>'blk, drift &amp; conc calc'!L46</f>
        <v>1839531.4553595432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242.0725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3757362.9264892223</v>
      </c>
      <c r="D7" s="1">
        <f>'blk, drift &amp; conc calc'!D51</f>
        <v>5123200.165317333</v>
      </c>
      <c r="E7" s="1">
        <f>'blk, drift &amp; conc calc'!E51</f>
        <v>5063980.0567727825</v>
      </c>
      <c r="F7" s="1">
        <f>'blk, drift &amp; conc calc'!F51</f>
        <v>845652.2304818196</v>
      </c>
      <c r="G7" s="1">
        <f>'blk, drift &amp; conc calc'!G51</f>
        <v>452846.5451078852</v>
      </c>
      <c r="H7" s="1">
        <f>'blk, drift &amp; conc calc'!H51</f>
        <v>4776906.867114505</v>
      </c>
      <c r="I7" s="1">
        <f>'blk, drift &amp; conc calc'!I51</f>
        <v>390367.6482706827</v>
      </c>
      <c r="J7" s="1">
        <f>'blk, drift &amp; conc calc'!J51</f>
        <v>27431.168458881002</v>
      </c>
      <c r="K7" s="1">
        <f>'blk, drift &amp; conc calc'!K51</f>
        <v>246.57961040890467</v>
      </c>
      <c r="L7" s="1">
        <f>'blk, drift &amp; conc calc'!L51</f>
        <v>1872180.6624524645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253.39961040890466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3763508.413877666</v>
      </c>
      <c r="D8" s="1">
        <f>'blk, drift &amp; conc calc'!D56</f>
        <v>5198707.333279696</v>
      </c>
      <c r="E8" s="1">
        <f>'blk, drift &amp; conc calc'!E56</f>
        <v>5202218.862407226</v>
      </c>
      <c r="F8" s="1">
        <f>'blk, drift &amp; conc calc'!F56</f>
        <v>859434.6183897894</v>
      </c>
      <c r="G8" s="1">
        <f>'blk, drift &amp; conc calc'!G56</f>
        <v>460811.87769601744</v>
      </c>
      <c r="H8" s="1">
        <f>'blk, drift &amp; conc calc'!H56</f>
        <v>4887118.301616153</v>
      </c>
      <c r="I8" s="1">
        <f>'blk, drift &amp; conc calc'!I56</f>
        <v>403954.94768706517</v>
      </c>
      <c r="J8" s="1">
        <f>'blk, drift &amp; conc calc'!J56</f>
        <v>28021.357744385485</v>
      </c>
      <c r="K8" s="1">
        <f>'blk, drift &amp; conc calc'!K56</f>
        <v>327.0575</v>
      </c>
      <c r="L8" s="1">
        <f>'blk, drift &amp; conc calc'!L56</f>
        <v>1863912.697568024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333.8775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3920864.447509635</v>
      </c>
      <c r="D9" s="1">
        <f>'blk, drift &amp; conc calc'!D61</f>
        <v>5340418.364672813</v>
      </c>
      <c r="E9" s="1">
        <f>'blk, drift &amp; conc calc'!E61</f>
        <v>5190552.376926534</v>
      </c>
      <c r="F9" s="1">
        <f>'blk, drift &amp; conc calc'!F61</f>
        <v>890874.7974590566</v>
      </c>
      <c r="G9" s="1">
        <f>'blk, drift &amp; conc calc'!G61</f>
        <v>467474.5093958999</v>
      </c>
      <c r="H9" s="1">
        <f>'blk, drift &amp; conc calc'!H61</f>
        <v>5080525.494115949</v>
      </c>
      <c r="I9" s="1">
        <f>'blk, drift &amp; conc calc'!I61</f>
        <v>404084.04883058433</v>
      </c>
      <c r="J9" s="1">
        <f>'blk, drift &amp; conc calc'!J61</f>
        <v>28458.997523340873</v>
      </c>
      <c r="K9" s="1">
        <f>'blk, drift &amp; conc calc'!K61</f>
        <v>327.308930680941</v>
      </c>
      <c r="L9" s="1">
        <f>'blk, drift &amp; conc calc'!L61</f>
        <v>1903052.5545448512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334.128930680941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3873972.9135053745</v>
      </c>
      <c r="D10" s="1">
        <f>'blk, drift &amp; conc calc'!D66</f>
        <v>5303056.661460499</v>
      </c>
      <c r="E10" s="1">
        <f>'blk, drift &amp; conc calc'!E66</f>
        <v>5280875.374411705</v>
      </c>
      <c r="F10" s="1">
        <f>'blk, drift &amp; conc calc'!F66</f>
        <v>872665.226776631</v>
      </c>
      <c r="G10" s="1">
        <f>'blk, drift &amp; conc calc'!G66</f>
        <v>479385.3988426353</v>
      </c>
      <c r="H10" s="1">
        <f>'blk, drift &amp; conc calc'!H66</f>
        <v>4990443.794396202</v>
      </c>
      <c r="I10" s="1">
        <f>'blk, drift &amp; conc calc'!I66</f>
        <v>408004.0754969088</v>
      </c>
      <c r="J10" s="1">
        <f>'blk, drift &amp; conc calc'!J66</f>
        <v>28692.253169013293</v>
      </c>
      <c r="K10" s="1">
        <f>'blk, drift &amp; conc calc'!K66</f>
        <v>247.4425</v>
      </c>
      <c r="L10" s="1">
        <f>'blk, drift &amp; conc calc'!L66</f>
        <v>1901682.5783854374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254.2625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4058738.241381417</v>
      </c>
      <c r="D11" s="1">
        <f>'blk, drift &amp; conc calc'!D71</f>
        <v>5299975.345659596</v>
      </c>
      <c r="E11" s="1">
        <f>'blk, drift &amp; conc calc'!E71</f>
        <v>5470595.297065289</v>
      </c>
      <c r="F11" s="1">
        <f>'blk, drift &amp; conc calc'!F71</f>
        <v>888224.2308389514</v>
      </c>
      <c r="G11" s="1">
        <f>'blk, drift &amp; conc calc'!G71</f>
        <v>483245.0642598321</v>
      </c>
      <c r="H11" s="1">
        <f>'blk, drift &amp; conc calc'!H71</f>
        <v>5023231.691490929</v>
      </c>
      <c r="I11" s="1">
        <f>'blk, drift &amp; conc calc'!I71</f>
        <v>401447.47846340755</v>
      </c>
      <c r="J11" s="1">
        <f>'blk, drift &amp; conc calc'!J71</f>
        <v>28749.063667183065</v>
      </c>
      <c r="K11" s="1">
        <f>'blk, drift &amp; conc calc'!K71</f>
        <v>296.7580395660674</v>
      </c>
      <c r="L11" s="1">
        <f>'blk, drift &amp; conc calc'!L71</f>
        <v>1960526.9296993464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303.5780395660674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57">
        <f aca="true" t="shared" si="1" ref="C14:I19">C4/C$4*100</f>
        <v>100</v>
      </c>
      <c r="D14" s="157">
        <f t="shared" si="1"/>
        <v>100</v>
      </c>
      <c r="E14" s="157">
        <f t="shared" si="1"/>
        <v>100</v>
      </c>
      <c r="F14" s="157">
        <f t="shared" si="1"/>
        <v>100</v>
      </c>
      <c r="G14" s="157">
        <f t="shared" si="1"/>
        <v>100</v>
      </c>
      <c r="H14" s="157">
        <f t="shared" si="1"/>
        <v>100</v>
      </c>
      <c r="I14" s="157">
        <f t="shared" si="1"/>
        <v>100</v>
      </c>
      <c r="J14" s="157">
        <f aca="true" t="shared" si="2" ref="J14:U14">J4/J$4*100</f>
        <v>100</v>
      </c>
      <c r="K14" s="157">
        <f aca="true" t="shared" si="3" ref="K14:K21">K4/K$4*100</f>
        <v>100</v>
      </c>
      <c r="L14" s="157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57">
        <f t="shared" si="1"/>
        <v>101.24810510425775</v>
      </c>
      <c r="D15" s="157">
        <f t="shared" si="1"/>
        <v>101.25529312119053</v>
      </c>
      <c r="E15" s="157">
        <f t="shared" si="1"/>
        <v>104.22650090652594</v>
      </c>
      <c r="F15" s="157">
        <f t="shared" si="1"/>
        <v>100.60112462052766</v>
      </c>
      <c r="G15" s="157">
        <f t="shared" si="1"/>
        <v>100.2518491695512</v>
      </c>
      <c r="H15" s="157">
        <f t="shared" si="1"/>
        <v>104.2065034205365</v>
      </c>
      <c r="I15" s="157">
        <f t="shared" si="1"/>
        <v>98.98685370292625</v>
      </c>
      <c r="J15" s="157">
        <f aca="true" t="shared" si="6" ref="J15:U15">J5/J$4*100</f>
        <v>99.78622286292335</v>
      </c>
      <c r="K15" s="157">
        <f t="shared" si="3"/>
        <v>109.93851775783199</v>
      </c>
      <c r="L15" s="157">
        <f t="shared" si="6"/>
        <v>104.18909818362732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109.58962282361118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57">
        <f t="shared" si="1"/>
        <v>102.97677781489428</v>
      </c>
      <c r="D16" s="157">
        <f t="shared" si="1"/>
        <v>99.5563522096521</v>
      </c>
      <c r="E16" s="157">
        <f t="shared" si="1"/>
        <v>101.98335224402972</v>
      </c>
      <c r="F16" s="157">
        <f t="shared" si="1"/>
        <v>101.09195013914795</v>
      </c>
      <c r="G16" s="157">
        <f t="shared" si="1"/>
        <v>103.56465984436862</v>
      </c>
      <c r="H16" s="157">
        <f t="shared" si="1"/>
        <v>101.55876090366522</v>
      </c>
      <c r="I16" s="157">
        <f t="shared" si="1"/>
        <v>102.8758041030448</v>
      </c>
      <c r="J16" s="157">
        <f aca="true" t="shared" si="7" ref="J16:U16">J6/J$4*100</f>
        <v>102.31042135680441</v>
      </c>
      <c r="K16" s="157">
        <f t="shared" si="3"/>
        <v>125.49979328096452</v>
      </c>
      <c r="L16" s="157">
        <f t="shared" si="7"/>
        <v>107.13845689821204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124.60461465209951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57">
        <f t="shared" si="1"/>
        <v>104.34363011758614</v>
      </c>
      <c r="D17" s="157">
        <f t="shared" si="1"/>
        <v>100.95152155341003</v>
      </c>
      <c r="E17" s="157">
        <f t="shared" si="1"/>
        <v>106.19438238380555</v>
      </c>
      <c r="F17" s="157">
        <f t="shared" si="1"/>
        <v>100.43099843810042</v>
      </c>
      <c r="G17" s="157">
        <f t="shared" si="1"/>
        <v>105.13239318567487</v>
      </c>
      <c r="H17" s="157">
        <f t="shared" si="1"/>
        <v>103.10327352397952</v>
      </c>
      <c r="I17" s="157">
        <f t="shared" si="1"/>
        <v>105.27817945687788</v>
      </c>
      <c r="J17" s="157">
        <f aca="true" t="shared" si="8" ref="J17:U17">J7/J$4*100</f>
        <v>102.95981854851016</v>
      </c>
      <c r="K17" s="157">
        <f t="shared" si="3"/>
        <v>131.54244963865762</v>
      </c>
      <c r="L17" s="157">
        <f t="shared" si="8"/>
        <v>109.04002028637495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130.4351415711975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57">
        <f t="shared" si="1"/>
        <v>104.5142930201318</v>
      </c>
      <c r="D18" s="157">
        <f t="shared" si="1"/>
        <v>102.4393735303037</v>
      </c>
      <c r="E18" s="157">
        <f t="shared" si="1"/>
        <v>109.09332440593906</v>
      </c>
      <c r="F18" s="157">
        <f t="shared" si="1"/>
        <v>102.0678166578903</v>
      </c>
      <c r="G18" s="157">
        <f t="shared" si="1"/>
        <v>106.98161669539755</v>
      </c>
      <c r="H18" s="157">
        <f t="shared" si="1"/>
        <v>105.48204288101275</v>
      </c>
      <c r="I18" s="157">
        <f t="shared" si="1"/>
        <v>108.94253574416008</v>
      </c>
      <c r="J18" s="157">
        <f aca="true" t="shared" si="9" ref="J18:U19">J8/J$4*100</f>
        <v>105.1750279310745</v>
      </c>
      <c r="K18" s="157">
        <f t="shared" si="3"/>
        <v>174.47486696629815</v>
      </c>
      <c r="L18" s="157">
        <f t="shared" si="9"/>
        <v>108.55847538165115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171.86040227000737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57">
        <f t="shared" si="1"/>
        <v>108.88413966292234</v>
      </c>
      <c r="D19" s="157">
        <f t="shared" si="1"/>
        <v>105.23175793427167</v>
      </c>
      <c r="E19" s="157">
        <f t="shared" si="1"/>
        <v>108.84867193765875</v>
      </c>
      <c r="F19" s="157">
        <f t="shared" si="1"/>
        <v>105.80170212662506</v>
      </c>
      <c r="G19" s="157">
        <f t="shared" si="1"/>
        <v>108.52840649227345</v>
      </c>
      <c r="H19" s="157">
        <f t="shared" si="1"/>
        <v>109.6564836278253</v>
      </c>
      <c r="I19" s="157">
        <f t="shared" si="1"/>
        <v>108.9773530078747</v>
      </c>
      <c r="J19" s="157">
        <f t="shared" si="9"/>
        <v>106.81765982619045</v>
      </c>
      <c r="K19" s="157">
        <f t="shared" si="3"/>
        <v>174.60899730915352</v>
      </c>
      <c r="L19" s="157">
        <f t="shared" si="9"/>
        <v>110.83806884415837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171.98982392306735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57">
        <f aca="true" t="shared" si="10" ref="C20:J20">C10/C$4*100</f>
        <v>107.58194102640188</v>
      </c>
      <c r="D20" s="157">
        <f t="shared" si="10"/>
        <v>104.49555386935077</v>
      </c>
      <c r="E20" s="157">
        <f t="shared" si="10"/>
        <v>110.74279372041799</v>
      </c>
      <c r="F20" s="157">
        <f t="shared" si="10"/>
        <v>103.63910466771078</v>
      </c>
      <c r="G20" s="157">
        <f t="shared" si="10"/>
        <v>111.29362646807554</v>
      </c>
      <c r="H20" s="157">
        <f t="shared" si="10"/>
        <v>107.71218821154889</v>
      </c>
      <c r="I20" s="157">
        <f t="shared" si="10"/>
        <v>110.0345442804642</v>
      </c>
      <c r="J20" s="157">
        <f t="shared" si="10"/>
        <v>107.6931587678359</v>
      </c>
      <c r="K20" s="157">
        <f t="shared" si="3"/>
        <v>132.00277403608916</v>
      </c>
      <c r="L20" s="157">
        <f aca="true" t="shared" si="11" ref="L20:S21">L10/L$4*100</f>
        <v>110.75827834572503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130.87930612927718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57">
        <f aca="true" t="shared" si="12" ref="C21:J21">C11/C$4*100</f>
        <v>112.71295589178413</v>
      </c>
      <c r="D21" s="157">
        <f t="shared" si="12"/>
        <v>104.43483722575884</v>
      </c>
      <c r="E21" s="157">
        <f t="shared" si="12"/>
        <v>114.72132242436797</v>
      </c>
      <c r="F21" s="157">
        <f t="shared" si="12"/>
        <v>105.48691663622056</v>
      </c>
      <c r="G21" s="157">
        <f t="shared" si="12"/>
        <v>112.18968246450412</v>
      </c>
      <c r="H21" s="157">
        <f t="shared" si="12"/>
        <v>108.41987199448093</v>
      </c>
      <c r="I21" s="157">
        <f t="shared" si="12"/>
        <v>108.2662968291776</v>
      </c>
      <c r="J21" s="157">
        <f t="shared" si="12"/>
        <v>107.90639061000032</v>
      </c>
      <c r="K21" s="157">
        <f t="shared" si="3"/>
        <v>158.3110599037449</v>
      </c>
      <c r="L21" s="157">
        <f t="shared" si="11"/>
        <v>114.18550595772379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156.26403096993525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1206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1.0041603503475258</v>
      </c>
      <c r="D26" s="28">
        <f>D$25+(D$28-D$25)*($A26-$A$25)/($A$28-$A$25)</f>
        <v>1.0041843104039685</v>
      </c>
      <c r="E26" s="28">
        <f aca="true" t="shared" si="16" ref="E26:L27">E$25+(E$28-E$25)*($A26-$A$25)/($A$28-$A$25)</f>
        <v>1.0140883363550866</v>
      </c>
      <c r="F26" s="28">
        <f t="shared" si="16"/>
        <v>1.0020037487350921</v>
      </c>
      <c r="G26" s="28">
        <f t="shared" si="16"/>
        <v>1.0008394972318373</v>
      </c>
      <c r="H26" s="28">
        <f t="shared" si="16"/>
        <v>1.014021678068455</v>
      </c>
      <c r="I26" s="28">
        <f t="shared" si="16"/>
        <v>0.9966228456764209</v>
      </c>
      <c r="J26" s="28">
        <f t="shared" si="16"/>
        <v>0.9992874095430778</v>
      </c>
      <c r="K26" s="28">
        <f t="shared" si="16"/>
        <v>1.0331283925261066</v>
      </c>
      <c r="L26" s="28">
        <f t="shared" si="16"/>
        <v>1.013963660612091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1.0319654094120372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1.0083207006950516</v>
      </c>
      <c r="D27" s="28">
        <f>D$25+(D$28-D$25)*($A27-$A$25)/($A$28-$A$25)</f>
        <v>1.0083686208079368</v>
      </c>
      <c r="E27" s="28">
        <f t="shared" si="16"/>
        <v>1.0281766727101729</v>
      </c>
      <c r="F27" s="28">
        <f t="shared" si="16"/>
        <v>1.0040074974701845</v>
      </c>
      <c r="G27" s="28">
        <f t="shared" si="16"/>
        <v>1.0016789944636748</v>
      </c>
      <c r="H27" s="28">
        <f t="shared" si="16"/>
        <v>1.02804335613691</v>
      </c>
      <c r="I27" s="28">
        <f t="shared" si="16"/>
        <v>0.9932456913528417</v>
      </c>
      <c r="J27" s="28">
        <f t="shared" si="16"/>
        <v>0.9985748190861558</v>
      </c>
      <c r="K27" s="28">
        <f t="shared" si="16"/>
        <v>1.0662567850522133</v>
      </c>
      <c r="L27" s="28">
        <f t="shared" si="16"/>
        <v>1.0279273212241822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1.0639308188240746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1.0124810510425775</v>
      </c>
      <c r="D28" s="30">
        <f>D15/100</f>
        <v>1.0125529312119053</v>
      </c>
      <c r="E28" s="30">
        <f aca="true" t="shared" si="21" ref="E28:L28">E15/100</f>
        <v>1.0422650090652594</v>
      </c>
      <c r="F28" s="30">
        <f t="shared" si="21"/>
        <v>1.0060112462052766</v>
      </c>
      <c r="G28" s="30">
        <f t="shared" si="21"/>
        <v>1.002518491695512</v>
      </c>
      <c r="H28" s="30">
        <f t="shared" si="21"/>
        <v>1.042065034205365</v>
      </c>
      <c r="I28" s="30">
        <f t="shared" si="21"/>
        <v>0.9898685370292626</v>
      </c>
      <c r="J28" s="30">
        <f t="shared" si="21"/>
        <v>0.9978622286292336</v>
      </c>
      <c r="K28" s="30">
        <f t="shared" si="21"/>
        <v>1.0993851775783199</v>
      </c>
      <c r="L28" s="30">
        <f t="shared" si="21"/>
        <v>1.0418909818362732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1.0958962282361118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1.0182432934113659</v>
      </c>
      <c r="D29" s="33">
        <f>D$28+(D$31-D$28)*($A29-$A$28)/($A$31-$A$28)</f>
        <v>1.0068897948401105</v>
      </c>
      <c r="E29" s="33">
        <f aca="true" t="shared" si="23" ref="E29:L30">E$28+(E$31-E$28)*($A29-$A$28)/($A$31-$A$28)</f>
        <v>1.0347878468569387</v>
      </c>
      <c r="F29" s="33">
        <f t="shared" si="23"/>
        <v>1.0076473312673442</v>
      </c>
      <c r="G29" s="33">
        <f t="shared" si="23"/>
        <v>1.0135611939449034</v>
      </c>
      <c r="H29" s="33">
        <f t="shared" si="23"/>
        <v>1.033239225815794</v>
      </c>
      <c r="I29" s="33">
        <f t="shared" si="23"/>
        <v>1.0028317050296578</v>
      </c>
      <c r="J29" s="33">
        <f t="shared" si="23"/>
        <v>1.0062762236088372</v>
      </c>
      <c r="K29" s="33">
        <f t="shared" si="23"/>
        <v>1.1512560959887617</v>
      </c>
      <c r="L29" s="33">
        <f t="shared" si="23"/>
        <v>1.0517221775515555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1.1459462009977395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JGb-1 (1)</v>
      </c>
      <c r="C30" s="33">
        <f>C$28+(C$31-C$28)*($A30-$A$28)/($A$31-$A$28)</f>
        <v>1.0240055357801543</v>
      </c>
      <c r="D30" s="33">
        <f>D$28+(D$31-D$28)*($A30-$A$28)/($A$31-$A$28)</f>
        <v>1.0012266584683158</v>
      </c>
      <c r="E30" s="33">
        <f t="shared" si="23"/>
        <v>1.027310684648618</v>
      </c>
      <c r="F30" s="33">
        <f t="shared" si="23"/>
        <v>1.009283416329412</v>
      </c>
      <c r="G30" s="33">
        <f t="shared" si="23"/>
        <v>1.024603896194295</v>
      </c>
      <c r="H30" s="33">
        <f t="shared" si="23"/>
        <v>1.0244134174262232</v>
      </c>
      <c r="I30" s="33">
        <f t="shared" si="23"/>
        <v>1.0157948730300528</v>
      </c>
      <c r="J30" s="33">
        <f t="shared" si="23"/>
        <v>1.0146902185884406</v>
      </c>
      <c r="K30" s="33">
        <f t="shared" si="23"/>
        <v>1.2031270143992034</v>
      </c>
      <c r="L30" s="33">
        <f t="shared" si="23"/>
        <v>1.061553373266838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1.1959961737593674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1.0297677781489427</v>
      </c>
      <c r="D31" s="30">
        <f>D16/100</f>
        <v>0.995563522096521</v>
      </c>
      <c r="E31" s="30">
        <f aca="true" t="shared" si="27" ref="E31:L31">E16/100</f>
        <v>1.0198335224402972</v>
      </c>
      <c r="F31" s="30">
        <f t="shared" si="27"/>
        <v>1.0109195013914796</v>
      </c>
      <c r="G31" s="30">
        <f t="shared" si="27"/>
        <v>1.0356465984436862</v>
      </c>
      <c r="H31" s="30">
        <f t="shared" si="27"/>
        <v>1.0155876090366522</v>
      </c>
      <c r="I31" s="30">
        <f t="shared" si="27"/>
        <v>1.028758041030448</v>
      </c>
      <c r="J31" s="30">
        <f t="shared" si="27"/>
        <v>1.0231042135680442</v>
      </c>
      <c r="K31" s="30">
        <f t="shared" si="27"/>
        <v>1.2549979328096452</v>
      </c>
      <c r="L31" s="30">
        <f t="shared" si="27"/>
        <v>1.0713845689821204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1.246046146520995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142R2(68-78)</v>
      </c>
      <c r="C32" s="33">
        <f aca="true" t="shared" si="29" ref="C32:D35">C$31+(C$36-C$31)*($A32-$A$31)/($A$36-$A$31)</f>
        <v>1.0325014827543264</v>
      </c>
      <c r="D32" s="33">
        <f t="shared" si="29"/>
        <v>0.9983538607840369</v>
      </c>
      <c r="E32" s="33">
        <f aca="true" t="shared" si="30" ref="E32:L35">E$31+(E$36-E$31)*($A32-$A$31)/($A$36-$A$31)</f>
        <v>1.028255582719849</v>
      </c>
      <c r="F32" s="33">
        <f t="shared" si="30"/>
        <v>1.0095975979893845</v>
      </c>
      <c r="G32" s="33">
        <f t="shared" si="30"/>
        <v>1.0387820651262987</v>
      </c>
      <c r="H32" s="33">
        <f t="shared" si="30"/>
        <v>1.0186766342772808</v>
      </c>
      <c r="I32" s="33">
        <f t="shared" si="30"/>
        <v>1.033562791738114</v>
      </c>
      <c r="J32" s="33">
        <f t="shared" si="30"/>
        <v>1.0244030079514557</v>
      </c>
      <c r="K32" s="33">
        <f t="shared" si="30"/>
        <v>1.2670832455250314</v>
      </c>
      <c r="L32" s="33">
        <f t="shared" si="30"/>
        <v>1.0751876957584463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1.2577072003591911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145R1(64-74)</v>
      </c>
      <c r="C33" s="33">
        <f t="shared" si="29"/>
        <v>1.03523518735971</v>
      </c>
      <c r="D33" s="33">
        <f t="shared" si="29"/>
        <v>1.0011441994715526</v>
      </c>
      <c r="E33" s="33">
        <f t="shared" si="30"/>
        <v>1.0366776429994005</v>
      </c>
      <c r="F33" s="33">
        <f t="shared" si="30"/>
        <v>1.0082756945872895</v>
      </c>
      <c r="G33" s="33">
        <f t="shared" si="30"/>
        <v>1.0419175318089111</v>
      </c>
      <c r="H33" s="33">
        <f t="shared" si="30"/>
        <v>1.0217656595179094</v>
      </c>
      <c r="I33" s="33">
        <f t="shared" si="30"/>
        <v>1.0383675424457803</v>
      </c>
      <c r="J33" s="33">
        <f t="shared" si="30"/>
        <v>1.0257018023348672</v>
      </c>
      <c r="K33" s="33">
        <f t="shared" si="30"/>
        <v>1.2791685582404175</v>
      </c>
      <c r="L33" s="33">
        <f t="shared" si="30"/>
        <v>1.0789908225347722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1.2693682541973872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145R3(28-36)</v>
      </c>
      <c r="C34" s="33">
        <f t="shared" si="29"/>
        <v>1.037968891965094</v>
      </c>
      <c r="D34" s="33">
        <f t="shared" si="29"/>
        <v>1.0039345381590685</v>
      </c>
      <c r="E34" s="33">
        <f t="shared" si="30"/>
        <v>1.0450997032789522</v>
      </c>
      <c r="F34" s="33">
        <f t="shared" si="30"/>
        <v>1.0069537911851942</v>
      </c>
      <c r="G34" s="33">
        <f t="shared" si="30"/>
        <v>1.0450529984915238</v>
      </c>
      <c r="H34" s="33">
        <f t="shared" si="30"/>
        <v>1.024854684758538</v>
      </c>
      <c r="I34" s="33">
        <f t="shared" si="30"/>
        <v>1.0431722931534464</v>
      </c>
      <c r="J34" s="33">
        <f t="shared" si="30"/>
        <v>1.0270005967182785</v>
      </c>
      <c r="K34" s="33">
        <f t="shared" si="30"/>
        <v>1.291253870955804</v>
      </c>
      <c r="L34" s="33">
        <f t="shared" si="30"/>
        <v>1.0827939493110978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1.281029308035583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1.0407025965704777</v>
      </c>
      <c r="D35" s="33">
        <f t="shared" si="29"/>
        <v>1.0067248768465844</v>
      </c>
      <c r="E35" s="33">
        <f t="shared" si="30"/>
        <v>1.0535217635585037</v>
      </c>
      <c r="F35" s="33">
        <f t="shared" si="30"/>
        <v>1.0056318877830992</v>
      </c>
      <c r="G35" s="33">
        <f t="shared" si="30"/>
        <v>1.0481884651741362</v>
      </c>
      <c r="H35" s="33">
        <f t="shared" si="30"/>
        <v>1.0279437099991666</v>
      </c>
      <c r="I35" s="33">
        <f t="shared" si="30"/>
        <v>1.0479770438611127</v>
      </c>
      <c r="J35" s="33">
        <f t="shared" si="30"/>
        <v>1.02829939110169</v>
      </c>
      <c r="K35" s="33">
        <f t="shared" si="30"/>
        <v>1.30333918367119</v>
      </c>
      <c r="L35" s="33">
        <f t="shared" si="30"/>
        <v>1.0865970760874237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1.292690361873779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1.0434363011758614</v>
      </c>
      <c r="D36" s="30">
        <f>D17/100</f>
        <v>1.0095152155341003</v>
      </c>
      <c r="E36" s="30">
        <f aca="true" t="shared" si="34" ref="E36:L36">E17/100</f>
        <v>1.0619438238380554</v>
      </c>
      <c r="F36" s="30">
        <f t="shared" si="34"/>
        <v>1.0043099843810042</v>
      </c>
      <c r="G36" s="30">
        <f t="shared" si="34"/>
        <v>1.0513239318567487</v>
      </c>
      <c r="H36" s="30">
        <f t="shared" si="34"/>
        <v>1.0310327352397952</v>
      </c>
      <c r="I36" s="30">
        <f t="shared" si="34"/>
        <v>1.0527817945687787</v>
      </c>
      <c r="J36" s="30">
        <f t="shared" si="34"/>
        <v>1.0295981854851015</v>
      </c>
      <c r="K36" s="30">
        <f t="shared" si="34"/>
        <v>1.3154244963865762</v>
      </c>
      <c r="L36" s="30">
        <f t="shared" si="34"/>
        <v>1.0904002028637496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1.304351415711975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1.0437776269809527</v>
      </c>
      <c r="D37" s="33">
        <f>D$36+(D$41-D$36)*($A37-$A$36)/($A$41-$A$36)</f>
        <v>1.0124909194878877</v>
      </c>
      <c r="E37" s="33">
        <f aca="true" t="shared" si="36" ref="E37:L38">E$36+(E$41-E$36)*($A37-$A$36)/($A$41-$A$36)</f>
        <v>1.0677417078823224</v>
      </c>
      <c r="F37" s="33">
        <f t="shared" si="36"/>
        <v>1.007583620820584</v>
      </c>
      <c r="G37" s="33">
        <f t="shared" si="36"/>
        <v>1.055022378876194</v>
      </c>
      <c r="H37" s="33">
        <f t="shared" si="36"/>
        <v>1.0357902739538616</v>
      </c>
      <c r="I37" s="33">
        <f t="shared" si="36"/>
        <v>1.0601105071433432</v>
      </c>
      <c r="J37" s="33">
        <f t="shared" si="36"/>
        <v>1.0340286042502302</v>
      </c>
      <c r="K37" s="33">
        <f t="shared" si="36"/>
        <v>1.4012893310418573</v>
      </c>
      <c r="L37" s="33">
        <f t="shared" si="36"/>
        <v>1.089437113054302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1.3872019371095947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147R2(24-30)</v>
      </c>
      <c r="C38" s="33">
        <f>C$36+(C$41-C$36)*($A38-$A$36)/($A$41-$A$36)</f>
        <v>1.044118952786044</v>
      </c>
      <c r="D38" s="33">
        <f>D$36+(D$41-D$36)*($A38-$A$36)/($A$41-$A$36)</f>
        <v>1.015466623441675</v>
      </c>
      <c r="E38" s="33">
        <f t="shared" si="36"/>
        <v>1.0735395919265895</v>
      </c>
      <c r="F38" s="33">
        <f t="shared" si="36"/>
        <v>1.0108572572601637</v>
      </c>
      <c r="G38" s="33">
        <f t="shared" si="36"/>
        <v>1.0587208258956393</v>
      </c>
      <c r="H38" s="33">
        <f t="shared" si="36"/>
        <v>1.0405478126679282</v>
      </c>
      <c r="I38" s="33">
        <f t="shared" si="36"/>
        <v>1.0674392197179077</v>
      </c>
      <c r="J38" s="33">
        <f t="shared" si="36"/>
        <v>1.038459023015359</v>
      </c>
      <c r="K38" s="33">
        <f t="shared" si="36"/>
        <v>1.4871541656971383</v>
      </c>
      <c r="L38" s="33">
        <f t="shared" si="36"/>
        <v>1.0884740232448544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1.4700524585072146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148R2(34-44)</v>
      </c>
      <c r="C39" s="33">
        <f t="shared" si="38"/>
        <v>1.0444602785911354</v>
      </c>
      <c r="D39" s="33">
        <f t="shared" si="38"/>
        <v>1.0184423273954624</v>
      </c>
      <c r="E39" s="33">
        <f t="shared" si="38"/>
        <v>1.0793374759708565</v>
      </c>
      <c r="F39" s="33">
        <f t="shared" si="38"/>
        <v>1.0141308936997435</v>
      </c>
      <c r="G39" s="33">
        <f t="shared" si="38"/>
        <v>1.0624192729150848</v>
      </c>
      <c r="H39" s="33">
        <f t="shared" si="38"/>
        <v>1.0453053513819945</v>
      </c>
      <c r="I39" s="33">
        <f t="shared" si="38"/>
        <v>1.074767932292472</v>
      </c>
      <c r="J39" s="33">
        <f t="shared" si="38"/>
        <v>1.0428894417804875</v>
      </c>
      <c r="K39" s="33">
        <f t="shared" si="38"/>
        <v>1.5730190003524194</v>
      </c>
      <c r="L39" s="33">
        <f t="shared" si="38"/>
        <v>1.0875109334354067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1.5529029799048342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149R2(10-20)</v>
      </c>
      <c r="C40" s="33">
        <f t="shared" si="38"/>
        <v>1.0448016043962267</v>
      </c>
      <c r="D40" s="33">
        <f t="shared" si="38"/>
        <v>1.0214180313492496</v>
      </c>
      <c r="E40" s="33">
        <f t="shared" si="38"/>
        <v>1.0851353600151237</v>
      </c>
      <c r="F40" s="33">
        <f t="shared" si="38"/>
        <v>1.0174045301393233</v>
      </c>
      <c r="G40" s="33">
        <f t="shared" si="38"/>
        <v>1.06611771993453</v>
      </c>
      <c r="H40" s="33">
        <f t="shared" si="38"/>
        <v>1.0500628900960611</v>
      </c>
      <c r="I40" s="33">
        <f t="shared" si="38"/>
        <v>1.0820966448670364</v>
      </c>
      <c r="J40" s="33">
        <f t="shared" si="38"/>
        <v>1.0473198605456162</v>
      </c>
      <c r="K40" s="33">
        <f t="shared" si="38"/>
        <v>1.6588838350077004</v>
      </c>
      <c r="L40" s="33">
        <f t="shared" si="38"/>
        <v>1.0865478436259592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1.635753501302454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1.045142930201318</v>
      </c>
      <c r="D41" s="30">
        <f>D18/100</f>
        <v>1.024393735303037</v>
      </c>
      <c r="E41" s="30">
        <f aca="true" t="shared" si="40" ref="E41:L41">E18/100</f>
        <v>1.0909332440593906</v>
      </c>
      <c r="F41" s="30">
        <f t="shared" si="40"/>
        <v>1.020678166578903</v>
      </c>
      <c r="G41" s="30">
        <f t="shared" si="40"/>
        <v>1.0698161669539754</v>
      </c>
      <c r="H41" s="30">
        <f t="shared" si="40"/>
        <v>1.0548204288101275</v>
      </c>
      <c r="I41" s="30">
        <f t="shared" si="40"/>
        <v>1.0894253574416009</v>
      </c>
      <c r="J41" s="30">
        <f t="shared" si="40"/>
        <v>1.051750279310745</v>
      </c>
      <c r="K41" s="30">
        <f t="shared" si="40"/>
        <v>1.7447486696629815</v>
      </c>
      <c r="L41" s="30">
        <f t="shared" si="40"/>
        <v>1.0855847538165115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1.7186040227000736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1.053882623486899</v>
      </c>
      <c r="D42" s="33">
        <f t="shared" si="42"/>
        <v>1.029978504110973</v>
      </c>
      <c r="E42" s="33">
        <f t="shared" si="42"/>
        <v>1.09044393912283</v>
      </c>
      <c r="F42" s="33">
        <f t="shared" si="42"/>
        <v>1.0281459375163726</v>
      </c>
      <c r="G42" s="33">
        <f t="shared" si="42"/>
        <v>1.0729097465477273</v>
      </c>
      <c r="H42" s="33">
        <f t="shared" si="42"/>
        <v>1.0631693103037525</v>
      </c>
      <c r="I42" s="33">
        <f t="shared" si="42"/>
        <v>1.08949499196903</v>
      </c>
      <c r="J42" s="33">
        <f t="shared" si="42"/>
        <v>1.0550355431009768</v>
      </c>
      <c r="K42" s="33">
        <f t="shared" si="42"/>
        <v>1.7450169303486922</v>
      </c>
      <c r="L42" s="33">
        <f t="shared" si="42"/>
        <v>1.0901439407415259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1.7188628660061935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150R1(72-82)</v>
      </c>
      <c r="C43" s="33">
        <f>C$41+(C$46-C$41)*($A43-$A$41)/($A$46-$A$41)</f>
        <v>1.0626223167724802</v>
      </c>
      <c r="D43" s="33">
        <f>D$41+(D$46-D$41)*($A43-$A$41)/($A$46-$A$41)</f>
        <v>1.0355632729189088</v>
      </c>
      <c r="E43" s="33">
        <f t="shared" si="42"/>
        <v>1.0899546341862694</v>
      </c>
      <c r="F43" s="33">
        <f t="shared" si="42"/>
        <v>1.0356137084538422</v>
      </c>
      <c r="G43" s="33">
        <f t="shared" si="42"/>
        <v>1.076003326141479</v>
      </c>
      <c r="H43" s="33">
        <f t="shared" si="42"/>
        <v>1.0715181917973777</v>
      </c>
      <c r="I43" s="33">
        <f t="shared" si="42"/>
        <v>1.0895646264964594</v>
      </c>
      <c r="J43" s="33">
        <f t="shared" si="42"/>
        <v>1.0583208068912087</v>
      </c>
      <c r="K43" s="33">
        <f t="shared" si="42"/>
        <v>1.745285191034403</v>
      </c>
      <c r="L43" s="33">
        <f t="shared" si="42"/>
        <v>1.0947031276665404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1.7191217093123135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151R2(22-30)</v>
      </c>
      <c r="C44" s="33">
        <f t="shared" si="43"/>
        <v>1.0713620100580612</v>
      </c>
      <c r="D44" s="33">
        <f t="shared" si="43"/>
        <v>1.0411480417268448</v>
      </c>
      <c r="E44" s="33">
        <f t="shared" si="43"/>
        <v>1.0894653292497087</v>
      </c>
      <c r="F44" s="33">
        <f t="shared" si="43"/>
        <v>1.0430814793913115</v>
      </c>
      <c r="G44" s="33">
        <f t="shared" si="43"/>
        <v>1.0790969057352309</v>
      </c>
      <c r="H44" s="33">
        <f t="shared" si="43"/>
        <v>1.0798670732910027</v>
      </c>
      <c r="I44" s="33">
        <f t="shared" si="43"/>
        <v>1.0896342610238885</v>
      </c>
      <c r="J44" s="33">
        <f t="shared" si="43"/>
        <v>1.0616060706814407</v>
      </c>
      <c r="K44" s="33">
        <f t="shared" si="43"/>
        <v>1.7455534517201137</v>
      </c>
      <c r="L44" s="33">
        <f t="shared" si="43"/>
        <v>1.0992623145915548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1.7193805526184336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BHVO2 (1) unignited</v>
      </c>
      <c r="C45" s="33">
        <f t="shared" si="43"/>
        <v>1.0801017033436424</v>
      </c>
      <c r="D45" s="33">
        <f t="shared" si="43"/>
        <v>1.0467328105347806</v>
      </c>
      <c r="E45" s="33">
        <f t="shared" si="43"/>
        <v>1.088976024313148</v>
      </c>
      <c r="F45" s="33">
        <f t="shared" si="43"/>
        <v>1.050549250328781</v>
      </c>
      <c r="G45" s="33">
        <f t="shared" si="43"/>
        <v>1.0821904853289825</v>
      </c>
      <c r="H45" s="33">
        <f t="shared" si="43"/>
        <v>1.088215954784628</v>
      </c>
      <c r="I45" s="33">
        <f t="shared" si="43"/>
        <v>1.0897038955513179</v>
      </c>
      <c r="J45" s="33">
        <f t="shared" si="43"/>
        <v>1.0648913344716726</v>
      </c>
      <c r="K45" s="33">
        <f t="shared" si="43"/>
        <v>1.7458217124058244</v>
      </c>
      <c r="L45" s="33">
        <f t="shared" si="43"/>
        <v>1.1038215015165693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1.7196393959245535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1.0888413966292234</v>
      </c>
      <c r="D46" s="30">
        <f>D19/100</f>
        <v>1.0523175793427166</v>
      </c>
      <c r="E46" s="30">
        <f aca="true" t="shared" si="45" ref="E46:L46">E19/100</f>
        <v>1.0884867193765875</v>
      </c>
      <c r="F46" s="30">
        <f t="shared" si="45"/>
        <v>1.0580170212662505</v>
      </c>
      <c r="G46" s="30">
        <f t="shared" si="45"/>
        <v>1.0852840649227344</v>
      </c>
      <c r="H46" s="30">
        <f t="shared" si="45"/>
        <v>1.096564836278253</v>
      </c>
      <c r="I46" s="30">
        <f t="shared" si="45"/>
        <v>1.089773530078747</v>
      </c>
      <c r="J46" s="30">
        <f t="shared" si="45"/>
        <v>1.0681765982619045</v>
      </c>
      <c r="K46" s="30">
        <f t="shared" si="45"/>
        <v>1.7460899730915351</v>
      </c>
      <c r="L46" s="30">
        <f t="shared" si="45"/>
        <v>1.1083806884415837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1.7198982392306734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155R2(20-26)</v>
      </c>
      <c r="C47" s="28">
        <f>C$46+(C$51-C$46)*($A47-$A$46)/($A$51-$A$46)</f>
        <v>1.0862369993561825</v>
      </c>
      <c r="D47" s="28">
        <f>D$46+(D$51-D$46)*($A47-$A$46)/($A$51-$A$46)</f>
        <v>1.0508451712128748</v>
      </c>
      <c r="E47" s="28">
        <f aca="true" t="shared" si="47" ref="E47:L47">E$46+(E$51-E$46)*($A47-$A$46)/($A$51-$A$46)</f>
        <v>1.092274962942106</v>
      </c>
      <c r="F47" s="28">
        <f t="shared" si="47"/>
        <v>1.053691826348422</v>
      </c>
      <c r="G47" s="28">
        <f t="shared" si="47"/>
        <v>1.0908145048743387</v>
      </c>
      <c r="H47" s="28">
        <f t="shared" si="47"/>
        <v>1.0926762454457002</v>
      </c>
      <c r="I47" s="28">
        <f t="shared" si="47"/>
        <v>1.091887912623926</v>
      </c>
      <c r="J47" s="28">
        <f t="shared" si="47"/>
        <v>1.0699275961451953</v>
      </c>
      <c r="K47" s="28">
        <f t="shared" si="47"/>
        <v>1.6608775265454063</v>
      </c>
      <c r="L47" s="28">
        <f t="shared" si="47"/>
        <v>1.108221107444717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1.637677203643093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1.0836326020831415</v>
      </c>
      <c r="D48" s="28">
        <f t="shared" si="49"/>
        <v>1.049372763083033</v>
      </c>
      <c r="E48" s="28">
        <f t="shared" si="49"/>
        <v>1.0960632065076246</v>
      </c>
      <c r="F48" s="28">
        <f t="shared" si="49"/>
        <v>1.0493666314305934</v>
      </c>
      <c r="G48" s="28">
        <f t="shared" si="49"/>
        <v>1.0963449448259428</v>
      </c>
      <c r="H48" s="28">
        <f t="shared" si="49"/>
        <v>1.0887876546131474</v>
      </c>
      <c r="I48" s="28">
        <f t="shared" si="49"/>
        <v>1.094002295169105</v>
      </c>
      <c r="J48" s="28">
        <f t="shared" si="49"/>
        <v>1.0716785940284863</v>
      </c>
      <c r="K48" s="28">
        <f t="shared" si="49"/>
        <v>1.5756650799992777</v>
      </c>
      <c r="L48" s="28">
        <f t="shared" si="49"/>
        <v>1.1080615264478504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1.5554561680555128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157R2(81-90)</v>
      </c>
      <c r="C49" s="28">
        <f>C$46+(C$51-C$46)*($A49-$A$46)/($A$51-$A$46)</f>
        <v>1.0810282048101008</v>
      </c>
      <c r="D49" s="28">
        <f>D$46+(D$51-D$46)*($A49-$A$46)/($A$51-$A$46)</f>
        <v>1.0479003549531913</v>
      </c>
      <c r="E49" s="28">
        <f t="shared" si="49"/>
        <v>1.0998514500731429</v>
      </c>
      <c r="F49" s="28">
        <f t="shared" si="49"/>
        <v>1.045041436512765</v>
      </c>
      <c r="G49" s="28">
        <f t="shared" si="49"/>
        <v>1.101875384777547</v>
      </c>
      <c r="H49" s="28">
        <f t="shared" si="49"/>
        <v>1.0848990637805944</v>
      </c>
      <c r="I49" s="28">
        <f t="shared" si="49"/>
        <v>1.096116677714284</v>
      </c>
      <c r="J49" s="28">
        <f t="shared" si="49"/>
        <v>1.0734295919117771</v>
      </c>
      <c r="K49" s="28">
        <f t="shared" si="49"/>
        <v>1.490452633453149</v>
      </c>
      <c r="L49" s="28">
        <f t="shared" si="49"/>
        <v>1.1079019454509835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1.4732351324679325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136R2(4-14)</v>
      </c>
      <c r="C50" s="28">
        <f t="shared" si="49"/>
        <v>1.0784238075370598</v>
      </c>
      <c r="D50" s="28">
        <f t="shared" si="49"/>
        <v>1.0464279468233495</v>
      </c>
      <c r="E50" s="28">
        <f t="shared" si="49"/>
        <v>1.1036396936386614</v>
      </c>
      <c r="F50" s="28">
        <f t="shared" si="49"/>
        <v>1.0407162415949363</v>
      </c>
      <c r="G50" s="28">
        <f t="shared" si="49"/>
        <v>1.1074058247291512</v>
      </c>
      <c r="H50" s="28">
        <f t="shared" si="49"/>
        <v>1.0810104729480416</v>
      </c>
      <c r="I50" s="28">
        <f t="shared" si="49"/>
        <v>1.098231060259463</v>
      </c>
      <c r="J50" s="28">
        <f t="shared" si="49"/>
        <v>1.0751805897950681</v>
      </c>
      <c r="K50" s="28">
        <f t="shared" si="49"/>
        <v>1.4052401869070201</v>
      </c>
      <c r="L50" s="28">
        <f t="shared" si="49"/>
        <v>1.107742364454117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1.3910140968803522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1.0758194102640188</v>
      </c>
      <c r="D51" s="30">
        <f>D20/100</f>
        <v>1.0449555386935077</v>
      </c>
      <c r="E51" s="30">
        <f aca="true" t="shared" si="52" ref="E51:L51">E20/100</f>
        <v>1.10742793720418</v>
      </c>
      <c r="F51" s="30">
        <f t="shared" si="52"/>
        <v>1.0363910466771078</v>
      </c>
      <c r="G51" s="30">
        <f t="shared" si="52"/>
        <v>1.1129362646807555</v>
      </c>
      <c r="H51" s="30">
        <f t="shared" si="52"/>
        <v>1.0771218821154889</v>
      </c>
      <c r="I51" s="30">
        <f t="shared" si="52"/>
        <v>1.100345442804642</v>
      </c>
      <c r="J51" s="30">
        <f t="shared" si="52"/>
        <v>1.076931587678359</v>
      </c>
      <c r="K51" s="30">
        <f t="shared" si="52"/>
        <v>1.3200277403608915</v>
      </c>
      <c r="L51" s="30">
        <f t="shared" si="52"/>
        <v>1.1075827834572503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1.3087930612927718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1.0860814399947833</v>
      </c>
      <c r="D52" s="28">
        <f t="shared" si="54"/>
        <v>1.0448341054063237</v>
      </c>
      <c r="E52" s="28">
        <f aca="true" t="shared" si="55" ref="E52:L52">E$51+(E$56-E$51)*($A52-$A$51)/($A$56-$A$51)</f>
        <v>1.11538499461208</v>
      </c>
      <c r="F52" s="28">
        <f t="shared" si="55"/>
        <v>1.0400866706141274</v>
      </c>
      <c r="G52" s="28">
        <f t="shared" si="55"/>
        <v>1.1147283766736127</v>
      </c>
      <c r="H52" s="28">
        <f t="shared" si="55"/>
        <v>1.078537249681353</v>
      </c>
      <c r="I52" s="28">
        <f t="shared" si="55"/>
        <v>1.0968089479020688</v>
      </c>
      <c r="J52" s="28">
        <f t="shared" si="55"/>
        <v>1.0773580513626877</v>
      </c>
      <c r="K52" s="28">
        <f t="shared" si="55"/>
        <v>1.372644312096203</v>
      </c>
      <c r="L52" s="28">
        <f t="shared" si="55"/>
        <v>1.1144372386812478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1.3595625109740879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(2)</v>
      </c>
      <c r="C53" s="28">
        <f t="shared" si="54"/>
        <v>1.0963434697255479</v>
      </c>
      <c r="D53" s="28">
        <f t="shared" si="54"/>
        <v>1.04471267211914</v>
      </c>
      <c r="E53" s="28">
        <f aca="true" t="shared" si="57" ref="E53:L55">E$51+(E$56-E$51)*($A53-$A$51)/($A$56-$A$51)</f>
        <v>1.12334205201998</v>
      </c>
      <c r="F53" s="28">
        <f t="shared" si="57"/>
        <v>1.043782294551147</v>
      </c>
      <c r="G53" s="28">
        <f t="shared" si="57"/>
        <v>1.1165204886664697</v>
      </c>
      <c r="H53" s="28">
        <f t="shared" si="57"/>
        <v>1.0799526172472171</v>
      </c>
      <c r="I53" s="28">
        <f t="shared" si="57"/>
        <v>1.0932724529994957</v>
      </c>
      <c r="J53" s="28">
        <f t="shared" si="57"/>
        <v>1.0777845150470167</v>
      </c>
      <c r="K53" s="28">
        <f t="shared" si="57"/>
        <v>1.4252608838315146</v>
      </c>
      <c r="L53" s="28">
        <f t="shared" si="57"/>
        <v>1.1212916939052453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1.4103319606554041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1.1066054994563124</v>
      </c>
      <c r="D54" s="28">
        <f t="shared" si="54"/>
        <v>1.044591238831956</v>
      </c>
      <c r="E54" s="28">
        <f t="shared" si="57"/>
        <v>1.1312991094278797</v>
      </c>
      <c r="F54" s="28">
        <f t="shared" si="57"/>
        <v>1.0474779184881664</v>
      </c>
      <c r="G54" s="28">
        <f t="shared" si="57"/>
        <v>1.118312600659327</v>
      </c>
      <c r="H54" s="28">
        <f t="shared" si="57"/>
        <v>1.081367984813081</v>
      </c>
      <c r="I54" s="28">
        <f t="shared" si="57"/>
        <v>1.0897359580969224</v>
      </c>
      <c r="J54" s="28">
        <f t="shared" si="57"/>
        <v>1.0782109787313454</v>
      </c>
      <c r="K54" s="28">
        <f t="shared" si="57"/>
        <v>1.477877455566826</v>
      </c>
      <c r="L54" s="28">
        <f t="shared" si="57"/>
        <v>1.1281461491292428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1.4611014103367201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BHVO2 (2) unignited</v>
      </c>
      <c r="C55" s="28">
        <f t="shared" si="54"/>
        <v>1.1168675291870769</v>
      </c>
      <c r="D55" s="28">
        <f t="shared" si="54"/>
        <v>1.0444698055447723</v>
      </c>
      <c r="E55" s="28">
        <f t="shared" si="57"/>
        <v>1.1392561668357797</v>
      </c>
      <c r="F55" s="28">
        <f t="shared" si="57"/>
        <v>1.051173542425186</v>
      </c>
      <c r="G55" s="28">
        <f t="shared" si="57"/>
        <v>1.120104712652184</v>
      </c>
      <c r="H55" s="28">
        <f t="shared" si="57"/>
        <v>1.0827833523789452</v>
      </c>
      <c r="I55" s="28">
        <f t="shared" si="57"/>
        <v>1.0861994631943492</v>
      </c>
      <c r="J55" s="28">
        <f t="shared" si="57"/>
        <v>1.0786374424156744</v>
      </c>
      <c r="K55" s="28">
        <f t="shared" si="57"/>
        <v>1.5304940273021375</v>
      </c>
      <c r="L55" s="28">
        <f t="shared" si="57"/>
        <v>1.1350006043532403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1.5118708600180364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1.1271295589178414</v>
      </c>
      <c r="D56" s="30">
        <f>D21/100</f>
        <v>1.0443483722575884</v>
      </c>
      <c r="E56" s="30">
        <f aca="true" t="shared" si="58" ref="E56:L56">E21/100</f>
        <v>1.1472132242436797</v>
      </c>
      <c r="F56" s="30">
        <f t="shared" si="58"/>
        <v>1.0548691663622056</v>
      </c>
      <c r="G56" s="30">
        <f t="shared" si="58"/>
        <v>1.1218968246450411</v>
      </c>
      <c r="H56" s="30">
        <f t="shared" si="58"/>
        <v>1.0841987199448093</v>
      </c>
      <c r="I56" s="30">
        <f t="shared" si="58"/>
        <v>1.082662968291776</v>
      </c>
      <c r="J56" s="30">
        <f t="shared" si="58"/>
        <v>1.0790639061000031</v>
      </c>
      <c r="K56" s="30">
        <f t="shared" si="58"/>
        <v>1.583110599037449</v>
      </c>
      <c r="L56" s="30">
        <f t="shared" si="58"/>
        <v>1.1418550595772379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1.5626403096993524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B18" sqref="B18"/>
    </sheetView>
  </sheetViews>
  <sheetFormatPr defaultColWidth="11.421875" defaultRowHeight="12.75"/>
  <cols>
    <col min="1" max="16384" width="12.421875" style="90" customWidth="1"/>
  </cols>
  <sheetData>
    <row r="5" ht="16.5">
      <c r="F5" s="130" t="s">
        <v>1223</v>
      </c>
    </row>
    <row r="8" ht="12.75">
      <c r="F8" s="131" t="s">
        <v>1126</v>
      </c>
    </row>
    <row r="13" spans="1:7" ht="12.75">
      <c r="A13" s="132" t="s">
        <v>1224</v>
      </c>
      <c r="F13" s="133" t="s">
        <v>1225</v>
      </c>
      <c r="G13" s="134" t="s">
        <v>1226</v>
      </c>
    </row>
    <row r="14" spans="4:11" ht="12.75">
      <c r="D14" s="135" t="s">
        <v>1227</v>
      </c>
      <c r="E14" s="134" t="s">
        <v>1041</v>
      </c>
      <c r="G14" s="133" t="s">
        <v>1228</v>
      </c>
      <c r="I14" s="134" t="s">
        <v>1229</v>
      </c>
      <c r="J14" s="133" t="s">
        <v>1236</v>
      </c>
      <c r="K14" s="136">
        <v>0.6666666865348816</v>
      </c>
    </row>
    <row r="15" spans="6:7" ht="12.75">
      <c r="F15" s="135" t="s">
        <v>1237</v>
      </c>
      <c r="G15" s="134" t="s">
        <v>1238</v>
      </c>
    </row>
    <row r="16" spans="1:11" ht="12.75">
      <c r="A16" s="137" t="s">
        <v>1239</v>
      </c>
      <c r="B16" s="138">
        <v>38386.945381944446</v>
      </c>
      <c r="D16" s="133" t="s">
        <v>1240</v>
      </c>
      <c r="E16" s="134" t="s">
        <v>1241</v>
      </c>
      <c r="F16" s="133" t="s">
        <v>1242</v>
      </c>
      <c r="G16" s="134" t="s">
        <v>1243</v>
      </c>
      <c r="H16" s="133" t="s">
        <v>1187</v>
      </c>
      <c r="I16" s="134" t="s">
        <v>1188</v>
      </c>
      <c r="J16" s="133" t="s">
        <v>1189</v>
      </c>
      <c r="K16" s="136">
        <v>3.372549057006836</v>
      </c>
    </row>
    <row r="19" spans="1:16" ht="12.75">
      <c r="A19" s="139" t="s">
        <v>1190</v>
      </c>
      <c r="B19" s="134" t="s">
        <v>1042</v>
      </c>
      <c r="D19" s="139" t="s">
        <v>1191</v>
      </c>
      <c r="E19" s="134" t="s">
        <v>1192</v>
      </c>
      <c r="F19" s="135" t="s">
        <v>1193</v>
      </c>
      <c r="G19" s="140" t="s">
        <v>1194</v>
      </c>
      <c r="H19" s="141">
        <v>1</v>
      </c>
      <c r="I19" s="142" t="s">
        <v>1195</v>
      </c>
      <c r="J19" s="141">
        <v>1</v>
      </c>
      <c r="K19" s="140" t="s">
        <v>1196</v>
      </c>
      <c r="L19" s="143">
        <v>1</v>
      </c>
      <c r="M19" s="140" t="s">
        <v>1197</v>
      </c>
      <c r="N19" s="144">
        <v>1</v>
      </c>
      <c r="O19" s="140" t="s">
        <v>1198</v>
      </c>
      <c r="P19" s="144">
        <v>1</v>
      </c>
    </row>
    <row r="21" spans="1:10" ht="12.75">
      <c r="A21" s="145" t="s">
        <v>1280</v>
      </c>
      <c r="C21" s="146" t="s">
        <v>1281</v>
      </c>
      <c r="D21" s="146" t="s">
        <v>1282</v>
      </c>
      <c r="F21" s="146" t="s">
        <v>1283</v>
      </c>
      <c r="G21" s="146" t="s">
        <v>1284</v>
      </c>
      <c r="H21" s="146" t="s">
        <v>1285</v>
      </c>
      <c r="I21" s="147" t="s">
        <v>1286</v>
      </c>
      <c r="J21" s="146" t="s">
        <v>1287</v>
      </c>
    </row>
    <row r="22" spans="1:8" ht="12.75">
      <c r="A22" s="148" t="s">
        <v>1222</v>
      </c>
      <c r="C22" s="149">
        <v>178.2290000000503</v>
      </c>
      <c r="D22" s="129">
        <v>582.0741827050224</v>
      </c>
      <c r="F22" s="129">
        <v>390</v>
      </c>
      <c r="G22" s="129">
        <v>444.99999999953434</v>
      </c>
      <c r="H22" s="150" t="s">
        <v>1127</v>
      </c>
    </row>
    <row r="24" spans="4:8" ht="12.75">
      <c r="D24" s="129">
        <v>632.171041646041</v>
      </c>
      <c r="F24" s="129">
        <v>426.99999999953434</v>
      </c>
      <c r="G24" s="129">
        <v>406</v>
      </c>
      <c r="H24" s="150" t="s">
        <v>1128</v>
      </c>
    </row>
    <row r="26" spans="4:8" ht="12.75">
      <c r="D26" s="129">
        <v>675.1370999105275</v>
      </c>
      <c r="F26" s="129">
        <v>437.99999999953434</v>
      </c>
      <c r="G26" s="129">
        <v>408.99999999953434</v>
      </c>
      <c r="H26" s="150" t="s">
        <v>1129</v>
      </c>
    </row>
    <row r="28" spans="1:8" ht="12.75">
      <c r="A28" s="145" t="s">
        <v>1288</v>
      </c>
      <c r="C28" s="151" t="s">
        <v>1289</v>
      </c>
      <c r="D28" s="129">
        <v>629.794108087197</v>
      </c>
      <c r="F28" s="129">
        <v>418.3333333330229</v>
      </c>
      <c r="G28" s="129">
        <v>419.9999999996895</v>
      </c>
      <c r="H28" s="129">
        <v>210.57861329584074</v>
      </c>
    </row>
    <row r="29" spans="1:8" ht="12.75">
      <c r="A29" s="128">
        <v>38386.94001157407</v>
      </c>
      <c r="C29" s="151" t="s">
        <v>1290</v>
      </c>
      <c r="D29" s="129">
        <v>46.57696855267632</v>
      </c>
      <c r="F29" s="129">
        <v>25.146238949794675</v>
      </c>
      <c r="G29" s="129">
        <v>21.702534414060796</v>
      </c>
      <c r="H29" s="129">
        <v>46.57696855267632</v>
      </c>
    </row>
    <row r="31" spans="3:8" ht="12.75">
      <c r="C31" s="151" t="s">
        <v>1291</v>
      </c>
      <c r="D31" s="129">
        <v>7.395586582119566</v>
      </c>
      <c r="F31" s="129">
        <v>6.011053135413546</v>
      </c>
      <c r="G31" s="129">
        <v>5.167270098589723</v>
      </c>
      <c r="H31" s="129">
        <v>22.118565519871005</v>
      </c>
    </row>
    <row r="32" spans="1:10" ht="12.75">
      <c r="A32" s="145" t="s">
        <v>1280</v>
      </c>
      <c r="C32" s="146" t="s">
        <v>1281</v>
      </c>
      <c r="D32" s="146" t="s">
        <v>1282</v>
      </c>
      <c r="F32" s="146" t="s">
        <v>1283</v>
      </c>
      <c r="G32" s="146" t="s">
        <v>1284</v>
      </c>
      <c r="H32" s="146" t="s">
        <v>1285</v>
      </c>
      <c r="I32" s="147" t="s">
        <v>1286</v>
      </c>
      <c r="J32" s="146" t="s">
        <v>1287</v>
      </c>
    </row>
    <row r="33" spans="1:8" ht="12.75">
      <c r="A33" s="148" t="s">
        <v>1055</v>
      </c>
      <c r="C33" s="149">
        <v>251.61100000003353</v>
      </c>
      <c r="D33" s="129">
        <v>3621077.332878113</v>
      </c>
      <c r="F33" s="129">
        <v>25700</v>
      </c>
      <c r="G33" s="129">
        <v>23700</v>
      </c>
      <c r="H33" s="150" t="s">
        <v>1130</v>
      </c>
    </row>
    <row r="35" spans="4:8" ht="12.75">
      <c r="D35" s="129">
        <v>3622747.8511886597</v>
      </c>
      <c r="F35" s="129">
        <v>27000</v>
      </c>
      <c r="G35" s="129">
        <v>24500</v>
      </c>
      <c r="H35" s="150" t="s">
        <v>1131</v>
      </c>
    </row>
    <row r="37" spans="4:8" ht="12.75">
      <c r="D37" s="129">
        <v>3659158.7135276794</v>
      </c>
      <c r="F37" s="129">
        <v>26000</v>
      </c>
      <c r="G37" s="129">
        <v>24600</v>
      </c>
      <c r="H37" s="150" t="s">
        <v>1132</v>
      </c>
    </row>
    <row r="39" spans="1:10" ht="12.75">
      <c r="A39" s="145" t="s">
        <v>1288</v>
      </c>
      <c r="C39" s="151" t="s">
        <v>1289</v>
      </c>
      <c r="D39" s="129">
        <v>3634327.9658648176</v>
      </c>
      <c r="F39" s="129">
        <v>26233.333333333336</v>
      </c>
      <c r="G39" s="129">
        <v>24266.666666666664</v>
      </c>
      <c r="H39" s="129">
        <v>3609087.659183547</v>
      </c>
      <c r="I39" s="129">
        <v>-0.0001</v>
      </c>
      <c r="J39" s="129">
        <v>-0.0001</v>
      </c>
    </row>
    <row r="40" spans="1:8" ht="12.75">
      <c r="A40" s="128">
        <v>38386.94048611111</v>
      </c>
      <c r="C40" s="151" t="s">
        <v>1290</v>
      </c>
      <c r="D40" s="129">
        <v>21520.273696602155</v>
      </c>
      <c r="F40" s="129">
        <v>680.6859285554045</v>
      </c>
      <c r="G40" s="129">
        <v>493.28828623162474</v>
      </c>
      <c r="H40" s="129">
        <v>21520.273696602155</v>
      </c>
    </row>
    <row r="42" spans="3:8" ht="12.75">
      <c r="C42" s="151" t="s">
        <v>1291</v>
      </c>
      <c r="D42" s="129">
        <v>0.5921390116337846</v>
      </c>
      <c r="F42" s="129">
        <v>2.5947367035148843</v>
      </c>
      <c r="G42" s="129">
        <v>2.0327813993061463</v>
      </c>
      <c r="H42" s="129">
        <v>0.5962801607725566</v>
      </c>
    </row>
    <row r="43" spans="1:10" ht="12.75">
      <c r="A43" s="145" t="s">
        <v>1280</v>
      </c>
      <c r="C43" s="146" t="s">
        <v>1281</v>
      </c>
      <c r="D43" s="146" t="s">
        <v>1282</v>
      </c>
      <c r="F43" s="146" t="s">
        <v>1283</v>
      </c>
      <c r="G43" s="146" t="s">
        <v>1284</v>
      </c>
      <c r="H43" s="146" t="s">
        <v>1285</v>
      </c>
      <c r="I43" s="147" t="s">
        <v>1286</v>
      </c>
      <c r="J43" s="146" t="s">
        <v>1287</v>
      </c>
    </row>
    <row r="44" spans="1:8" ht="12.75">
      <c r="A44" s="148" t="s">
        <v>1058</v>
      </c>
      <c r="C44" s="149">
        <v>257.6099999998696</v>
      </c>
      <c r="D44" s="129">
        <v>461510.8287820816</v>
      </c>
      <c r="F44" s="129">
        <v>12735</v>
      </c>
      <c r="G44" s="129">
        <v>9820</v>
      </c>
      <c r="H44" s="150" t="s">
        <v>1133</v>
      </c>
    </row>
    <row r="46" spans="4:8" ht="12.75">
      <c r="D46" s="129">
        <v>317555</v>
      </c>
      <c r="F46" s="129">
        <v>11617.5</v>
      </c>
      <c r="G46" s="129">
        <v>9995</v>
      </c>
      <c r="H46" s="150" t="s">
        <v>1134</v>
      </c>
    </row>
    <row r="48" spans="4:8" ht="12.75">
      <c r="D48" s="129">
        <v>459161.99728775024</v>
      </c>
      <c r="F48" s="129">
        <v>11250</v>
      </c>
      <c r="G48" s="129">
        <v>9867.5</v>
      </c>
      <c r="H48" s="150" t="s">
        <v>1135</v>
      </c>
    </row>
    <row r="50" spans="1:10" ht="12.75">
      <c r="A50" s="145" t="s">
        <v>1288</v>
      </c>
      <c r="C50" s="151" t="s">
        <v>1289</v>
      </c>
      <c r="D50" s="129">
        <v>412742.6086899439</v>
      </c>
      <c r="F50" s="129">
        <v>11867.5</v>
      </c>
      <c r="G50" s="129">
        <v>9894.166666666666</v>
      </c>
      <c r="H50" s="129">
        <v>401861.77535661065</v>
      </c>
      <c r="I50" s="129">
        <v>-0.0001</v>
      </c>
      <c r="J50" s="129">
        <v>-0.0001</v>
      </c>
    </row>
    <row r="51" spans="1:8" ht="12.75">
      <c r="A51" s="128">
        <v>38386.94113425926</v>
      </c>
      <c r="C51" s="151" t="s">
        <v>1290</v>
      </c>
      <c r="D51" s="129">
        <v>82443.25253427101</v>
      </c>
      <c r="F51" s="129">
        <v>773.4217801432799</v>
      </c>
      <c r="G51" s="129">
        <v>90.4963166837929</v>
      </c>
      <c r="H51" s="129">
        <v>82443.25253427101</v>
      </c>
    </row>
    <row r="53" spans="3:8" ht="12.75">
      <c r="C53" s="151" t="s">
        <v>1291</v>
      </c>
      <c r="D53" s="129">
        <v>19.974495193493137</v>
      </c>
      <c r="F53" s="129">
        <v>6.517141606431682</v>
      </c>
      <c r="G53" s="129">
        <v>0.9146431400703403</v>
      </c>
      <c r="H53" s="129">
        <v>20.515325813486783</v>
      </c>
    </row>
    <row r="54" spans="1:10" ht="12.75">
      <c r="A54" s="145" t="s">
        <v>1280</v>
      </c>
      <c r="C54" s="146" t="s">
        <v>1281</v>
      </c>
      <c r="D54" s="146" t="s">
        <v>1282</v>
      </c>
      <c r="F54" s="146" t="s">
        <v>1283</v>
      </c>
      <c r="G54" s="146" t="s">
        <v>1284</v>
      </c>
      <c r="H54" s="146" t="s">
        <v>1285</v>
      </c>
      <c r="I54" s="147" t="s">
        <v>1286</v>
      </c>
      <c r="J54" s="146" t="s">
        <v>1287</v>
      </c>
    </row>
    <row r="55" spans="1:8" ht="12.75">
      <c r="A55" s="148" t="s">
        <v>1057</v>
      </c>
      <c r="C55" s="149">
        <v>259.9399999999441</v>
      </c>
      <c r="D55" s="129">
        <v>4584283.225654602</v>
      </c>
      <c r="F55" s="129">
        <v>25675</v>
      </c>
      <c r="G55" s="129">
        <v>24175</v>
      </c>
      <c r="H55" s="150" t="s">
        <v>1136</v>
      </c>
    </row>
    <row r="57" spans="4:8" ht="12.75">
      <c r="D57" s="129">
        <v>4964505.958900452</v>
      </c>
      <c r="F57" s="129">
        <v>26250</v>
      </c>
      <c r="G57" s="129">
        <v>24175</v>
      </c>
      <c r="H57" s="150" t="s">
        <v>1137</v>
      </c>
    </row>
    <row r="59" spans="4:8" ht="12.75">
      <c r="D59" s="129">
        <v>4885865.139846802</v>
      </c>
      <c r="F59" s="129">
        <v>26375</v>
      </c>
      <c r="G59" s="129">
        <v>24125</v>
      </c>
      <c r="H59" s="150" t="s">
        <v>1138</v>
      </c>
    </row>
    <row r="61" spans="1:10" ht="12.75">
      <c r="A61" s="145" t="s">
        <v>1288</v>
      </c>
      <c r="C61" s="151" t="s">
        <v>1289</v>
      </c>
      <c r="D61" s="129">
        <v>4811551.441467285</v>
      </c>
      <c r="F61" s="129">
        <v>26100</v>
      </c>
      <c r="G61" s="129">
        <v>24158.333333333336</v>
      </c>
      <c r="H61" s="129">
        <v>4786412.468403312</v>
      </c>
      <c r="I61" s="129">
        <v>-0.0001</v>
      </c>
      <c r="J61" s="129">
        <v>-0.0001</v>
      </c>
    </row>
    <row r="62" spans="1:8" ht="12.75">
      <c r="A62" s="128">
        <v>38386.94180555556</v>
      </c>
      <c r="C62" s="151" t="s">
        <v>1290</v>
      </c>
      <c r="D62" s="129">
        <v>200709.30731871902</v>
      </c>
      <c r="F62" s="129">
        <v>373.329613076702</v>
      </c>
      <c r="G62" s="129">
        <v>28.867513459481284</v>
      </c>
      <c r="H62" s="129">
        <v>200709.30731871902</v>
      </c>
    </row>
    <row r="64" spans="3:8" ht="12.75">
      <c r="C64" s="151" t="s">
        <v>1291</v>
      </c>
      <c r="D64" s="129">
        <v>4.171405205999681</v>
      </c>
      <c r="F64" s="129">
        <v>1.4303816592977086</v>
      </c>
      <c r="G64" s="129">
        <v>0.1194929843096845</v>
      </c>
      <c r="H64" s="129">
        <v>4.1933140665094655</v>
      </c>
    </row>
    <row r="65" spans="1:10" ht="12.75">
      <c r="A65" s="145" t="s">
        <v>1280</v>
      </c>
      <c r="C65" s="146" t="s">
        <v>1281</v>
      </c>
      <c r="D65" s="146" t="s">
        <v>1282</v>
      </c>
      <c r="F65" s="146" t="s">
        <v>1283</v>
      </c>
      <c r="G65" s="146" t="s">
        <v>1284</v>
      </c>
      <c r="H65" s="146" t="s">
        <v>1285</v>
      </c>
      <c r="I65" s="147" t="s">
        <v>1286</v>
      </c>
      <c r="J65" s="146" t="s">
        <v>1287</v>
      </c>
    </row>
    <row r="66" spans="1:8" ht="12.75">
      <c r="A66" s="148" t="s">
        <v>1059</v>
      </c>
      <c r="C66" s="149">
        <v>285.2129999999888</v>
      </c>
      <c r="D66" s="129">
        <v>861962.7694578171</v>
      </c>
      <c r="F66" s="129">
        <v>12150</v>
      </c>
      <c r="G66" s="129">
        <v>11750</v>
      </c>
      <c r="H66" s="150" t="s">
        <v>1139</v>
      </c>
    </row>
    <row r="68" spans="4:8" ht="12.75">
      <c r="D68" s="129">
        <v>849905.3954601288</v>
      </c>
      <c r="F68" s="129">
        <v>12625</v>
      </c>
      <c r="G68" s="129">
        <v>11725</v>
      </c>
      <c r="H68" s="150" t="s">
        <v>1140</v>
      </c>
    </row>
    <row r="70" spans="4:8" ht="12.75">
      <c r="D70" s="129">
        <v>775591.4154014587</v>
      </c>
      <c r="F70" s="129">
        <v>12475</v>
      </c>
      <c r="G70" s="129">
        <v>11575</v>
      </c>
      <c r="H70" s="150" t="s">
        <v>1141</v>
      </c>
    </row>
    <row r="72" spans="1:10" ht="12.75">
      <c r="A72" s="145" t="s">
        <v>1288</v>
      </c>
      <c r="C72" s="151" t="s">
        <v>1289</v>
      </c>
      <c r="D72" s="129">
        <v>829153.1934398015</v>
      </c>
      <c r="F72" s="129">
        <v>12416.666666666668</v>
      </c>
      <c r="G72" s="129">
        <v>11683.333333333332</v>
      </c>
      <c r="H72" s="129">
        <v>817141.9540716362</v>
      </c>
      <c r="I72" s="129">
        <v>-0.0001</v>
      </c>
      <c r="J72" s="129">
        <v>-0.0001</v>
      </c>
    </row>
    <row r="73" spans="1:8" ht="12.75">
      <c r="A73" s="128">
        <v>38386.94248842593</v>
      </c>
      <c r="C73" s="151" t="s">
        <v>1290</v>
      </c>
      <c r="D73" s="129">
        <v>46775.988679037655</v>
      </c>
      <c r="F73" s="129">
        <v>242.81337140555775</v>
      </c>
      <c r="G73" s="129">
        <v>94.64847243000457</v>
      </c>
      <c r="H73" s="129">
        <v>46775.988679037655</v>
      </c>
    </row>
    <row r="75" spans="3:8" ht="12.75">
      <c r="C75" s="151" t="s">
        <v>1291</v>
      </c>
      <c r="D75" s="129">
        <v>5.641416935872141</v>
      </c>
      <c r="F75" s="129">
        <v>1.9555439307830147</v>
      </c>
      <c r="G75" s="129">
        <v>0.8101153132382701</v>
      </c>
      <c r="H75" s="129">
        <v>5.724340605198806</v>
      </c>
    </row>
    <row r="76" spans="1:10" ht="12.75">
      <c r="A76" s="145" t="s">
        <v>1280</v>
      </c>
      <c r="C76" s="146" t="s">
        <v>1281</v>
      </c>
      <c r="D76" s="146" t="s">
        <v>1282</v>
      </c>
      <c r="F76" s="146" t="s">
        <v>1283</v>
      </c>
      <c r="G76" s="146" t="s">
        <v>1284</v>
      </c>
      <c r="H76" s="146" t="s">
        <v>1285</v>
      </c>
      <c r="I76" s="147" t="s">
        <v>1286</v>
      </c>
      <c r="J76" s="146" t="s">
        <v>1287</v>
      </c>
    </row>
    <row r="77" spans="1:8" ht="12.75">
      <c r="A77" s="148" t="s">
        <v>1055</v>
      </c>
      <c r="C77" s="149">
        <v>288.1579999998212</v>
      </c>
      <c r="D77" s="129">
        <v>376960.1189250946</v>
      </c>
      <c r="F77" s="129">
        <v>3670</v>
      </c>
      <c r="G77" s="129">
        <v>3890.0000000037253</v>
      </c>
      <c r="H77" s="150" t="s">
        <v>1142</v>
      </c>
    </row>
    <row r="79" spans="4:8" ht="12.75">
      <c r="D79" s="129">
        <v>380524.7795443535</v>
      </c>
      <c r="F79" s="129">
        <v>3670</v>
      </c>
      <c r="G79" s="129">
        <v>3890.0000000037253</v>
      </c>
      <c r="H79" s="150" t="s">
        <v>1143</v>
      </c>
    </row>
    <row r="81" spans="4:8" ht="12.75">
      <c r="D81" s="129">
        <v>358702.0717487335</v>
      </c>
      <c r="F81" s="129">
        <v>3670</v>
      </c>
      <c r="G81" s="129">
        <v>3890.0000000037253</v>
      </c>
      <c r="H81" s="150" t="s">
        <v>1144</v>
      </c>
    </row>
    <row r="83" spans="1:10" ht="12.75">
      <c r="A83" s="145" t="s">
        <v>1288</v>
      </c>
      <c r="C83" s="151" t="s">
        <v>1289</v>
      </c>
      <c r="D83" s="129">
        <v>372062.3234060606</v>
      </c>
      <c r="F83" s="129">
        <v>3670</v>
      </c>
      <c r="G83" s="129">
        <v>3890.0000000037253</v>
      </c>
      <c r="H83" s="129">
        <v>368280.61986623565</v>
      </c>
      <c r="I83" s="129">
        <v>-0.0001</v>
      </c>
      <c r="J83" s="129">
        <v>-0.0001</v>
      </c>
    </row>
    <row r="84" spans="1:8" ht="12.75">
      <c r="A84" s="128">
        <v>38386.94290509259</v>
      </c>
      <c r="C84" s="151" t="s">
        <v>1290</v>
      </c>
      <c r="D84" s="129">
        <v>11706.790533403884</v>
      </c>
      <c r="H84" s="129">
        <v>11706.790533403884</v>
      </c>
    </row>
    <row r="86" spans="3:8" ht="12.75">
      <c r="C86" s="151" t="s">
        <v>1291</v>
      </c>
      <c r="D86" s="129">
        <v>3.1464595571606306</v>
      </c>
      <c r="F86" s="129">
        <v>0</v>
      </c>
      <c r="G86" s="129">
        <v>0</v>
      </c>
      <c r="H86" s="129">
        <v>3.178769096689353</v>
      </c>
    </row>
    <row r="87" spans="1:10" ht="12.75">
      <c r="A87" s="145" t="s">
        <v>1280</v>
      </c>
      <c r="C87" s="146" t="s">
        <v>1281</v>
      </c>
      <c r="D87" s="146" t="s">
        <v>1282</v>
      </c>
      <c r="F87" s="146" t="s">
        <v>1283</v>
      </c>
      <c r="G87" s="146" t="s">
        <v>1284</v>
      </c>
      <c r="H87" s="146" t="s">
        <v>1285</v>
      </c>
      <c r="I87" s="147" t="s">
        <v>1286</v>
      </c>
      <c r="J87" s="146" t="s">
        <v>1287</v>
      </c>
    </row>
    <row r="88" spans="1:8" ht="12.75">
      <c r="A88" s="148" t="s">
        <v>1056</v>
      </c>
      <c r="C88" s="149">
        <v>334.94100000010803</v>
      </c>
      <c r="D88" s="129">
        <v>1676700</v>
      </c>
      <c r="F88" s="129">
        <v>30100</v>
      </c>
      <c r="H88" s="150" t="s">
        <v>1145</v>
      </c>
    </row>
    <row r="90" spans="4:8" ht="12.75">
      <c r="D90" s="129">
        <v>1755572.3027935028</v>
      </c>
      <c r="F90" s="129">
        <v>30300</v>
      </c>
      <c r="H90" s="150" t="s">
        <v>1146</v>
      </c>
    </row>
    <row r="92" spans="4:8" ht="12.75">
      <c r="D92" s="129">
        <v>1811312.4372768402</v>
      </c>
      <c r="F92" s="129">
        <v>30700</v>
      </c>
      <c r="H92" s="150" t="s">
        <v>1147</v>
      </c>
    </row>
    <row r="94" spans="1:10" ht="12.75">
      <c r="A94" s="145" t="s">
        <v>1288</v>
      </c>
      <c r="C94" s="151" t="s">
        <v>1289</v>
      </c>
      <c r="D94" s="129">
        <v>1747861.5800234475</v>
      </c>
      <c r="F94" s="129">
        <v>30366.666666666664</v>
      </c>
      <c r="H94" s="129">
        <v>1717494.913356781</v>
      </c>
      <c r="I94" s="129">
        <v>-0.0001</v>
      </c>
      <c r="J94" s="129">
        <v>-0.0001</v>
      </c>
    </row>
    <row r="95" spans="1:8" ht="12.75">
      <c r="A95" s="128">
        <v>38386.943344907406</v>
      </c>
      <c r="C95" s="151" t="s">
        <v>1290</v>
      </c>
      <c r="D95" s="129">
        <v>67636.66536451093</v>
      </c>
      <c r="F95" s="129">
        <v>305.5050463303894</v>
      </c>
      <c r="H95" s="129">
        <v>67636.66536451093</v>
      </c>
    </row>
    <row r="97" spans="3:8" ht="12.75">
      <c r="C97" s="151" t="s">
        <v>1291</v>
      </c>
      <c r="D97" s="129">
        <v>3.8696808796268414</v>
      </c>
      <c r="F97" s="129">
        <v>1.0060539396170893</v>
      </c>
      <c r="H97" s="129">
        <v>3.938099894125308</v>
      </c>
    </row>
    <row r="98" spans="1:10" ht="12.75">
      <c r="A98" s="145" t="s">
        <v>1280</v>
      </c>
      <c r="C98" s="146" t="s">
        <v>1281</v>
      </c>
      <c r="D98" s="146" t="s">
        <v>1282</v>
      </c>
      <c r="F98" s="146" t="s">
        <v>1283</v>
      </c>
      <c r="G98" s="146" t="s">
        <v>1284</v>
      </c>
      <c r="H98" s="146" t="s">
        <v>1285</v>
      </c>
      <c r="I98" s="147" t="s">
        <v>1286</v>
      </c>
      <c r="J98" s="146" t="s">
        <v>1287</v>
      </c>
    </row>
    <row r="99" spans="1:8" ht="12.75">
      <c r="A99" s="148" t="s">
        <v>1060</v>
      </c>
      <c r="C99" s="149">
        <v>393.36599999992177</v>
      </c>
      <c r="D99" s="129">
        <v>4737262.405952454</v>
      </c>
      <c r="F99" s="129">
        <v>17200</v>
      </c>
      <c r="G99" s="129">
        <v>16800</v>
      </c>
      <c r="H99" s="150" t="s">
        <v>1148</v>
      </c>
    </row>
    <row r="101" spans="4:8" ht="12.75">
      <c r="D101" s="129">
        <v>4686441.342788696</v>
      </c>
      <c r="F101" s="129">
        <v>16500</v>
      </c>
      <c r="G101" s="129">
        <v>17300</v>
      </c>
      <c r="H101" s="150" t="s">
        <v>1149</v>
      </c>
    </row>
    <row r="103" spans="4:8" ht="12.75">
      <c r="D103" s="129">
        <v>4559909.722068787</v>
      </c>
      <c r="F103" s="129">
        <v>17400</v>
      </c>
      <c r="G103" s="129">
        <v>15100</v>
      </c>
      <c r="H103" s="150" t="s">
        <v>1150</v>
      </c>
    </row>
    <row r="105" spans="1:10" ht="12.75">
      <c r="A105" s="145" t="s">
        <v>1288</v>
      </c>
      <c r="C105" s="151" t="s">
        <v>1289</v>
      </c>
      <c r="D105" s="129">
        <v>4661204.4902699785</v>
      </c>
      <c r="F105" s="129">
        <v>17033.333333333332</v>
      </c>
      <c r="G105" s="129">
        <v>16400</v>
      </c>
      <c r="H105" s="129">
        <v>4644487.8236033125</v>
      </c>
      <c r="I105" s="129">
        <v>-0.0001</v>
      </c>
      <c r="J105" s="129">
        <v>-0.0001</v>
      </c>
    </row>
    <row r="106" spans="1:8" ht="12.75">
      <c r="A106" s="128">
        <v>38386.94380787037</v>
      </c>
      <c r="C106" s="151" t="s">
        <v>1290</v>
      </c>
      <c r="D106" s="129">
        <v>91329.99323321994</v>
      </c>
      <c r="F106" s="129">
        <v>472.58156262526086</v>
      </c>
      <c r="G106" s="129">
        <v>1153.2562594670794</v>
      </c>
      <c r="H106" s="129">
        <v>91329.99323321994</v>
      </c>
    </row>
    <row r="108" spans="3:8" ht="12.75">
      <c r="C108" s="151" t="s">
        <v>1291</v>
      </c>
      <c r="D108" s="129">
        <v>1.959364654004487</v>
      </c>
      <c r="F108" s="129">
        <v>2.774451443983919</v>
      </c>
      <c r="G108" s="129">
        <v>7.032050362604143</v>
      </c>
      <c r="H108" s="129">
        <v>1.9664168946483278</v>
      </c>
    </row>
    <row r="109" spans="1:10" ht="12.75">
      <c r="A109" s="145" t="s">
        <v>1280</v>
      </c>
      <c r="C109" s="146" t="s">
        <v>1281</v>
      </c>
      <c r="D109" s="146" t="s">
        <v>1282</v>
      </c>
      <c r="F109" s="146" t="s">
        <v>1283</v>
      </c>
      <c r="G109" s="146" t="s">
        <v>1284</v>
      </c>
      <c r="H109" s="146" t="s">
        <v>1285</v>
      </c>
      <c r="I109" s="147" t="s">
        <v>1286</v>
      </c>
      <c r="J109" s="146" t="s">
        <v>1287</v>
      </c>
    </row>
    <row r="110" spans="1:8" ht="12.75">
      <c r="A110" s="148" t="s">
        <v>1054</v>
      </c>
      <c r="C110" s="149">
        <v>396.15199999976903</v>
      </c>
      <c r="D110" s="129">
        <v>5102392.439315796</v>
      </c>
      <c r="F110" s="129">
        <v>87900</v>
      </c>
      <c r="G110" s="129">
        <v>92800</v>
      </c>
      <c r="H110" s="150" t="s">
        <v>1151</v>
      </c>
    </row>
    <row r="112" spans="4:8" ht="12.75">
      <c r="D112" s="129">
        <v>5191427.3387146</v>
      </c>
      <c r="F112" s="129">
        <v>87300</v>
      </c>
      <c r="G112" s="129">
        <v>94600</v>
      </c>
      <c r="H112" s="150" t="s">
        <v>1152</v>
      </c>
    </row>
    <row r="114" spans="4:8" ht="12.75">
      <c r="D114" s="129">
        <v>5223970.332504272</v>
      </c>
      <c r="F114" s="129">
        <v>89600</v>
      </c>
      <c r="G114" s="129">
        <v>90900</v>
      </c>
      <c r="H114" s="150" t="s">
        <v>1153</v>
      </c>
    </row>
    <row r="116" spans="1:10" ht="12.75">
      <c r="A116" s="145" t="s">
        <v>1288</v>
      </c>
      <c r="C116" s="151" t="s">
        <v>1289</v>
      </c>
      <c r="D116" s="129">
        <v>5172596.703511556</v>
      </c>
      <c r="F116" s="129">
        <v>88266.66666666666</v>
      </c>
      <c r="G116" s="129">
        <v>92766.66666666666</v>
      </c>
      <c r="H116" s="129">
        <v>5082104.115322892</v>
      </c>
      <c r="I116" s="129">
        <v>-0.0001</v>
      </c>
      <c r="J116" s="129">
        <v>-0.0001</v>
      </c>
    </row>
    <row r="117" spans="1:8" ht="12.75">
      <c r="A117" s="128">
        <v>38386.94427083333</v>
      </c>
      <c r="C117" s="151" t="s">
        <v>1290</v>
      </c>
      <c r="D117" s="129">
        <v>62938.38768706001</v>
      </c>
      <c r="F117" s="129">
        <v>1193.0353445448854</v>
      </c>
      <c r="G117" s="129">
        <v>1850.2252115170556</v>
      </c>
      <c r="H117" s="129">
        <v>62938.38768706001</v>
      </c>
    </row>
    <row r="119" spans="3:8" ht="12.75">
      <c r="C119" s="151" t="s">
        <v>1291</v>
      </c>
      <c r="D119" s="129">
        <v>1.216765800518192</v>
      </c>
      <c r="F119" s="129">
        <v>1.3516261456324237</v>
      </c>
      <c r="G119" s="129">
        <v>1.9944935805070667</v>
      </c>
      <c r="H119" s="129">
        <v>1.2384316861454383</v>
      </c>
    </row>
    <row r="120" spans="1:10" ht="12.75">
      <c r="A120" s="145" t="s">
        <v>1280</v>
      </c>
      <c r="C120" s="146" t="s">
        <v>1281</v>
      </c>
      <c r="D120" s="146" t="s">
        <v>1282</v>
      </c>
      <c r="F120" s="146" t="s">
        <v>1283</v>
      </c>
      <c r="G120" s="146" t="s">
        <v>1284</v>
      </c>
      <c r="H120" s="146" t="s">
        <v>1285</v>
      </c>
      <c r="I120" s="147" t="s">
        <v>1286</v>
      </c>
      <c r="J120" s="146" t="s">
        <v>1287</v>
      </c>
    </row>
    <row r="121" spans="1:8" ht="12.75">
      <c r="A121" s="148" t="s">
        <v>1061</v>
      </c>
      <c r="C121" s="149">
        <v>589.5920000001788</v>
      </c>
      <c r="D121" s="129">
        <v>388451.6054801941</v>
      </c>
      <c r="F121" s="129">
        <v>3420</v>
      </c>
      <c r="G121" s="129">
        <v>3230</v>
      </c>
      <c r="H121" s="150" t="s">
        <v>1154</v>
      </c>
    </row>
    <row r="123" spans="4:8" ht="12.75">
      <c r="D123" s="129">
        <v>382601.7202324867</v>
      </c>
      <c r="F123" s="129">
        <v>3440.0000000037253</v>
      </c>
      <c r="G123" s="129">
        <v>3160</v>
      </c>
      <c r="H123" s="150" t="s">
        <v>1155</v>
      </c>
    </row>
    <row r="125" spans="4:8" ht="12.75">
      <c r="D125" s="129">
        <v>374364.5535354614</v>
      </c>
      <c r="F125" s="129">
        <v>3640.0000000037253</v>
      </c>
      <c r="G125" s="129">
        <v>3160</v>
      </c>
      <c r="H125" s="150" t="s">
        <v>1156</v>
      </c>
    </row>
    <row r="127" spans="1:10" ht="12.75">
      <c r="A127" s="145" t="s">
        <v>1288</v>
      </c>
      <c r="C127" s="151" t="s">
        <v>1289</v>
      </c>
      <c r="D127" s="129">
        <v>381805.9597493807</v>
      </c>
      <c r="F127" s="129">
        <v>3500.000000002484</v>
      </c>
      <c r="G127" s="129">
        <v>3183.333333333333</v>
      </c>
      <c r="H127" s="129">
        <v>378464.2930827129</v>
      </c>
      <c r="I127" s="129">
        <v>-0.0001</v>
      </c>
      <c r="J127" s="129">
        <v>-0.0001</v>
      </c>
    </row>
    <row r="128" spans="1:8" ht="12.75">
      <c r="A128" s="128">
        <v>38386.944768518515</v>
      </c>
      <c r="C128" s="151" t="s">
        <v>1290</v>
      </c>
      <c r="D128" s="129">
        <v>7077.159330075963</v>
      </c>
      <c r="F128" s="129">
        <v>121.65525060716642</v>
      </c>
      <c r="G128" s="129">
        <v>40.414518843273804</v>
      </c>
      <c r="H128" s="129">
        <v>7077.159330075963</v>
      </c>
    </row>
    <row r="130" spans="3:8" ht="12.75">
      <c r="C130" s="151" t="s">
        <v>1291</v>
      </c>
      <c r="D130" s="129">
        <v>1.8536010634096565</v>
      </c>
      <c r="F130" s="129">
        <v>3.4758643030594323</v>
      </c>
      <c r="G130" s="129">
        <v>1.2695660369614812</v>
      </c>
      <c r="H130" s="129">
        <v>1.869967513297023</v>
      </c>
    </row>
    <row r="131" spans="1:10" ht="12.75">
      <c r="A131" s="145" t="s">
        <v>1280</v>
      </c>
      <c r="C131" s="146" t="s">
        <v>1281</v>
      </c>
      <c r="D131" s="146" t="s">
        <v>1282</v>
      </c>
      <c r="F131" s="146" t="s">
        <v>1283</v>
      </c>
      <c r="G131" s="146" t="s">
        <v>1284</v>
      </c>
      <c r="H131" s="146" t="s">
        <v>1285</v>
      </c>
      <c r="I131" s="147" t="s">
        <v>1286</v>
      </c>
      <c r="J131" s="146" t="s">
        <v>1287</v>
      </c>
    </row>
    <row r="132" spans="1:8" ht="12.75">
      <c r="A132" s="148" t="s">
        <v>1062</v>
      </c>
      <c r="C132" s="149">
        <v>766.4900000002235</v>
      </c>
      <c r="D132" s="129">
        <v>29022.13029512763</v>
      </c>
      <c r="F132" s="129">
        <v>2132</v>
      </c>
      <c r="G132" s="129">
        <v>2132</v>
      </c>
      <c r="H132" s="150" t="s">
        <v>1157</v>
      </c>
    </row>
    <row r="134" spans="4:8" ht="12.75">
      <c r="D134" s="129">
        <v>28884.784728854895</v>
      </c>
      <c r="F134" s="129">
        <v>2135</v>
      </c>
      <c r="G134" s="129">
        <v>1931</v>
      </c>
      <c r="H134" s="150" t="s">
        <v>1158</v>
      </c>
    </row>
    <row r="136" spans="4:8" ht="12.75">
      <c r="D136" s="129">
        <v>28609.634266853333</v>
      </c>
      <c r="F136" s="129">
        <v>2069</v>
      </c>
      <c r="G136" s="129">
        <v>2060</v>
      </c>
      <c r="H136" s="150" t="s">
        <v>1159</v>
      </c>
    </row>
    <row r="138" spans="1:10" ht="12.75">
      <c r="A138" s="145" t="s">
        <v>1288</v>
      </c>
      <c r="C138" s="151" t="s">
        <v>1289</v>
      </c>
      <c r="D138" s="129">
        <v>28838.84976361195</v>
      </c>
      <c r="F138" s="129">
        <v>2112</v>
      </c>
      <c r="G138" s="129">
        <v>2041</v>
      </c>
      <c r="H138" s="129">
        <v>26763.73512946561</v>
      </c>
      <c r="I138" s="129">
        <v>-0.0001</v>
      </c>
      <c r="J138" s="129">
        <v>-0.0001</v>
      </c>
    </row>
    <row r="139" spans="1:8" ht="12.75">
      <c r="A139" s="128">
        <v>38386.94525462963</v>
      </c>
      <c r="C139" s="151" t="s">
        <v>1290</v>
      </c>
      <c r="D139" s="129">
        <v>210.04942063546292</v>
      </c>
      <c r="F139" s="129">
        <v>37.26929030716845</v>
      </c>
      <c r="G139" s="129">
        <v>101.83810681665287</v>
      </c>
      <c r="H139" s="129">
        <v>210.04942063546292</v>
      </c>
    </row>
    <row r="141" spans="3:8" ht="12.75">
      <c r="C141" s="151" t="s">
        <v>1291</v>
      </c>
      <c r="D141" s="129">
        <v>0.7283557505143544</v>
      </c>
      <c r="F141" s="129">
        <v>1.7646444274227486</v>
      </c>
      <c r="G141" s="129">
        <v>4.9896181683808365</v>
      </c>
      <c r="H141" s="129">
        <v>0.7848284987853148</v>
      </c>
    </row>
    <row r="142" spans="1:16" ht="12.75">
      <c r="A142" s="139" t="s">
        <v>1190</v>
      </c>
      <c r="B142" s="134" t="s">
        <v>1278</v>
      </c>
      <c r="D142" s="139" t="s">
        <v>1191</v>
      </c>
      <c r="E142" s="134" t="s">
        <v>1192</v>
      </c>
      <c r="F142" s="135" t="s">
        <v>1292</v>
      </c>
      <c r="G142" s="140" t="s">
        <v>1194</v>
      </c>
      <c r="H142" s="141">
        <v>1</v>
      </c>
      <c r="I142" s="142" t="s">
        <v>1195</v>
      </c>
      <c r="J142" s="141">
        <v>2</v>
      </c>
      <c r="K142" s="140" t="s">
        <v>1196</v>
      </c>
      <c r="L142" s="143">
        <v>1</v>
      </c>
      <c r="M142" s="140" t="s">
        <v>1197</v>
      </c>
      <c r="N142" s="144">
        <v>1</v>
      </c>
      <c r="O142" s="140" t="s">
        <v>1198</v>
      </c>
      <c r="P142" s="144">
        <v>1</v>
      </c>
    </row>
    <row r="144" spans="1:10" ht="12.75">
      <c r="A144" s="145" t="s">
        <v>1280</v>
      </c>
      <c r="C144" s="146" t="s">
        <v>1281</v>
      </c>
      <c r="D144" s="146" t="s">
        <v>1282</v>
      </c>
      <c r="F144" s="146" t="s">
        <v>1283</v>
      </c>
      <c r="G144" s="146" t="s">
        <v>1284</v>
      </c>
      <c r="H144" s="146" t="s">
        <v>1285</v>
      </c>
      <c r="I144" s="147" t="s">
        <v>1286</v>
      </c>
      <c r="J144" s="146" t="s">
        <v>1287</v>
      </c>
    </row>
    <row r="145" spans="1:8" ht="12.75">
      <c r="A145" s="148" t="s">
        <v>1222</v>
      </c>
      <c r="C145" s="149">
        <v>178.2290000000503</v>
      </c>
      <c r="D145" s="129">
        <v>381</v>
      </c>
      <c r="F145" s="129">
        <v>341</v>
      </c>
      <c r="G145" s="129">
        <v>337</v>
      </c>
      <c r="H145" s="150" t="s">
        <v>1160</v>
      </c>
    </row>
    <row r="147" spans="4:8" ht="12.75">
      <c r="D147" s="129">
        <v>331</v>
      </c>
      <c r="F147" s="129">
        <v>312</v>
      </c>
      <c r="G147" s="129">
        <v>319</v>
      </c>
      <c r="H147" s="150" t="s">
        <v>1161</v>
      </c>
    </row>
    <row r="149" spans="4:8" ht="12.75">
      <c r="D149" s="129">
        <v>357.79961073119193</v>
      </c>
      <c r="F149" s="129">
        <v>321</v>
      </c>
      <c r="G149" s="129">
        <v>289</v>
      </c>
      <c r="H149" s="150" t="s">
        <v>1162</v>
      </c>
    </row>
    <row r="151" spans="1:8" ht="12.75">
      <c r="A151" s="145" t="s">
        <v>1288</v>
      </c>
      <c r="C151" s="151" t="s">
        <v>1289</v>
      </c>
      <c r="D151" s="129">
        <v>356.5998702437306</v>
      </c>
      <c r="F151" s="129">
        <v>324.6666666666667</v>
      </c>
      <c r="G151" s="129">
        <v>315</v>
      </c>
      <c r="H151" s="129">
        <v>37.04974003539731</v>
      </c>
    </row>
    <row r="152" spans="1:8" ht="12.75">
      <c r="A152" s="128">
        <v>38386.9475</v>
      </c>
      <c r="C152" s="151" t="s">
        <v>1290</v>
      </c>
      <c r="D152" s="129">
        <v>25.02158134347069</v>
      </c>
      <c r="F152" s="129">
        <v>14.843629385474879</v>
      </c>
      <c r="G152" s="129">
        <v>24.248711305964278</v>
      </c>
      <c r="H152" s="129">
        <v>25.02158134347069</v>
      </c>
    </row>
    <row r="154" spans="3:8" ht="12.75">
      <c r="C154" s="151" t="s">
        <v>1291</v>
      </c>
      <c r="D154" s="129">
        <v>7.016710725769144</v>
      </c>
      <c r="F154" s="129">
        <v>4.571959769653453</v>
      </c>
      <c r="G154" s="129">
        <v>7.698003589195009</v>
      </c>
      <c r="H154" s="129">
        <v>67.53510637204224</v>
      </c>
    </row>
    <row r="155" spans="1:10" ht="12.75">
      <c r="A155" s="145" t="s">
        <v>1280</v>
      </c>
      <c r="C155" s="146" t="s">
        <v>1281</v>
      </c>
      <c r="D155" s="146" t="s">
        <v>1282</v>
      </c>
      <c r="F155" s="146" t="s">
        <v>1283</v>
      </c>
      <c r="G155" s="146" t="s">
        <v>1284</v>
      </c>
      <c r="H155" s="146" t="s">
        <v>1285</v>
      </c>
      <c r="I155" s="147" t="s">
        <v>1286</v>
      </c>
      <c r="J155" s="146" t="s">
        <v>1287</v>
      </c>
    </row>
    <row r="156" spans="1:8" ht="12.75">
      <c r="A156" s="148" t="s">
        <v>1055</v>
      </c>
      <c r="C156" s="149">
        <v>251.61100000003353</v>
      </c>
      <c r="D156" s="129">
        <v>23551.2758256495</v>
      </c>
      <c r="F156" s="129">
        <v>17100</v>
      </c>
      <c r="G156" s="129">
        <v>17000</v>
      </c>
      <c r="H156" s="150" t="s">
        <v>1163</v>
      </c>
    </row>
    <row r="158" spans="4:8" ht="12.75">
      <c r="D158" s="129">
        <v>23458.250493317842</v>
      </c>
      <c r="F158" s="129">
        <v>17200</v>
      </c>
      <c r="G158" s="129">
        <v>16900</v>
      </c>
      <c r="H158" s="150" t="s">
        <v>1164</v>
      </c>
    </row>
    <row r="160" spans="4:8" ht="12.75">
      <c r="D160" s="129">
        <v>23546.504730701447</v>
      </c>
      <c r="F160" s="129">
        <v>17300</v>
      </c>
      <c r="G160" s="129">
        <v>16900</v>
      </c>
      <c r="H160" s="150" t="s">
        <v>929</v>
      </c>
    </row>
    <row r="162" spans="1:10" ht="12.75">
      <c r="A162" s="145" t="s">
        <v>1288</v>
      </c>
      <c r="C162" s="151" t="s">
        <v>1289</v>
      </c>
      <c r="D162" s="129">
        <v>23518.677016556263</v>
      </c>
      <c r="F162" s="129">
        <v>17200</v>
      </c>
      <c r="G162" s="129">
        <v>16933.333333333332</v>
      </c>
      <c r="H162" s="129">
        <v>6453.3246981918965</v>
      </c>
      <c r="I162" s="129">
        <v>-0.0001</v>
      </c>
      <c r="J162" s="129">
        <v>-0.0001</v>
      </c>
    </row>
    <row r="163" spans="1:8" ht="12.75">
      <c r="A163" s="128">
        <v>38386.94798611111</v>
      </c>
      <c r="C163" s="151" t="s">
        <v>1290</v>
      </c>
      <c r="D163" s="129">
        <v>52.38524954229541</v>
      </c>
      <c r="F163" s="129">
        <v>100</v>
      </c>
      <c r="G163" s="129">
        <v>57.73502691896257</v>
      </c>
      <c r="H163" s="129">
        <v>52.38524954229541</v>
      </c>
    </row>
    <row r="165" spans="3:8" ht="12.75">
      <c r="C165" s="151" t="s">
        <v>1291</v>
      </c>
      <c r="D165" s="129">
        <v>0.2227389300232244</v>
      </c>
      <c r="F165" s="129">
        <v>0.5813953488372093</v>
      </c>
      <c r="G165" s="129">
        <v>0.34095488337970026</v>
      </c>
      <c r="H165" s="129">
        <v>0.8117559861349113</v>
      </c>
    </row>
    <row r="166" spans="1:10" ht="12.75">
      <c r="A166" s="145" t="s">
        <v>1280</v>
      </c>
      <c r="C166" s="146" t="s">
        <v>1281</v>
      </c>
      <c r="D166" s="146" t="s">
        <v>1282</v>
      </c>
      <c r="F166" s="146" t="s">
        <v>1283</v>
      </c>
      <c r="G166" s="146" t="s">
        <v>1284</v>
      </c>
      <c r="H166" s="146" t="s">
        <v>1285</v>
      </c>
      <c r="I166" s="147" t="s">
        <v>1286</v>
      </c>
      <c r="J166" s="146" t="s">
        <v>1287</v>
      </c>
    </row>
    <row r="167" spans="1:8" ht="12.75">
      <c r="A167" s="148" t="s">
        <v>1058</v>
      </c>
      <c r="C167" s="149">
        <v>257.6099999998696</v>
      </c>
      <c r="D167" s="129">
        <v>27828.455354362726</v>
      </c>
      <c r="F167" s="129">
        <v>8532.5</v>
      </c>
      <c r="G167" s="129">
        <v>8345</v>
      </c>
      <c r="H167" s="150" t="s">
        <v>930</v>
      </c>
    </row>
    <row r="169" spans="4:8" ht="12.75">
      <c r="D169" s="129">
        <v>28017.531799912453</v>
      </c>
      <c r="F169" s="129">
        <v>8505</v>
      </c>
      <c r="G169" s="129">
        <v>8325</v>
      </c>
      <c r="H169" s="150" t="s">
        <v>931</v>
      </c>
    </row>
    <row r="171" spans="4:8" ht="12.75">
      <c r="D171" s="129">
        <v>28080.368251144886</v>
      </c>
      <c r="F171" s="129">
        <v>8452.5</v>
      </c>
      <c r="G171" s="129">
        <v>8300</v>
      </c>
      <c r="H171" s="150" t="s">
        <v>932</v>
      </c>
    </row>
    <row r="173" spans="1:10" ht="12.75">
      <c r="A173" s="145" t="s">
        <v>1288</v>
      </c>
      <c r="C173" s="151" t="s">
        <v>1289</v>
      </c>
      <c r="D173" s="129">
        <v>27975.45180180669</v>
      </c>
      <c r="F173" s="129">
        <v>8496.666666666666</v>
      </c>
      <c r="G173" s="129">
        <v>8323.333333333334</v>
      </c>
      <c r="H173" s="129">
        <v>19565.45180180669</v>
      </c>
      <c r="I173" s="129">
        <v>-0.0001</v>
      </c>
      <c r="J173" s="129">
        <v>-0.0001</v>
      </c>
    </row>
    <row r="174" spans="1:8" ht="12.75">
      <c r="A174" s="128">
        <v>38386.94862268519</v>
      </c>
      <c r="C174" s="151" t="s">
        <v>1290</v>
      </c>
      <c r="D174" s="129">
        <v>131.12235344081773</v>
      </c>
      <c r="F174" s="129">
        <v>40.64582799419067</v>
      </c>
      <c r="G174" s="129">
        <v>22.54624876411447</v>
      </c>
      <c r="H174" s="129">
        <v>131.12235344081773</v>
      </c>
    </row>
    <row r="176" spans="3:8" ht="12.75">
      <c r="C176" s="151" t="s">
        <v>1291</v>
      </c>
      <c r="D176" s="129">
        <v>0.4687050431562635</v>
      </c>
      <c r="F176" s="129">
        <v>0.47837380926862316</v>
      </c>
      <c r="G176" s="129">
        <v>0.2708800412188363</v>
      </c>
      <c r="H176" s="129">
        <v>0.6701728882576061</v>
      </c>
    </row>
    <row r="177" spans="1:10" ht="12.75">
      <c r="A177" s="145" t="s">
        <v>1280</v>
      </c>
      <c r="C177" s="146" t="s">
        <v>1281</v>
      </c>
      <c r="D177" s="146" t="s">
        <v>1282</v>
      </c>
      <c r="F177" s="146" t="s">
        <v>1283</v>
      </c>
      <c r="G177" s="146" t="s">
        <v>1284</v>
      </c>
      <c r="H177" s="146" t="s">
        <v>1285</v>
      </c>
      <c r="I177" s="147" t="s">
        <v>1286</v>
      </c>
      <c r="J177" s="146" t="s">
        <v>1287</v>
      </c>
    </row>
    <row r="178" spans="1:8" ht="12.75">
      <c r="A178" s="148" t="s">
        <v>1057</v>
      </c>
      <c r="C178" s="149">
        <v>259.9399999999441</v>
      </c>
      <c r="D178" s="129">
        <v>32342.954784989357</v>
      </c>
      <c r="F178" s="129">
        <v>14725</v>
      </c>
      <c r="G178" s="129">
        <v>14775</v>
      </c>
      <c r="H178" s="150" t="s">
        <v>933</v>
      </c>
    </row>
    <row r="180" spans="4:8" ht="12.75">
      <c r="D180" s="129">
        <v>32290.78508925438</v>
      </c>
      <c r="F180" s="129">
        <v>14725</v>
      </c>
      <c r="G180" s="129">
        <v>14775</v>
      </c>
      <c r="H180" s="150" t="s">
        <v>934</v>
      </c>
    </row>
    <row r="182" spans="4:8" ht="12.75">
      <c r="D182" s="129">
        <v>32519.467195391655</v>
      </c>
      <c r="F182" s="129">
        <v>14675</v>
      </c>
      <c r="G182" s="129">
        <v>14775</v>
      </c>
      <c r="H182" s="150" t="s">
        <v>935</v>
      </c>
    </row>
    <row r="184" spans="1:10" ht="12.75">
      <c r="A184" s="145" t="s">
        <v>1288</v>
      </c>
      <c r="C184" s="151" t="s">
        <v>1289</v>
      </c>
      <c r="D184" s="129">
        <v>32384.402356545128</v>
      </c>
      <c r="F184" s="129">
        <v>14708.333333333332</v>
      </c>
      <c r="G184" s="129">
        <v>14775</v>
      </c>
      <c r="H184" s="129">
        <v>17643.072390215166</v>
      </c>
      <c r="I184" s="129">
        <v>-0.0001</v>
      </c>
      <c r="J184" s="129">
        <v>-0.0001</v>
      </c>
    </row>
    <row r="185" spans="1:8" ht="12.75">
      <c r="A185" s="128">
        <v>38386.94929398148</v>
      </c>
      <c r="C185" s="151" t="s">
        <v>1290</v>
      </c>
      <c r="D185" s="129">
        <v>119.84282334767778</v>
      </c>
      <c r="F185" s="129">
        <v>28.867513459481284</v>
      </c>
      <c r="H185" s="129">
        <v>119.84282334767778</v>
      </c>
    </row>
    <row r="187" spans="3:8" ht="12.75">
      <c r="C187" s="151" t="s">
        <v>1291</v>
      </c>
      <c r="D187" s="129">
        <v>0.3700634090085552</v>
      </c>
      <c r="F187" s="129">
        <v>0.1962663804610626</v>
      </c>
      <c r="G187" s="129">
        <v>0</v>
      </c>
      <c r="H187" s="129">
        <v>0.6792627763299464</v>
      </c>
    </row>
    <row r="188" spans="1:10" ht="12.75">
      <c r="A188" s="145" t="s">
        <v>1280</v>
      </c>
      <c r="C188" s="146" t="s">
        <v>1281</v>
      </c>
      <c r="D188" s="146" t="s">
        <v>1282</v>
      </c>
      <c r="F188" s="146" t="s">
        <v>1283</v>
      </c>
      <c r="G188" s="146" t="s">
        <v>1284</v>
      </c>
      <c r="H188" s="146" t="s">
        <v>1285</v>
      </c>
      <c r="I188" s="147" t="s">
        <v>1286</v>
      </c>
      <c r="J188" s="146" t="s">
        <v>1287</v>
      </c>
    </row>
    <row r="189" spans="1:8" ht="12.75">
      <c r="A189" s="148" t="s">
        <v>1059</v>
      </c>
      <c r="C189" s="149">
        <v>285.2129999999888</v>
      </c>
      <c r="D189" s="129">
        <v>10088.207378953695</v>
      </c>
      <c r="F189" s="129">
        <v>9275</v>
      </c>
      <c r="G189" s="129">
        <v>9425</v>
      </c>
      <c r="H189" s="150" t="s">
        <v>936</v>
      </c>
    </row>
    <row r="191" spans="4:8" ht="12.75">
      <c r="D191" s="129">
        <v>10000</v>
      </c>
      <c r="F191" s="129">
        <v>9275</v>
      </c>
      <c r="G191" s="129">
        <v>9375</v>
      </c>
      <c r="H191" s="150" t="s">
        <v>937</v>
      </c>
    </row>
    <row r="193" spans="4:8" ht="12.75">
      <c r="D193" s="129">
        <v>10028.74073447287</v>
      </c>
      <c r="F193" s="129">
        <v>9275</v>
      </c>
      <c r="G193" s="129">
        <v>9425</v>
      </c>
      <c r="H193" s="150" t="s">
        <v>938</v>
      </c>
    </row>
    <row r="195" spans="1:10" ht="12.75">
      <c r="A195" s="145" t="s">
        <v>1288</v>
      </c>
      <c r="C195" s="151" t="s">
        <v>1289</v>
      </c>
      <c r="D195" s="129">
        <v>10038.982704475522</v>
      </c>
      <c r="F195" s="129">
        <v>9275</v>
      </c>
      <c r="G195" s="129">
        <v>9408.333333333334</v>
      </c>
      <c r="H195" s="129">
        <v>690.268650202537</v>
      </c>
      <c r="I195" s="129">
        <v>-0.0001</v>
      </c>
      <c r="J195" s="129">
        <v>-0.0001</v>
      </c>
    </row>
    <row r="196" spans="1:8" ht="12.75">
      <c r="A196" s="128">
        <v>38386.94996527778</v>
      </c>
      <c r="C196" s="151" t="s">
        <v>1290</v>
      </c>
      <c r="D196" s="129">
        <v>44.98676347114611</v>
      </c>
      <c r="G196" s="129">
        <v>28.867513459481284</v>
      </c>
      <c r="H196" s="129">
        <v>44.98676347114611</v>
      </c>
    </row>
    <row r="198" spans="3:8" ht="12.75">
      <c r="C198" s="151" t="s">
        <v>1291</v>
      </c>
      <c r="D198" s="129">
        <v>0.4481207388781571</v>
      </c>
      <c r="F198" s="129">
        <v>0</v>
      </c>
      <c r="G198" s="129">
        <v>0.3068291953177815</v>
      </c>
      <c r="H198" s="129">
        <v>6.51728330092149</v>
      </c>
    </row>
    <row r="199" spans="1:10" ht="12.75">
      <c r="A199" s="145" t="s">
        <v>1280</v>
      </c>
      <c r="C199" s="146" t="s">
        <v>1281</v>
      </c>
      <c r="D199" s="146" t="s">
        <v>1282</v>
      </c>
      <c r="F199" s="146" t="s">
        <v>1283</v>
      </c>
      <c r="G199" s="146" t="s">
        <v>1284</v>
      </c>
      <c r="H199" s="146" t="s">
        <v>1285</v>
      </c>
      <c r="I199" s="147" t="s">
        <v>1286</v>
      </c>
      <c r="J199" s="146" t="s">
        <v>1287</v>
      </c>
    </row>
    <row r="200" spans="1:8" ht="12.75">
      <c r="A200" s="148" t="s">
        <v>1055</v>
      </c>
      <c r="C200" s="149">
        <v>288.1579999998212</v>
      </c>
      <c r="D200" s="129">
        <v>3732.1210130266845</v>
      </c>
      <c r="F200" s="129">
        <v>2940</v>
      </c>
      <c r="G200" s="129">
        <v>2810</v>
      </c>
      <c r="H200" s="150" t="s">
        <v>939</v>
      </c>
    </row>
    <row r="202" spans="4:8" ht="12.75">
      <c r="D202" s="129">
        <v>3757.1246739067137</v>
      </c>
      <c r="F202" s="129">
        <v>2940</v>
      </c>
      <c r="G202" s="129">
        <v>2810</v>
      </c>
      <c r="H202" s="150" t="s">
        <v>940</v>
      </c>
    </row>
    <row r="204" spans="4:8" ht="12.75">
      <c r="D204" s="129">
        <v>3771.202774491161</v>
      </c>
      <c r="F204" s="129">
        <v>2940</v>
      </c>
      <c r="G204" s="129">
        <v>2810</v>
      </c>
      <c r="H204" s="150" t="s">
        <v>941</v>
      </c>
    </row>
    <row r="206" spans="1:10" ht="12.75">
      <c r="A206" s="145" t="s">
        <v>1288</v>
      </c>
      <c r="C206" s="151" t="s">
        <v>1289</v>
      </c>
      <c r="D206" s="129">
        <v>3753.482820474853</v>
      </c>
      <c r="F206" s="129">
        <v>2940</v>
      </c>
      <c r="G206" s="129">
        <v>2810</v>
      </c>
      <c r="H206" s="129">
        <v>879.4894576429948</v>
      </c>
      <c r="I206" s="129">
        <v>-0.0001</v>
      </c>
      <c r="J206" s="129">
        <v>-0.0001</v>
      </c>
    </row>
    <row r="207" spans="1:8" ht="12.75">
      <c r="A207" s="128">
        <v>38386.95039351852</v>
      </c>
      <c r="C207" s="151" t="s">
        <v>1290</v>
      </c>
      <c r="D207" s="129">
        <v>19.79377028521747</v>
      </c>
      <c r="H207" s="129">
        <v>19.79377028521747</v>
      </c>
    </row>
    <row r="209" spans="3:8" ht="12.75">
      <c r="C209" s="151" t="s">
        <v>1291</v>
      </c>
      <c r="D209" s="129">
        <v>0.5273441023159755</v>
      </c>
      <c r="F209" s="129">
        <v>0</v>
      </c>
      <c r="G209" s="129">
        <v>0</v>
      </c>
      <c r="H209" s="129">
        <v>2.250597788660728</v>
      </c>
    </row>
    <row r="210" spans="1:10" ht="12.75">
      <c r="A210" s="145" t="s">
        <v>1280</v>
      </c>
      <c r="C210" s="146" t="s">
        <v>1281</v>
      </c>
      <c r="D210" s="146" t="s">
        <v>1282</v>
      </c>
      <c r="F210" s="146" t="s">
        <v>1283</v>
      </c>
      <c r="G210" s="146" t="s">
        <v>1284</v>
      </c>
      <c r="H210" s="146" t="s">
        <v>1285</v>
      </c>
      <c r="I210" s="147" t="s">
        <v>1286</v>
      </c>
      <c r="J210" s="146" t="s">
        <v>1287</v>
      </c>
    </row>
    <row r="211" spans="1:8" ht="12.75">
      <c r="A211" s="148" t="s">
        <v>1056</v>
      </c>
      <c r="C211" s="149">
        <v>334.94100000010803</v>
      </c>
      <c r="D211" s="129">
        <v>26587.5486228168</v>
      </c>
      <c r="F211" s="129">
        <v>26200</v>
      </c>
      <c r="H211" s="150" t="s">
        <v>942</v>
      </c>
    </row>
    <row r="213" spans="4:8" ht="12.75">
      <c r="D213" s="129">
        <v>26478.566089957952</v>
      </c>
      <c r="F213" s="129">
        <v>25600</v>
      </c>
      <c r="H213" s="150" t="s">
        <v>943</v>
      </c>
    </row>
    <row r="215" spans="4:8" ht="12.75">
      <c r="D215" s="129">
        <v>26492.21366018057</v>
      </c>
      <c r="F215" s="129">
        <v>25900</v>
      </c>
      <c r="H215" s="150" t="s">
        <v>944</v>
      </c>
    </row>
    <row r="217" spans="1:10" ht="12.75">
      <c r="A217" s="145" t="s">
        <v>1288</v>
      </c>
      <c r="C217" s="151" t="s">
        <v>1289</v>
      </c>
      <c r="D217" s="129">
        <v>26519.442790985107</v>
      </c>
      <c r="F217" s="129">
        <v>25900</v>
      </c>
      <c r="H217" s="129">
        <v>619.4427909851074</v>
      </c>
      <c r="I217" s="129">
        <v>-0.0001</v>
      </c>
      <c r="J217" s="129">
        <v>-0.0001</v>
      </c>
    </row>
    <row r="218" spans="1:8" ht="12.75">
      <c r="A218" s="128">
        <v>38386.95082175926</v>
      </c>
      <c r="C218" s="151" t="s">
        <v>1290</v>
      </c>
      <c r="D218" s="129">
        <v>59.374803496453886</v>
      </c>
      <c r="F218" s="129">
        <v>300</v>
      </c>
      <c r="H218" s="129">
        <v>59.374803496453886</v>
      </c>
    </row>
    <row r="220" spans="3:8" ht="12.75">
      <c r="C220" s="151" t="s">
        <v>1291</v>
      </c>
      <c r="D220" s="129">
        <v>0.2238915951757383</v>
      </c>
      <c r="F220" s="129">
        <v>1.1583011583011582</v>
      </c>
      <c r="H220" s="129">
        <v>9.58519565657216</v>
      </c>
    </row>
    <row r="221" spans="1:10" ht="12.75">
      <c r="A221" s="145" t="s">
        <v>1280</v>
      </c>
      <c r="C221" s="146" t="s">
        <v>1281</v>
      </c>
      <c r="D221" s="146" t="s">
        <v>1282</v>
      </c>
      <c r="F221" s="146" t="s">
        <v>1283</v>
      </c>
      <c r="G221" s="146" t="s">
        <v>1284</v>
      </c>
      <c r="H221" s="146" t="s">
        <v>1285</v>
      </c>
      <c r="I221" s="147" t="s">
        <v>1286</v>
      </c>
      <c r="J221" s="146" t="s">
        <v>1287</v>
      </c>
    </row>
    <row r="222" spans="1:8" ht="12.75">
      <c r="A222" s="148" t="s">
        <v>1060</v>
      </c>
      <c r="C222" s="149">
        <v>393.36599999992177</v>
      </c>
      <c r="D222" s="129">
        <v>19420.897608816624</v>
      </c>
      <c r="F222" s="129">
        <v>7800</v>
      </c>
      <c r="G222" s="129">
        <v>7800</v>
      </c>
      <c r="H222" s="150" t="s">
        <v>945</v>
      </c>
    </row>
    <row r="224" spans="4:8" ht="12.75">
      <c r="D224" s="129">
        <v>19023.822308391333</v>
      </c>
      <c r="F224" s="129">
        <v>7800</v>
      </c>
      <c r="G224" s="129">
        <v>7800</v>
      </c>
      <c r="H224" s="150" t="s">
        <v>946</v>
      </c>
    </row>
    <row r="226" spans="4:8" ht="12.75">
      <c r="D226" s="129">
        <v>18538.43796336651</v>
      </c>
      <c r="F226" s="129">
        <v>7800</v>
      </c>
      <c r="G226" s="129">
        <v>7800</v>
      </c>
      <c r="H226" s="150" t="s">
        <v>947</v>
      </c>
    </row>
    <row r="228" spans="1:10" ht="12.75">
      <c r="A228" s="145" t="s">
        <v>1288</v>
      </c>
      <c r="C228" s="151" t="s">
        <v>1289</v>
      </c>
      <c r="D228" s="129">
        <v>18994.38596019149</v>
      </c>
      <c r="F228" s="129">
        <v>7800</v>
      </c>
      <c r="G228" s="129">
        <v>7800</v>
      </c>
      <c r="H228" s="129">
        <v>11194.385960191488</v>
      </c>
      <c r="I228" s="129">
        <v>-0.0001</v>
      </c>
      <c r="J228" s="129">
        <v>-0.0001</v>
      </c>
    </row>
    <row r="229" spans="1:8" ht="12.75">
      <c r="A229" s="128">
        <v>38386.951273148145</v>
      </c>
      <c r="C229" s="151" t="s">
        <v>1290</v>
      </c>
      <c r="D229" s="129">
        <v>441.96564392329026</v>
      </c>
      <c r="H229" s="129">
        <v>441.96564392329026</v>
      </c>
    </row>
    <row r="231" spans="3:8" ht="12.75">
      <c r="C231" s="151" t="s">
        <v>1291</v>
      </c>
      <c r="D231" s="129">
        <v>2.3268224877053862</v>
      </c>
      <c r="F231" s="129">
        <v>0</v>
      </c>
      <c r="G231" s="129">
        <v>0</v>
      </c>
      <c r="H231" s="129">
        <v>3.948100820312703</v>
      </c>
    </row>
    <row r="232" spans="1:10" ht="12.75">
      <c r="A232" s="145" t="s">
        <v>1280</v>
      </c>
      <c r="C232" s="146" t="s">
        <v>1281</v>
      </c>
      <c r="D232" s="146" t="s">
        <v>1282</v>
      </c>
      <c r="F232" s="146" t="s">
        <v>1283</v>
      </c>
      <c r="G232" s="146" t="s">
        <v>1284</v>
      </c>
      <c r="H232" s="146" t="s">
        <v>1285</v>
      </c>
      <c r="I232" s="147" t="s">
        <v>1286</v>
      </c>
      <c r="J232" s="146" t="s">
        <v>1287</v>
      </c>
    </row>
    <row r="233" spans="1:8" ht="12.75">
      <c r="A233" s="148" t="s">
        <v>1054</v>
      </c>
      <c r="C233" s="149">
        <v>396.15199999976903</v>
      </c>
      <c r="D233" s="129">
        <v>72233.78516197205</v>
      </c>
      <c r="F233" s="129">
        <v>64200</v>
      </c>
      <c r="G233" s="129">
        <v>65100</v>
      </c>
      <c r="H233" s="150" t="s">
        <v>948</v>
      </c>
    </row>
    <row r="235" spans="4:8" ht="12.75">
      <c r="D235" s="129">
        <v>71881.36853075027</v>
      </c>
      <c r="F235" s="129">
        <v>65300</v>
      </c>
      <c r="G235" s="129">
        <v>64100</v>
      </c>
      <c r="H235" s="150" t="s">
        <v>949</v>
      </c>
    </row>
    <row r="237" spans="4:8" ht="12.75">
      <c r="D237" s="129">
        <v>72040.53520441055</v>
      </c>
      <c r="F237" s="129">
        <v>64400</v>
      </c>
      <c r="G237" s="129">
        <v>64200</v>
      </c>
      <c r="H237" s="150" t="s">
        <v>950</v>
      </c>
    </row>
    <row r="239" spans="1:10" ht="12.75">
      <c r="A239" s="145" t="s">
        <v>1288</v>
      </c>
      <c r="C239" s="151" t="s">
        <v>1289</v>
      </c>
      <c r="D239" s="129">
        <v>72051.8962990443</v>
      </c>
      <c r="F239" s="129">
        <v>64633.33333333333</v>
      </c>
      <c r="G239" s="129">
        <v>64466.66666666667</v>
      </c>
      <c r="H239" s="129">
        <v>7501.004503562722</v>
      </c>
      <c r="I239" s="129">
        <v>-0.0001</v>
      </c>
      <c r="J239" s="129">
        <v>-0.0001</v>
      </c>
    </row>
    <row r="240" spans="1:8" ht="12.75">
      <c r="A240" s="128">
        <v>38386.951736111114</v>
      </c>
      <c r="C240" s="151" t="s">
        <v>1290</v>
      </c>
      <c r="D240" s="129">
        <v>176.48279333805047</v>
      </c>
      <c r="F240" s="129">
        <v>585.9465277082315</v>
      </c>
      <c r="G240" s="129">
        <v>550.7570547286101</v>
      </c>
      <c r="H240" s="129">
        <v>176.48279333805047</v>
      </c>
    </row>
    <row r="242" spans="3:8" ht="12.75">
      <c r="C242" s="151" t="s">
        <v>1291</v>
      </c>
      <c r="D242" s="129">
        <v>0.24493844354293753</v>
      </c>
      <c r="F242" s="129">
        <v>0.9065701821169134</v>
      </c>
      <c r="G242" s="129">
        <v>0.8543284199513081</v>
      </c>
      <c r="H242" s="129">
        <v>2.3527887932106584</v>
      </c>
    </row>
    <row r="243" spans="1:10" ht="12.75">
      <c r="A243" s="145" t="s">
        <v>1280</v>
      </c>
      <c r="C243" s="146" t="s">
        <v>1281</v>
      </c>
      <c r="D243" s="146" t="s">
        <v>1282</v>
      </c>
      <c r="F243" s="146" t="s">
        <v>1283</v>
      </c>
      <c r="G243" s="146" t="s">
        <v>1284</v>
      </c>
      <c r="H243" s="146" t="s">
        <v>1285</v>
      </c>
      <c r="I243" s="147" t="s">
        <v>1286</v>
      </c>
      <c r="J243" s="146" t="s">
        <v>1287</v>
      </c>
    </row>
    <row r="244" spans="1:8" ht="12.75">
      <c r="A244" s="148" t="s">
        <v>1061</v>
      </c>
      <c r="C244" s="149">
        <v>589.5920000001788</v>
      </c>
      <c r="D244" s="129">
        <v>9183.52038192749</v>
      </c>
      <c r="F244" s="129">
        <v>1879.9999999981374</v>
      </c>
      <c r="G244" s="129">
        <v>1829.9999999981374</v>
      </c>
      <c r="H244" s="150" t="s">
        <v>951</v>
      </c>
    </row>
    <row r="246" spans="4:8" ht="12.75">
      <c r="D246" s="129">
        <v>9006.047902747989</v>
      </c>
      <c r="F246" s="129">
        <v>1850</v>
      </c>
      <c r="G246" s="129">
        <v>1800</v>
      </c>
      <c r="H246" s="150" t="s">
        <v>952</v>
      </c>
    </row>
    <row r="248" spans="4:8" ht="12.75">
      <c r="D248" s="129">
        <v>8245.071559250355</v>
      </c>
      <c r="F248" s="129">
        <v>1870.0000000018626</v>
      </c>
      <c r="G248" s="129">
        <v>1820.0000000018626</v>
      </c>
      <c r="H248" s="150" t="s">
        <v>953</v>
      </c>
    </row>
    <row r="250" spans="1:10" ht="12.75">
      <c r="A250" s="145" t="s">
        <v>1288</v>
      </c>
      <c r="C250" s="151" t="s">
        <v>1289</v>
      </c>
      <c r="D250" s="129">
        <v>8811.546614641944</v>
      </c>
      <c r="F250" s="129">
        <v>1866.6666666666665</v>
      </c>
      <c r="G250" s="129">
        <v>1816.6666666666665</v>
      </c>
      <c r="H250" s="129">
        <v>6969.879947975278</v>
      </c>
      <c r="I250" s="129">
        <v>-0.0001</v>
      </c>
      <c r="J250" s="129">
        <v>-0.0001</v>
      </c>
    </row>
    <row r="251" spans="1:8" ht="12.75">
      <c r="A251" s="128">
        <v>38386.9522337963</v>
      </c>
      <c r="C251" s="151" t="s">
        <v>1290</v>
      </c>
      <c r="D251" s="129">
        <v>498.54248715854476</v>
      </c>
      <c r="F251" s="129">
        <v>15.275252315921152</v>
      </c>
      <c r="G251" s="129">
        <v>15.275252315895138</v>
      </c>
      <c r="H251" s="129">
        <v>498.54248715854476</v>
      </c>
    </row>
    <row r="253" spans="3:8" ht="12.75">
      <c r="C253" s="151" t="s">
        <v>1291</v>
      </c>
      <c r="D253" s="129">
        <v>5.657831808210926</v>
      </c>
      <c r="F253" s="129">
        <v>0.818317088352919</v>
      </c>
      <c r="G253" s="129">
        <v>0.8408395770217508</v>
      </c>
      <c r="H253" s="129">
        <v>7.152813117008842</v>
      </c>
    </row>
    <row r="254" spans="1:10" ht="12.75">
      <c r="A254" s="145" t="s">
        <v>1280</v>
      </c>
      <c r="C254" s="146" t="s">
        <v>1281</v>
      </c>
      <c r="D254" s="146" t="s">
        <v>1282</v>
      </c>
      <c r="F254" s="146" t="s">
        <v>1283</v>
      </c>
      <c r="G254" s="146" t="s">
        <v>1284</v>
      </c>
      <c r="H254" s="146" t="s">
        <v>1285</v>
      </c>
      <c r="I254" s="147" t="s">
        <v>1286</v>
      </c>
      <c r="J254" s="146" t="s">
        <v>1287</v>
      </c>
    </row>
    <row r="255" spans="1:8" ht="12.75">
      <c r="A255" s="148" t="s">
        <v>1062</v>
      </c>
      <c r="C255" s="149">
        <v>766.4900000002235</v>
      </c>
      <c r="D255" s="129">
        <v>1752.5</v>
      </c>
      <c r="F255" s="129">
        <v>1715</v>
      </c>
      <c r="G255" s="129">
        <v>1765</v>
      </c>
      <c r="H255" s="150" t="s">
        <v>954</v>
      </c>
    </row>
    <row r="257" spans="4:8" ht="12.75">
      <c r="D257" s="129">
        <v>1959.0000000018626</v>
      </c>
      <c r="F257" s="129">
        <v>1745.0000000018626</v>
      </c>
      <c r="G257" s="129">
        <v>1676.9999999981374</v>
      </c>
      <c r="H257" s="150" t="s">
        <v>955</v>
      </c>
    </row>
    <row r="259" spans="4:8" ht="12.75">
      <c r="D259" s="129">
        <v>1880.510127948597</v>
      </c>
      <c r="F259" s="129">
        <v>1719</v>
      </c>
      <c r="G259" s="129">
        <v>1747</v>
      </c>
      <c r="H259" s="150" t="s">
        <v>956</v>
      </c>
    </row>
    <row r="261" spans="1:10" ht="12.75">
      <c r="A261" s="145" t="s">
        <v>1288</v>
      </c>
      <c r="C261" s="151" t="s">
        <v>1289</v>
      </c>
      <c r="D261" s="129">
        <v>1864.0033759834864</v>
      </c>
      <c r="F261" s="129">
        <v>1726.3333333339542</v>
      </c>
      <c r="G261" s="129">
        <v>1729.6666666660458</v>
      </c>
      <c r="H261" s="129">
        <v>135.9383353331043</v>
      </c>
      <c r="I261" s="129">
        <v>-0.0001</v>
      </c>
      <c r="J261" s="129">
        <v>-0.0001</v>
      </c>
    </row>
    <row r="262" spans="1:8" ht="12.75">
      <c r="A262" s="128">
        <v>38386.952731481484</v>
      </c>
      <c r="C262" s="151" t="s">
        <v>1290</v>
      </c>
      <c r="D262" s="129">
        <v>104.23491327534772</v>
      </c>
      <c r="F262" s="129">
        <v>16.289055631567518</v>
      </c>
      <c r="G262" s="129">
        <v>46.49014232535624</v>
      </c>
      <c r="H262" s="129">
        <v>104.23491327534772</v>
      </c>
    </row>
    <row r="264" spans="3:8" ht="12.75">
      <c r="C264" s="151" t="s">
        <v>1291</v>
      </c>
      <c r="D264" s="129">
        <v>5.591991657222791</v>
      </c>
      <c r="F264" s="129">
        <v>0.9435637554486382</v>
      </c>
      <c r="G264" s="129">
        <v>2.6878093462347037</v>
      </c>
      <c r="H264" s="129">
        <v>76.67808570697126</v>
      </c>
    </row>
    <row r="265" spans="1:16" ht="12.75">
      <c r="A265" s="139" t="s">
        <v>1190</v>
      </c>
      <c r="B265" s="134" t="s">
        <v>1279</v>
      </c>
      <c r="D265" s="139" t="s">
        <v>1191</v>
      </c>
      <c r="E265" s="134" t="s">
        <v>1192</v>
      </c>
      <c r="F265" s="135" t="s">
        <v>1293</v>
      </c>
      <c r="G265" s="140" t="s">
        <v>1194</v>
      </c>
      <c r="H265" s="141">
        <v>1</v>
      </c>
      <c r="I265" s="142" t="s">
        <v>1195</v>
      </c>
      <c r="J265" s="141">
        <v>3</v>
      </c>
      <c r="K265" s="140" t="s">
        <v>1196</v>
      </c>
      <c r="L265" s="143">
        <v>1</v>
      </c>
      <c r="M265" s="140" t="s">
        <v>1197</v>
      </c>
      <c r="N265" s="144">
        <v>1</v>
      </c>
      <c r="O265" s="140" t="s">
        <v>1198</v>
      </c>
      <c r="P265" s="144">
        <v>1</v>
      </c>
    </row>
    <row r="267" spans="1:10" ht="12.75">
      <c r="A267" s="145" t="s">
        <v>1280</v>
      </c>
      <c r="C267" s="146" t="s">
        <v>1281</v>
      </c>
      <c r="D267" s="146" t="s">
        <v>1282</v>
      </c>
      <c r="F267" s="146" t="s">
        <v>1283</v>
      </c>
      <c r="G267" s="146" t="s">
        <v>1284</v>
      </c>
      <c r="H267" s="146" t="s">
        <v>1285</v>
      </c>
      <c r="I267" s="147" t="s">
        <v>1286</v>
      </c>
      <c r="J267" s="146" t="s">
        <v>1287</v>
      </c>
    </row>
    <row r="268" spans="1:8" ht="12.75">
      <c r="A268" s="148" t="s">
        <v>1222</v>
      </c>
      <c r="C268" s="149">
        <v>178.2290000000503</v>
      </c>
      <c r="D268" s="129">
        <v>467.00000000046566</v>
      </c>
      <c r="F268" s="129">
        <v>457</v>
      </c>
      <c r="G268" s="129">
        <v>430.00000000046566</v>
      </c>
      <c r="H268" s="150" t="s">
        <v>957</v>
      </c>
    </row>
    <row r="270" spans="4:8" ht="12.75">
      <c r="D270" s="129">
        <v>444.5</v>
      </c>
      <c r="F270" s="129">
        <v>412.99999999953434</v>
      </c>
      <c r="G270" s="129">
        <v>444.00000000046566</v>
      </c>
      <c r="H270" s="150" t="s">
        <v>958</v>
      </c>
    </row>
    <row r="272" spans="4:8" ht="12.75">
      <c r="D272" s="129">
        <v>470</v>
      </c>
      <c r="F272" s="129">
        <v>377</v>
      </c>
      <c r="G272" s="129">
        <v>457</v>
      </c>
      <c r="H272" s="150" t="s">
        <v>959</v>
      </c>
    </row>
    <row r="274" spans="1:8" ht="12.75">
      <c r="A274" s="145" t="s">
        <v>1288</v>
      </c>
      <c r="C274" s="151" t="s">
        <v>1289</v>
      </c>
      <c r="D274" s="129">
        <v>460.5000000001552</v>
      </c>
      <c r="F274" s="129">
        <v>415.66666666651145</v>
      </c>
      <c r="G274" s="129">
        <v>443.6666666669771</v>
      </c>
      <c r="H274" s="129">
        <v>30.0130208333973</v>
      </c>
    </row>
    <row r="275" spans="1:8" ht="12.75">
      <c r="A275" s="128">
        <v>38386.95496527778</v>
      </c>
      <c r="C275" s="151" t="s">
        <v>1290</v>
      </c>
      <c r="D275" s="129">
        <v>13.937359864875052</v>
      </c>
      <c r="F275" s="129">
        <v>40.06661120352675</v>
      </c>
      <c r="G275" s="129">
        <v>13.503086066789493</v>
      </c>
      <c r="H275" s="129">
        <v>13.937359864875052</v>
      </c>
    </row>
    <row r="277" spans="3:8" ht="12.75">
      <c r="C277" s="151" t="s">
        <v>1291</v>
      </c>
      <c r="D277" s="129">
        <v>3.026571089005506</v>
      </c>
      <c r="F277" s="129">
        <v>9.639120578237781</v>
      </c>
      <c r="G277" s="129">
        <v>3.043520525945915</v>
      </c>
      <c r="H277" s="129">
        <v>46.437710959658254</v>
      </c>
    </row>
    <row r="278" spans="1:10" ht="12.75">
      <c r="A278" s="145" t="s">
        <v>1280</v>
      </c>
      <c r="C278" s="146" t="s">
        <v>1281</v>
      </c>
      <c r="D278" s="146" t="s">
        <v>1282</v>
      </c>
      <c r="F278" s="146" t="s">
        <v>1283</v>
      </c>
      <c r="G278" s="146" t="s">
        <v>1284</v>
      </c>
      <c r="H278" s="146" t="s">
        <v>1285</v>
      </c>
      <c r="I278" s="147" t="s">
        <v>1286</v>
      </c>
      <c r="J278" s="146" t="s">
        <v>1287</v>
      </c>
    </row>
    <row r="279" spans="1:8" ht="12.75">
      <c r="A279" s="148" t="s">
        <v>1055</v>
      </c>
      <c r="C279" s="149">
        <v>251.61100000003353</v>
      </c>
      <c r="D279" s="129">
        <v>4615965.175682068</v>
      </c>
      <c r="F279" s="129">
        <v>26700</v>
      </c>
      <c r="G279" s="129">
        <v>26400</v>
      </c>
      <c r="H279" s="150" t="s">
        <v>960</v>
      </c>
    </row>
    <row r="281" spans="4:8" ht="12.75">
      <c r="D281" s="129">
        <v>4555731.295654297</v>
      </c>
      <c r="F281" s="129">
        <v>28800</v>
      </c>
      <c r="G281" s="129">
        <v>25900</v>
      </c>
      <c r="H281" s="150" t="s">
        <v>961</v>
      </c>
    </row>
    <row r="283" spans="4:8" ht="12.75">
      <c r="D283" s="129">
        <v>4456000.384757996</v>
      </c>
      <c r="F283" s="129">
        <v>28900</v>
      </c>
      <c r="G283" s="129">
        <v>26300</v>
      </c>
      <c r="H283" s="150" t="s">
        <v>962</v>
      </c>
    </row>
    <row r="285" spans="1:10" ht="12.75">
      <c r="A285" s="145" t="s">
        <v>1288</v>
      </c>
      <c r="C285" s="151" t="s">
        <v>1289</v>
      </c>
      <c r="D285" s="129">
        <v>4542565.61869812</v>
      </c>
      <c r="F285" s="129">
        <v>28133.333333333336</v>
      </c>
      <c r="G285" s="129">
        <v>26200</v>
      </c>
      <c r="H285" s="129">
        <v>4515408.481056645</v>
      </c>
      <c r="I285" s="129">
        <v>-0.0001</v>
      </c>
      <c r="J285" s="129">
        <v>-0.0001</v>
      </c>
    </row>
    <row r="286" spans="1:8" ht="12.75">
      <c r="A286" s="128">
        <v>38386.95543981482</v>
      </c>
      <c r="C286" s="151" t="s">
        <v>1290</v>
      </c>
      <c r="D286" s="129">
        <v>80790.99498789042</v>
      </c>
      <c r="F286" s="129">
        <v>1242.309676905615</v>
      </c>
      <c r="G286" s="129">
        <v>264.575131106459</v>
      </c>
      <c r="H286" s="129">
        <v>80790.99498789042</v>
      </c>
    </row>
    <row r="288" spans="3:8" ht="12.75">
      <c r="C288" s="151" t="s">
        <v>1291</v>
      </c>
      <c r="D288" s="129">
        <v>1.7785322606092537</v>
      </c>
      <c r="F288" s="129">
        <v>4.415792690422801</v>
      </c>
      <c r="G288" s="129">
        <v>1.0098287446811414</v>
      </c>
      <c r="H288" s="129">
        <v>1.7892289330374076</v>
      </c>
    </row>
    <row r="289" spans="1:10" ht="12.75">
      <c r="A289" s="145" t="s">
        <v>1280</v>
      </c>
      <c r="C289" s="146" t="s">
        <v>1281</v>
      </c>
      <c r="D289" s="146" t="s">
        <v>1282</v>
      </c>
      <c r="F289" s="146" t="s">
        <v>1283</v>
      </c>
      <c r="G289" s="146" t="s">
        <v>1284</v>
      </c>
      <c r="H289" s="146" t="s">
        <v>1285</v>
      </c>
      <c r="I289" s="147" t="s">
        <v>1286</v>
      </c>
      <c r="J289" s="146" t="s">
        <v>1287</v>
      </c>
    </row>
    <row r="290" spans="1:8" ht="12.75">
      <c r="A290" s="148" t="s">
        <v>1058</v>
      </c>
      <c r="C290" s="149">
        <v>257.6099999998696</v>
      </c>
      <c r="D290" s="129">
        <v>461760.8842396736</v>
      </c>
      <c r="F290" s="129">
        <v>11322.5</v>
      </c>
      <c r="G290" s="129">
        <v>9815</v>
      </c>
      <c r="H290" s="150" t="s">
        <v>963</v>
      </c>
    </row>
    <row r="292" spans="4:8" ht="12.75">
      <c r="D292" s="129">
        <v>479445.9971613884</v>
      </c>
      <c r="F292" s="129">
        <v>11280</v>
      </c>
      <c r="G292" s="129">
        <v>9705</v>
      </c>
      <c r="H292" s="150" t="s">
        <v>964</v>
      </c>
    </row>
    <row r="294" spans="4:8" ht="12.75">
      <c r="D294" s="129">
        <v>478306.2761082649</v>
      </c>
      <c r="F294" s="129">
        <v>11235</v>
      </c>
      <c r="G294" s="129">
        <v>9720</v>
      </c>
      <c r="H294" s="150" t="s">
        <v>965</v>
      </c>
    </row>
    <row r="296" spans="1:10" ht="12.75">
      <c r="A296" s="145" t="s">
        <v>1288</v>
      </c>
      <c r="C296" s="151" t="s">
        <v>1289</v>
      </c>
      <c r="D296" s="129">
        <v>473171.052503109</v>
      </c>
      <c r="F296" s="129">
        <v>11279.166666666668</v>
      </c>
      <c r="G296" s="129">
        <v>9746.666666666666</v>
      </c>
      <c r="H296" s="129">
        <v>462658.13583644235</v>
      </c>
      <c r="I296" s="129">
        <v>-0.0001</v>
      </c>
      <c r="J296" s="129">
        <v>-0.0001</v>
      </c>
    </row>
    <row r="297" spans="1:8" ht="12.75">
      <c r="A297" s="128">
        <v>38386.956087962964</v>
      </c>
      <c r="C297" s="151" t="s">
        <v>1290</v>
      </c>
      <c r="D297" s="129">
        <v>9897.913712981914</v>
      </c>
      <c r="F297" s="129">
        <v>43.75595197608359</v>
      </c>
      <c r="G297" s="129">
        <v>59.651767227244264</v>
      </c>
      <c r="H297" s="129">
        <v>9897.913712981914</v>
      </c>
    </row>
    <row r="299" spans="3:8" ht="12.75">
      <c r="C299" s="151" t="s">
        <v>1291</v>
      </c>
      <c r="D299" s="129">
        <v>2.091825706712454</v>
      </c>
      <c r="F299" s="129">
        <v>0.3879360352515722</v>
      </c>
      <c r="G299" s="129">
        <v>0.6120222355736417</v>
      </c>
      <c r="H299" s="129">
        <v>2.139357972185536</v>
      </c>
    </row>
    <row r="300" spans="1:10" ht="12.75">
      <c r="A300" s="145" t="s">
        <v>1280</v>
      </c>
      <c r="C300" s="146" t="s">
        <v>1281</v>
      </c>
      <c r="D300" s="146" t="s">
        <v>1282</v>
      </c>
      <c r="F300" s="146" t="s">
        <v>1283</v>
      </c>
      <c r="G300" s="146" t="s">
        <v>1284</v>
      </c>
      <c r="H300" s="146" t="s">
        <v>1285</v>
      </c>
      <c r="I300" s="147" t="s">
        <v>1286</v>
      </c>
      <c r="J300" s="146" t="s">
        <v>1287</v>
      </c>
    </row>
    <row r="301" spans="1:8" ht="12.75">
      <c r="A301" s="148" t="s">
        <v>1057</v>
      </c>
      <c r="C301" s="149">
        <v>259.9399999999441</v>
      </c>
      <c r="D301" s="129">
        <v>4462637.978248596</v>
      </c>
      <c r="F301" s="129">
        <v>24550</v>
      </c>
      <c r="G301" s="129">
        <v>23725</v>
      </c>
      <c r="H301" s="150" t="s">
        <v>966</v>
      </c>
    </row>
    <row r="303" spans="4:8" ht="12.75">
      <c r="D303" s="129">
        <v>4580486.317626953</v>
      </c>
      <c r="F303" s="129">
        <v>24700</v>
      </c>
      <c r="G303" s="129">
        <v>23600</v>
      </c>
      <c r="H303" s="150" t="s">
        <v>967</v>
      </c>
    </row>
    <row r="305" spans="4:8" ht="12.75">
      <c r="D305" s="129">
        <v>4532083.955535889</v>
      </c>
      <c r="F305" s="129">
        <v>24900</v>
      </c>
      <c r="G305" s="129">
        <v>24175</v>
      </c>
      <c r="H305" s="150" t="s">
        <v>968</v>
      </c>
    </row>
    <row r="307" spans="1:10" ht="12.75">
      <c r="A307" s="145" t="s">
        <v>1288</v>
      </c>
      <c r="C307" s="151" t="s">
        <v>1289</v>
      </c>
      <c r="D307" s="129">
        <v>4525069.417137146</v>
      </c>
      <c r="F307" s="129">
        <v>24716.666666666664</v>
      </c>
      <c r="G307" s="129">
        <v>23833.333333333336</v>
      </c>
      <c r="H307" s="129">
        <v>4500789.955857685</v>
      </c>
      <c r="I307" s="129">
        <v>-0.0001</v>
      </c>
      <c r="J307" s="129">
        <v>-0.0001</v>
      </c>
    </row>
    <row r="308" spans="1:8" ht="12.75">
      <c r="A308" s="128">
        <v>38386.956770833334</v>
      </c>
      <c r="C308" s="151" t="s">
        <v>1290</v>
      </c>
      <c r="D308" s="129">
        <v>59236.480189772694</v>
      </c>
      <c r="F308" s="129">
        <v>175.5942292142123</v>
      </c>
      <c r="G308" s="129">
        <v>302.4207885270676</v>
      </c>
      <c r="H308" s="129">
        <v>59236.480189772694</v>
      </c>
    </row>
    <row r="310" spans="3:8" ht="12.75">
      <c r="C310" s="151" t="s">
        <v>1291</v>
      </c>
      <c r="D310" s="129">
        <v>1.3090734026186401</v>
      </c>
      <c r="F310" s="129">
        <v>0.7104284391674136</v>
      </c>
      <c r="G310" s="129">
        <v>1.2688984134002836</v>
      </c>
      <c r="H310" s="129">
        <v>1.316135184506392</v>
      </c>
    </row>
    <row r="311" spans="1:10" ht="12.75">
      <c r="A311" s="145" t="s">
        <v>1280</v>
      </c>
      <c r="C311" s="146" t="s">
        <v>1281</v>
      </c>
      <c r="D311" s="146" t="s">
        <v>1282</v>
      </c>
      <c r="F311" s="146" t="s">
        <v>1283</v>
      </c>
      <c r="G311" s="146" t="s">
        <v>1284</v>
      </c>
      <c r="H311" s="146" t="s">
        <v>1285</v>
      </c>
      <c r="I311" s="147" t="s">
        <v>1286</v>
      </c>
      <c r="J311" s="146" t="s">
        <v>1287</v>
      </c>
    </row>
    <row r="312" spans="1:8" ht="12.75">
      <c r="A312" s="148" t="s">
        <v>1059</v>
      </c>
      <c r="C312" s="149">
        <v>285.2129999999888</v>
      </c>
      <c r="D312" s="129">
        <v>1115701.7303142548</v>
      </c>
      <c r="F312" s="129">
        <v>13000</v>
      </c>
      <c r="G312" s="129">
        <v>13100</v>
      </c>
      <c r="H312" s="150" t="s">
        <v>969</v>
      </c>
    </row>
    <row r="314" spans="4:8" ht="12.75">
      <c r="D314" s="129">
        <v>1133128.5112113953</v>
      </c>
      <c r="F314" s="129">
        <v>13025</v>
      </c>
      <c r="G314" s="129">
        <v>12900</v>
      </c>
      <c r="H314" s="150" t="s">
        <v>970</v>
      </c>
    </row>
    <row r="316" spans="4:8" ht="12.75">
      <c r="D316" s="129">
        <v>1131458.2265834808</v>
      </c>
      <c r="F316" s="129">
        <v>12875</v>
      </c>
      <c r="G316" s="129">
        <v>12875</v>
      </c>
      <c r="H316" s="150" t="s">
        <v>971</v>
      </c>
    </row>
    <row r="318" spans="1:10" ht="12.75">
      <c r="A318" s="145" t="s">
        <v>1288</v>
      </c>
      <c r="C318" s="151" t="s">
        <v>1289</v>
      </c>
      <c r="D318" s="129">
        <v>1126762.8227030437</v>
      </c>
      <c r="F318" s="129">
        <v>12966.666666666668</v>
      </c>
      <c r="G318" s="129">
        <v>12958.333333333332</v>
      </c>
      <c r="H318" s="129">
        <v>1113800.763164769</v>
      </c>
      <c r="I318" s="129">
        <v>-0.0001</v>
      </c>
      <c r="J318" s="129">
        <v>-0.0001</v>
      </c>
    </row>
    <row r="319" spans="1:8" ht="12.75">
      <c r="A319" s="128">
        <v>38386.95744212963</v>
      </c>
      <c r="C319" s="151" t="s">
        <v>1290</v>
      </c>
      <c r="D319" s="129">
        <v>9615.523194792018</v>
      </c>
      <c r="F319" s="129">
        <v>80.36375634160795</v>
      </c>
      <c r="G319" s="129">
        <v>123.32207155790618</v>
      </c>
      <c r="H319" s="129">
        <v>9615.523194792018</v>
      </c>
    </row>
    <row r="321" spans="3:8" ht="12.75">
      <c r="C321" s="151" t="s">
        <v>1291</v>
      </c>
      <c r="D321" s="129">
        <v>0.8533759723918556</v>
      </c>
      <c r="F321" s="129">
        <v>0.6197718998067451</v>
      </c>
      <c r="G321" s="129">
        <v>0.95168158115426</v>
      </c>
      <c r="H321" s="129">
        <v>0.8633072909261024</v>
      </c>
    </row>
    <row r="322" spans="1:10" ht="12.75">
      <c r="A322" s="145" t="s">
        <v>1280</v>
      </c>
      <c r="C322" s="146" t="s">
        <v>1281</v>
      </c>
      <c r="D322" s="146" t="s">
        <v>1282</v>
      </c>
      <c r="F322" s="146" t="s">
        <v>1283</v>
      </c>
      <c r="G322" s="146" t="s">
        <v>1284</v>
      </c>
      <c r="H322" s="146" t="s">
        <v>1285</v>
      </c>
      <c r="I322" s="147" t="s">
        <v>1286</v>
      </c>
      <c r="J322" s="146" t="s">
        <v>1287</v>
      </c>
    </row>
    <row r="323" spans="1:8" ht="12.75">
      <c r="A323" s="148" t="s">
        <v>1055</v>
      </c>
      <c r="C323" s="149">
        <v>288.1579999998212</v>
      </c>
      <c r="D323" s="129">
        <v>452311.7614841461</v>
      </c>
      <c r="F323" s="129">
        <v>3890.0000000037253</v>
      </c>
      <c r="G323" s="129">
        <v>4260</v>
      </c>
      <c r="H323" s="150" t="s">
        <v>972</v>
      </c>
    </row>
    <row r="325" spans="4:8" ht="12.75">
      <c r="D325" s="129">
        <v>471990.15770816803</v>
      </c>
      <c r="F325" s="129">
        <v>3890.0000000037253</v>
      </c>
      <c r="G325" s="129">
        <v>4260</v>
      </c>
      <c r="H325" s="150" t="s">
        <v>973</v>
      </c>
    </row>
    <row r="327" spans="4:8" ht="12.75">
      <c r="D327" s="129">
        <v>458149.0077152252</v>
      </c>
      <c r="F327" s="129">
        <v>3890.0000000037253</v>
      </c>
      <c r="G327" s="129">
        <v>4260</v>
      </c>
      <c r="H327" s="150" t="s">
        <v>974</v>
      </c>
    </row>
    <row r="329" spans="1:10" ht="12.75">
      <c r="A329" s="145" t="s">
        <v>1288</v>
      </c>
      <c r="C329" s="151" t="s">
        <v>1289</v>
      </c>
      <c r="D329" s="129">
        <v>460816.9756358465</v>
      </c>
      <c r="F329" s="129">
        <v>3890.0000000037253</v>
      </c>
      <c r="G329" s="129">
        <v>4260</v>
      </c>
      <c r="H329" s="129">
        <v>456739.11059159687</v>
      </c>
      <c r="I329" s="129">
        <v>-0.0001</v>
      </c>
      <c r="J329" s="129">
        <v>-0.0001</v>
      </c>
    </row>
    <row r="330" spans="1:8" ht="12.75">
      <c r="A330" s="128">
        <v>38386.957870370374</v>
      </c>
      <c r="C330" s="151" t="s">
        <v>1290</v>
      </c>
      <c r="D330" s="129">
        <v>10106.847139761758</v>
      </c>
      <c r="H330" s="129">
        <v>10106.847139761758</v>
      </c>
    </row>
    <row r="332" spans="3:8" ht="12.75">
      <c r="C332" s="151" t="s">
        <v>1291</v>
      </c>
      <c r="D332" s="129">
        <v>2.193245404168561</v>
      </c>
      <c r="F332" s="129">
        <v>0</v>
      </c>
      <c r="G332" s="129">
        <v>0</v>
      </c>
      <c r="H332" s="129">
        <v>2.212827171001569</v>
      </c>
    </row>
    <row r="333" spans="1:10" ht="12.75">
      <c r="A333" s="145" t="s">
        <v>1280</v>
      </c>
      <c r="C333" s="146" t="s">
        <v>1281</v>
      </c>
      <c r="D333" s="146" t="s">
        <v>1282</v>
      </c>
      <c r="F333" s="146" t="s">
        <v>1283</v>
      </c>
      <c r="G333" s="146" t="s">
        <v>1284</v>
      </c>
      <c r="H333" s="146" t="s">
        <v>1285</v>
      </c>
      <c r="I333" s="147" t="s">
        <v>1286</v>
      </c>
      <c r="J333" s="146" t="s">
        <v>1287</v>
      </c>
    </row>
    <row r="334" spans="1:8" ht="12.75">
      <c r="A334" s="148" t="s">
        <v>1056</v>
      </c>
      <c r="C334" s="149">
        <v>334.94100000010803</v>
      </c>
      <c r="D334" s="129">
        <v>623627.9233446121</v>
      </c>
      <c r="F334" s="129">
        <v>27500</v>
      </c>
      <c r="H334" s="150" t="s">
        <v>975</v>
      </c>
    </row>
    <row r="336" spans="4:8" ht="12.75">
      <c r="D336" s="129">
        <v>628437.059545517</v>
      </c>
      <c r="F336" s="129">
        <v>27200</v>
      </c>
      <c r="H336" s="150" t="s">
        <v>976</v>
      </c>
    </row>
    <row r="338" spans="4:8" ht="12.75">
      <c r="D338" s="129">
        <v>640531.4997272491</v>
      </c>
      <c r="F338" s="129">
        <v>27500</v>
      </c>
      <c r="H338" s="150" t="s">
        <v>977</v>
      </c>
    </row>
    <row r="340" spans="1:10" ht="12.75">
      <c r="A340" s="145" t="s">
        <v>1288</v>
      </c>
      <c r="C340" s="151" t="s">
        <v>1289</v>
      </c>
      <c r="D340" s="129">
        <v>630865.4942057928</v>
      </c>
      <c r="F340" s="129">
        <v>27400</v>
      </c>
      <c r="H340" s="129">
        <v>603465.4942057928</v>
      </c>
      <c r="I340" s="129">
        <v>-0.0001</v>
      </c>
      <c r="J340" s="129">
        <v>-0.0001</v>
      </c>
    </row>
    <row r="341" spans="1:8" ht="12.75">
      <c r="A341" s="128">
        <v>38386.95831018518</v>
      </c>
      <c r="C341" s="151" t="s">
        <v>1290</v>
      </c>
      <c r="D341" s="129">
        <v>8709.51748406951</v>
      </c>
      <c r="F341" s="129">
        <v>173.20508075688772</v>
      </c>
      <c r="H341" s="129">
        <v>8709.51748406951</v>
      </c>
    </row>
    <row r="343" spans="3:8" ht="12.75">
      <c r="C343" s="151" t="s">
        <v>1291</v>
      </c>
      <c r="D343" s="129">
        <v>1.3805664700419333</v>
      </c>
      <c r="F343" s="129">
        <v>0.6321353312295173</v>
      </c>
      <c r="H343" s="129">
        <v>1.4432502881597082</v>
      </c>
    </row>
    <row r="344" spans="1:10" ht="12.75">
      <c r="A344" s="145" t="s">
        <v>1280</v>
      </c>
      <c r="C344" s="146" t="s">
        <v>1281</v>
      </c>
      <c r="D344" s="146" t="s">
        <v>1282</v>
      </c>
      <c r="F344" s="146" t="s">
        <v>1283</v>
      </c>
      <c r="G344" s="146" t="s">
        <v>1284</v>
      </c>
      <c r="H344" s="146" t="s">
        <v>1285</v>
      </c>
      <c r="I344" s="147" t="s">
        <v>1286</v>
      </c>
      <c r="J344" s="146" t="s">
        <v>1287</v>
      </c>
    </row>
    <row r="345" spans="1:8" ht="12.75">
      <c r="A345" s="148" t="s">
        <v>1060</v>
      </c>
      <c r="C345" s="149">
        <v>393.36599999992177</v>
      </c>
      <c r="D345" s="129">
        <v>5490918.826156616</v>
      </c>
      <c r="F345" s="129">
        <v>16200</v>
      </c>
      <c r="G345" s="129">
        <v>18900</v>
      </c>
      <c r="H345" s="150" t="s">
        <v>978</v>
      </c>
    </row>
    <row r="347" spans="4:8" ht="12.75">
      <c r="D347" s="129">
        <v>5418058.278129578</v>
      </c>
      <c r="F347" s="129">
        <v>17300</v>
      </c>
      <c r="G347" s="129">
        <v>18700</v>
      </c>
      <c r="H347" s="150" t="s">
        <v>979</v>
      </c>
    </row>
    <row r="349" spans="4:8" ht="12.75">
      <c r="D349" s="129">
        <v>5572833.03843689</v>
      </c>
      <c r="F349" s="129">
        <v>15700</v>
      </c>
      <c r="G349" s="129">
        <v>20800</v>
      </c>
      <c r="H349" s="150" t="s">
        <v>980</v>
      </c>
    </row>
    <row r="351" spans="1:10" ht="12.75">
      <c r="A351" s="145" t="s">
        <v>1288</v>
      </c>
      <c r="C351" s="151" t="s">
        <v>1289</v>
      </c>
      <c r="D351" s="129">
        <v>5493936.714241028</v>
      </c>
      <c r="F351" s="129">
        <v>16400</v>
      </c>
      <c r="G351" s="129">
        <v>19466.666666666668</v>
      </c>
      <c r="H351" s="129">
        <v>5476003.380907694</v>
      </c>
      <c r="I351" s="129">
        <v>-0.0001</v>
      </c>
      <c r="J351" s="129">
        <v>-0.0001</v>
      </c>
    </row>
    <row r="352" spans="1:8" ht="12.75">
      <c r="A352" s="128">
        <v>38386.95877314815</v>
      </c>
      <c r="C352" s="151" t="s">
        <v>1290</v>
      </c>
      <c r="D352" s="129">
        <v>77431.50097615311</v>
      </c>
      <c r="F352" s="129">
        <v>818.5352771872449</v>
      </c>
      <c r="G352" s="129">
        <v>1159.0225767142474</v>
      </c>
      <c r="H352" s="129">
        <v>77431.50097615311</v>
      </c>
    </row>
    <row r="354" spans="3:8" ht="12.75">
      <c r="C354" s="151" t="s">
        <v>1291</v>
      </c>
      <c r="D354" s="129">
        <v>1.4093992159654878</v>
      </c>
      <c r="F354" s="129">
        <v>4.99106876333686</v>
      </c>
      <c r="G354" s="129">
        <v>5.95388309955949</v>
      </c>
      <c r="H354" s="129">
        <v>1.414014849700809</v>
      </c>
    </row>
    <row r="355" spans="1:10" ht="12.75">
      <c r="A355" s="145" t="s">
        <v>1280</v>
      </c>
      <c r="C355" s="146" t="s">
        <v>1281</v>
      </c>
      <c r="D355" s="146" t="s">
        <v>1282</v>
      </c>
      <c r="F355" s="146" t="s">
        <v>1283</v>
      </c>
      <c r="G355" s="146" t="s">
        <v>1284</v>
      </c>
      <c r="H355" s="146" t="s">
        <v>1285</v>
      </c>
      <c r="I355" s="147" t="s">
        <v>1286</v>
      </c>
      <c r="J355" s="146" t="s">
        <v>1287</v>
      </c>
    </row>
    <row r="356" spans="1:8" ht="12.75">
      <c r="A356" s="148" t="s">
        <v>1054</v>
      </c>
      <c r="C356" s="149">
        <v>396.15199999976903</v>
      </c>
      <c r="D356" s="129">
        <v>5224100</v>
      </c>
      <c r="F356" s="129">
        <v>89800</v>
      </c>
      <c r="G356" s="129">
        <v>96600</v>
      </c>
      <c r="H356" s="150" t="s">
        <v>981</v>
      </c>
    </row>
    <row r="358" spans="4:8" ht="12.75">
      <c r="D358" s="129">
        <v>5866830.139305115</v>
      </c>
      <c r="F358" s="129">
        <v>91300</v>
      </c>
      <c r="G358" s="129">
        <v>98500</v>
      </c>
      <c r="H358" s="150" t="s">
        <v>982</v>
      </c>
    </row>
    <row r="360" spans="4:8" ht="12.75">
      <c r="D360" s="129">
        <v>6015720.550689697</v>
      </c>
      <c r="F360" s="129">
        <v>90200</v>
      </c>
      <c r="G360" s="129">
        <v>98200</v>
      </c>
      <c r="H360" s="150" t="s">
        <v>983</v>
      </c>
    </row>
    <row r="362" spans="1:10" ht="12.75">
      <c r="A362" s="145" t="s">
        <v>1288</v>
      </c>
      <c r="C362" s="151" t="s">
        <v>1289</v>
      </c>
      <c r="D362" s="129">
        <v>5702216.896664938</v>
      </c>
      <c r="F362" s="129">
        <v>90433.33333333334</v>
      </c>
      <c r="G362" s="129">
        <v>97766.66666666666</v>
      </c>
      <c r="H362" s="129">
        <v>5608156.135666126</v>
      </c>
      <c r="I362" s="129">
        <v>-0.0001</v>
      </c>
      <c r="J362" s="129">
        <v>-0.0001</v>
      </c>
    </row>
    <row r="363" spans="1:8" ht="12.75">
      <c r="A363" s="128">
        <v>38386.95923611111</v>
      </c>
      <c r="C363" s="151" t="s">
        <v>1290</v>
      </c>
      <c r="D363" s="129">
        <v>420700.5036934866</v>
      </c>
      <c r="F363" s="129">
        <v>776.745346515403</v>
      </c>
      <c r="G363" s="129">
        <v>1021.4368964029708</v>
      </c>
      <c r="H363" s="129">
        <v>420700.5036934866</v>
      </c>
    </row>
    <row r="365" spans="3:8" ht="12.75">
      <c r="C365" s="151" t="s">
        <v>1291</v>
      </c>
      <c r="D365" s="129">
        <v>7.377841132973077</v>
      </c>
      <c r="F365" s="129">
        <v>0.8589148689812783</v>
      </c>
      <c r="G365" s="129">
        <v>1.0447700951956742</v>
      </c>
      <c r="H365" s="129">
        <v>7.501583292554259</v>
      </c>
    </row>
    <row r="366" spans="1:10" ht="12.75">
      <c r="A366" s="145" t="s">
        <v>1280</v>
      </c>
      <c r="C366" s="146" t="s">
        <v>1281</v>
      </c>
      <c r="D366" s="146" t="s">
        <v>1282</v>
      </c>
      <c r="F366" s="146" t="s">
        <v>1283</v>
      </c>
      <c r="G366" s="146" t="s">
        <v>1284</v>
      </c>
      <c r="H366" s="146" t="s">
        <v>1285</v>
      </c>
      <c r="I366" s="147" t="s">
        <v>1286</v>
      </c>
      <c r="J366" s="146" t="s">
        <v>1287</v>
      </c>
    </row>
    <row r="367" spans="1:8" ht="12.75">
      <c r="A367" s="148" t="s">
        <v>1061</v>
      </c>
      <c r="C367" s="149">
        <v>589.5920000001788</v>
      </c>
      <c r="D367" s="129">
        <v>319618.01360940933</v>
      </c>
      <c r="F367" s="129">
        <v>3200</v>
      </c>
      <c r="G367" s="129">
        <v>2990</v>
      </c>
      <c r="H367" s="150" t="s">
        <v>984</v>
      </c>
    </row>
    <row r="369" spans="4:8" ht="12.75">
      <c r="D369" s="129">
        <v>309412.45818948746</v>
      </c>
      <c r="F369" s="129">
        <v>3090</v>
      </c>
      <c r="G369" s="129">
        <v>3030</v>
      </c>
      <c r="H369" s="150" t="s">
        <v>985</v>
      </c>
    </row>
    <row r="371" spans="4:8" ht="12.75">
      <c r="D371" s="129">
        <v>306900.57190942764</v>
      </c>
      <c r="F371" s="129">
        <v>3000</v>
      </c>
      <c r="G371" s="129">
        <v>2970</v>
      </c>
      <c r="H371" s="150" t="s">
        <v>986</v>
      </c>
    </row>
    <row r="373" spans="1:10" ht="12.75">
      <c r="A373" s="145" t="s">
        <v>1288</v>
      </c>
      <c r="C373" s="151" t="s">
        <v>1289</v>
      </c>
      <c r="D373" s="129">
        <v>311977.0145694415</v>
      </c>
      <c r="F373" s="129">
        <v>3096.666666666667</v>
      </c>
      <c r="G373" s="129">
        <v>2996.666666666667</v>
      </c>
      <c r="H373" s="129">
        <v>308930.3479027748</v>
      </c>
      <c r="I373" s="129">
        <v>-0.0001</v>
      </c>
      <c r="J373" s="129">
        <v>-0.0001</v>
      </c>
    </row>
    <row r="374" spans="1:8" ht="12.75">
      <c r="A374" s="128">
        <v>38386.9597337963</v>
      </c>
      <c r="C374" s="151" t="s">
        <v>1290</v>
      </c>
      <c r="D374" s="129">
        <v>6735.431902823911</v>
      </c>
      <c r="F374" s="129">
        <v>100.16652800877813</v>
      </c>
      <c r="G374" s="129">
        <v>30.550504633038937</v>
      </c>
      <c r="H374" s="129">
        <v>6735.431902823911</v>
      </c>
    </row>
    <row r="376" spans="3:8" ht="12.75">
      <c r="C376" s="151" t="s">
        <v>1291</v>
      </c>
      <c r="D376" s="129">
        <v>2.1589513291931</v>
      </c>
      <c r="F376" s="129">
        <v>3.2346564480767963</v>
      </c>
      <c r="G376" s="129">
        <v>1.0194829132271057</v>
      </c>
      <c r="H376" s="129">
        <v>2.1802428762821493</v>
      </c>
    </row>
    <row r="377" spans="1:10" ht="12.75">
      <c r="A377" s="145" t="s">
        <v>1280</v>
      </c>
      <c r="C377" s="146" t="s">
        <v>1281</v>
      </c>
      <c r="D377" s="146" t="s">
        <v>1282</v>
      </c>
      <c r="F377" s="146" t="s">
        <v>1283</v>
      </c>
      <c r="G377" s="146" t="s">
        <v>1284</v>
      </c>
      <c r="H377" s="146" t="s">
        <v>1285</v>
      </c>
      <c r="I377" s="147" t="s">
        <v>1286</v>
      </c>
      <c r="J377" s="146" t="s">
        <v>1287</v>
      </c>
    </row>
    <row r="378" spans="1:8" ht="12.75">
      <c r="A378" s="148" t="s">
        <v>1062</v>
      </c>
      <c r="C378" s="149">
        <v>766.4900000002235</v>
      </c>
      <c r="D378" s="129">
        <v>2948.8353941962123</v>
      </c>
      <c r="F378" s="129">
        <v>1743</v>
      </c>
      <c r="G378" s="129">
        <v>1834</v>
      </c>
      <c r="H378" s="150" t="s">
        <v>987</v>
      </c>
    </row>
    <row r="380" spans="4:8" ht="12.75">
      <c r="D380" s="129">
        <v>2963.248537041247</v>
      </c>
      <c r="F380" s="129">
        <v>1653</v>
      </c>
      <c r="G380" s="129">
        <v>1803</v>
      </c>
      <c r="H380" s="150" t="s">
        <v>988</v>
      </c>
    </row>
    <row r="382" spans="4:8" ht="12.75">
      <c r="D382" s="129">
        <v>2844.768722575158</v>
      </c>
      <c r="F382" s="129">
        <v>1810</v>
      </c>
      <c r="G382" s="129">
        <v>1773.0000000018626</v>
      </c>
      <c r="H382" s="150" t="s">
        <v>989</v>
      </c>
    </row>
    <row r="384" spans="1:10" ht="12.75">
      <c r="A384" s="145" t="s">
        <v>1288</v>
      </c>
      <c r="C384" s="151" t="s">
        <v>1289</v>
      </c>
      <c r="D384" s="129">
        <v>2918.9508846042054</v>
      </c>
      <c r="F384" s="129">
        <v>1735.3333333333335</v>
      </c>
      <c r="G384" s="129">
        <v>1803.3333333339542</v>
      </c>
      <c r="H384" s="129">
        <v>1148.290722002257</v>
      </c>
      <c r="I384" s="129">
        <v>-0.0001</v>
      </c>
      <c r="J384" s="129">
        <v>-0.0001</v>
      </c>
    </row>
    <row r="385" spans="1:8" ht="12.75">
      <c r="A385" s="128">
        <v>38386.960231481484</v>
      </c>
      <c r="C385" s="151" t="s">
        <v>1290</v>
      </c>
      <c r="D385" s="129">
        <v>64.64657410991278</v>
      </c>
      <c r="F385" s="129">
        <v>78.78028518184821</v>
      </c>
      <c r="G385" s="129">
        <v>30.501366088687117</v>
      </c>
      <c r="H385" s="129">
        <v>64.64657410991278</v>
      </c>
    </row>
    <row r="387" spans="3:8" ht="12.75">
      <c r="C387" s="151" t="s">
        <v>1291</v>
      </c>
      <c r="D387" s="129">
        <v>2.2147194888028583</v>
      </c>
      <c r="F387" s="129">
        <v>4.5397782471291706</v>
      </c>
      <c r="G387" s="129">
        <v>1.6913881380042486</v>
      </c>
      <c r="H387" s="129">
        <v>5.6298089735663375</v>
      </c>
    </row>
    <row r="388" spans="1:16" ht="12.75">
      <c r="A388" s="139" t="s">
        <v>1190</v>
      </c>
      <c r="B388" s="134" t="s">
        <v>1232</v>
      </c>
      <c r="D388" s="139" t="s">
        <v>1191</v>
      </c>
      <c r="E388" s="134" t="s">
        <v>1192</v>
      </c>
      <c r="F388" s="135" t="s">
        <v>1294</v>
      </c>
      <c r="G388" s="140" t="s">
        <v>1194</v>
      </c>
      <c r="H388" s="141">
        <v>1</v>
      </c>
      <c r="I388" s="142" t="s">
        <v>1195</v>
      </c>
      <c r="J388" s="141">
        <v>4</v>
      </c>
      <c r="K388" s="140" t="s">
        <v>1196</v>
      </c>
      <c r="L388" s="143">
        <v>1</v>
      </c>
      <c r="M388" s="140" t="s">
        <v>1197</v>
      </c>
      <c r="N388" s="144">
        <v>1</v>
      </c>
      <c r="O388" s="140" t="s">
        <v>1198</v>
      </c>
      <c r="P388" s="144">
        <v>1</v>
      </c>
    </row>
    <row r="390" spans="1:10" ht="12.75">
      <c r="A390" s="145" t="s">
        <v>1280</v>
      </c>
      <c r="C390" s="146" t="s">
        <v>1281</v>
      </c>
      <c r="D390" s="146" t="s">
        <v>1282</v>
      </c>
      <c r="F390" s="146" t="s">
        <v>1283</v>
      </c>
      <c r="G390" s="146" t="s">
        <v>1284</v>
      </c>
      <c r="H390" s="146" t="s">
        <v>1285</v>
      </c>
      <c r="I390" s="147" t="s">
        <v>1286</v>
      </c>
      <c r="J390" s="146" t="s">
        <v>1287</v>
      </c>
    </row>
    <row r="391" spans="1:8" ht="12.75">
      <c r="A391" s="148" t="s">
        <v>1222</v>
      </c>
      <c r="C391" s="149">
        <v>178.2290000000503</v>
      </c>
      <c r="D391" s="129">
        <v>714.6607929868624</v>
      </c>
      <c r="F391" s="129">
        <v>443</v>
      </c>
      <c r="G391" s="129">
        <v>451.99999999953434</v>
      </c>
      <c r="H391" s="150" t="s">
        <v>990</v>
      </c>
    </row>
    <row r="393" spans="4:8" ht="12.75">
      <c r="D393" s="129">
        <v>663.4932827912271</v>
      </c>
      <c r="F393" s="129">
        <v>426.99999999953434</v>
      </c>
      <c r="G393" s="129">
        <v>422</v>
      </c>
      <c r="H393" s="150" t="s">
        <v>991</v>
      </c>
    </row>
    <row r="395" spans="4:8" ht="12.75">
      <c r="D395" s="129">
        <v>725.059953819029</v>
      </c>
      <c r="F395" s="129">
        <v>411</v>
      </c>
      <c r="G395" s="129">
        <v>412.99999999953434</v>
      </c>
      <c r="H395" s="150" t="s">
        <v>992</v>
      </c>
    </row>
    <row r="397" spans="1:8" ht="12.75">
      <c r="A397" s="145" t="s">
        <v>1288</v>
      </c>
      <c r="C397" s="151" t="s">
        <v>1289</v>
      </c>
      <c r="D397" s="129">
        <v>701.0713431990396</v>
      </c>
      <c r="F397" s="129">
        <v>426.9999999998448</v>
      </c>
      <c r="G397" s="129">
        <v>428.9999999996895</v>
      </c>
      <c r="H397" s="129">
        <v>273.0127494492769</v>
      </c>
    </row>
    <row r="398" spans="1:8" ht="12.75">
      <c r="A398" s="128">
        <v>38386.9624537037</v>
      </c>
      <c r="C398" s="151" t="s">
        <v>1290</v>
      </c>
      <c r="D398" s="129">
        <v>32.95631357590088</v>
      </c>
      <c r="F398" s="129">
        <v>15.99999999999845</v>
      </c>
      <c r="G398" s="129">
        <v>20.420577856583087</v>
      </c>
      <c r="H398" s="129">
        <v>32.95631357590088</v>
      </c>
    </row>
    <row r="400" spans="3:8" ht="12.75">
      <c r="C400" s="151" t="s">
        <v>1291</v>
      </c>
      <c r="D400" s="129">
        <v>4.700850191011776</v>
      </c>
      <c r="F400" s="129">
        <v>3.7470725995326153</v>
      </c>
      <c r="G400" s="129">
        <v>4.760041458414421</v>
      </c>
      <c r="H400" s="129">
        <v>12.0713459874605</v>
      </c>
    </row>
    <row r="401" spans="1:10" ht="12.75">
      <c r="A401" s="145" t="s">
        <v>1280</v>
      </c>
      <c r="C401" s="146" t="s">
        <v>1281</v>
      </c>
      <c r="D401" s="146" t="s">
        <v>1282</v>
      </c>
      <c r="F401" s="146" t="s">
        <v>1283</v>
      </c>
      <c r="G401" s="146" t="s">
        <v>1284</v>
      </c>
      <c r="H401" s="146" t="s">
        <v>1285</v>
      </c>
      <c r="I401" s="147" t="s">
        <v>1286</v>
      </c>
      <c r="J401" s="146" t="s">
        <v>1287</v>
      </c>
    </row>
    <row r="402" spans="1:8" ht="12.75">
      <c r="A402" s="148" t="s">
        <v>1055</v>
      </c>
      <c r="C402" s="149">
        <v>251.61100000003353</v>
      </c>
      <c r="D402" s="129">
        <v>3697265.1207237244</v>
      </c>
      <c r="F402" s="129">
        <v>26600</v>
      </c>
      <c r="G402" s="129">
        <v>24200</v>
      </c>
      <c r="H402" s="150" t="s">
        <v>993</v>
      </c>
    </row>
    <row r="404" spans="4:8" ht="12.75">
      <c r="D404" s="129">
        <v>3655047.3768310547</v>
      </c>
      <c r="F404" s="129">
        <v>26900</v>
      </c>
      <c r="G404" s="129">
        <v>24900</v>
      </c>
      <c r="H404" s="150" t="s">
        <v>994</v>
      </c>
    </row>
    <row r="406" spans="4:8" ht="12.75">
      <c r="D406" s="129">
        <v>3686849.892978668</v>
      </c>
      <c r="F406" s="129">
        <v>26800</v>
      </c>
      <c r="G406" s="129">
        <v>24800</v>
      </c>
      <c r="H406" s="150" t="s">
        <v>995</v>
      </c>
    </row>
    <row r="408" spans="1:10" ht="12.75">
      <c r="A408" s="145" t="s">
        <v>1288</v>
      </c>
      <c r="C408" s="151" t="s">
        <v>1289</v>
      </c>
      <c r="D408" s="129">
        <v>3679720.7968444824</v>
      </c>
      <c r="F408" s="129">
        <v>26766.666666666664</v>
      </c>
      <c r="G408" s="129">
        <v>24633.333333333336</v>
      </c>
      <c r="H408" s="129">
        <v>3654031.3116309005</v>
      </c>
      <c r="I408" s="129">
        <v>-0.0001</v>
      </c>
      <c r="J408" s="129">
        <v>-0.0001</v>
      </c>
    </row>
    <row r="409" spans="1:8" ht="12.75">
      <c r="A409" s="128">
        <v>38386.96293981482</v>
      </c>
      <c r="C409" s="151" t="s">
        <v>1290</v>
      </c>
      <c r="D409" s="129">
        <v>21993.23722458035</v>
      </c>
      <c r="F409" s="129">
        <v>152.7525231651947</v>
      </c>
      <c r="G409" s="129">
        <v>378.5938897200183</v>
      </c>
      <c r="H409" s="129">
        <v>21993.23722458035</v>
      </c>
    </row>
    <row r="411" spans="3:8" ht="12.75">
      <c r="C411" s="151" t="s">
        <v>1291</v>
      </c>
      <c r="D411" s="129">
        <v>0.5976876627009442</v>
      </c>
      <c r="F411" s="129">
        <v>0.570681904726755</v>
      </c>
      <c r="G411" s="129">
        <v>1.5369170083356625</v>
      </c>
      <c r="H411" s="129">
        <v>0.601889676056556</v>
      </c>
    </row>
    <row r="412" spans="1:10" ht="12.75">
      <c r="A412" s="145" t="s">
        <v>1280</v>
      </c>
      <c r="C412" s="146" t="s">
        <v>1281</v>
      </c>
      <c r="D412" s="146" t="s">
        <v>1282</v>
      </c>
      <c r="F412" s="146" t="s">
        <v>1283</v>
      </c>
      <c r="G412" s="146" t="s">
        <v>1284</v>
      </c>
      <c r="H412" s="146" t="s">
        <v>1285</v>
      </c>
      <c r="I412" s="147" t="s">
        <v>1286</v>
      </c>
      <c r="J412" s="146" t="s">
        <v>1287</v>
      </c>
    </row>
    <row r="413" spans="1:8" ht="12.75">
      <c r="A413" s="148" t="s">
        <v>1058</v>
      </c>
      <c r="C413" s="149">
        <v>257.6099999998696</v>
      </c>
      <c r="D413" s="129">
        <v>473859.6131310463</v>
      </c>
      <c r="F413" s="129">
        <v>12889.999999985099</v>
      </c>
      <c r="G413" s="129">
        <v>9910</v>
      </c>
      <c r="H413" s="150" t="s">
        <v>996</v>
      </c>
    </row>
    <row r="415" spans="4:8" ht="12.75">
      <c r="D415" s="129">
        <v>467841.5632266998</v>
      </c>
      <c r="F415" s="129">
        <v>11662.5</v>
      </c>
      <c r="G415" s="129">
        <v>9797.5</v>
      </c>
      <c r="H415" s="150" t="s">
        <v>997</v>
      </c>
    </row>
    <row r="417" spans="4:8" ht="12.75">
      <c r="D417" s="129">
        <v>443259.3837685585</v>
      </c>
      <c r="F417" s="129">
        <v>12680</v>
      </c>
      <c r="G417" s="129">
        <v>9962.5</v>
      </c>
      <c r="H417" s="150" t="s">
        <v>998</v>
      </c>
    </row>
    <row r="419" spans="1:10" ht="12.75">
      <c r="A419" s="145" t="s">
        <v>1288</v>
      </c>
      <c r="C419" s="151" t="s">
        <v>1289</v>
      </c>
      <c r="D419" s="129">
        <v>461653.5200421015</v>
      </c>
      <c r="F419" s="129">
        <v>12410.833333328366</v>
      </c>
      <c r="G419" s="129">
        <v>9890</v>
      </c>
      <c r="H419" s="129">
        <v>450503.1033754373</v>
      </c>
      <c r="I419" s="129">
        <v>-0.0001</v>
      </c>
      <c r="J419" s="129">
        <v>-0.0001</v>
      </c>
    </row>
    <row r="420" spans="1:8" ht="12.75">
      <c r="A420" s="128">
        <v>38386.96357638889</v>
      </c>
      <c r="C420" s="151" t="s">
        <v>1290</v>
      </c>
      <c r="D420" s="129">
        <v>16211.490310887522</v>
      </c>
      <c r="F420" s="129">
        <v>656.526529034556</v>
      </c>
      <c r="G420" s="129">
        <v>84.29857650043682</v>
      </c>
      <c r="H420" s="129">
        <v>16211.490310887522</v>
      </c>
    </row>
    <row r="422" spans="3:8" ht="12.75">
      <c r="C422" s="151" t="s">
        <v>1291</v>
      </c>
      <c r="D422" s="129">
        <v>3.511614145043037</v>
      </c>
      <c r="F422" s="129">
        <v>5.289947188892651</v>
      </c>
      <c r="G422" s="129">
        <v>0.8523617441904635</v>
      </c>
      <c r="H422" s="129">
        <v>3.5985302186425336</v>
      </c>
    </row>
    <row r="423" spans="1:10" ht="12.75">
      <c r="A423" s="145" t="s">
        <v>1280</v>
      </c>
      <c r="C423" s="146" t="s">
        <v>1281</v>
      </c>
      <c r="D423" s="146" t="s">
        <v>1282</v>
      </c>
      <c r="F423" s="146" t="s">
        <v>1283</v>
      </c>
      <c r="G423" s="146" t="s">
        <v>1284</v>
      </c>
      <c r="H423" s="146" t="s">
        <v>1285</v>
      </c>
      <c r="I423" s="147" t="s">
        <v>1286</v>
      </c>
      <c r="J423" s="146" t="s">
        <v>1287</v>
      </c>
    </row>
    <row r="424" spans="1:8" ht="12.75">
      <c r="A424" s="148" t="s">
        <v>1057</v>
      </c>
      <c r="C424" s="149">
        <v>259.9399999999441</v>
      </c>
      <c r="D424" s="129">
        <v>4958909.41594696</v>
      </c>
      <c r="F424" s="129">
        <v>26625</v>
      </c>
      <c r="G424" s="129">
        <v>24525</v>
      </c>
      <c r="H424" s="150" t="s">
        <v>999</v>
      </c>
    </row>
    <row r="426" spans="4:8" ht="12.75">
      <c r="D426" s="129">
        <v>4978195.80317688</v>
      </c>
      <c r="F426" s="129">
        <v>26525</v>
      </c>
      <c r="G426" s="129">
        <v>24150</v>
      </c>
      <c r="H426" s="150" t="s">
        <v>1000</v>
      </c>
    </row>
    <row r="428" spans="4:8" ht="12.75">
      <c r="D428" s="129">
        <v>5102758.243736267</v>
      </c>
      <c r="F428" s="129">
        <v>25725</v>
      </c>
      <c r="G428" s="129">
        <v>24375</v>
      </c>
      <c r="H428" s="150" t="s">
        <v>1001</v>
      </c>
    </row>
    <row r="430" spans="1:10" ht="12.75">
      <c r="A430" s="145" t="s">
        <v>1288</v>
      </c>
      <c r="C430" s="151" t="s">
        <v>1289</v>
      </c>
      <c r="D430" s="129">
        <v>5013287.820953369</v>
      </c>
      <c r="F430" s="129">
        <v>26291.666666666664</v>
      </c>
      <c r="G430" s="129">
        <v>24350</v>
      </c>
      <c r="H430" s="129">
        <v>4987957.181222729</v>
      </c>
      <c r="I430" s="129">
        <v>-0.0001</v>
      </c>
      <c r="J430" s="129">
        <v>-0.0001</v>
      </c>
    </row>
    <row r="431" spans="1:8" ht="12.75">
      <c r="A431" s="128">
        <v>38386.96425925926</v>
      </c>
      <c r="C431" s="151" t="s">
        <v>1290</v>
      </c>
      <c r="D431" s="129">
        <v>78081.42287253737</v>
      </c>
      <c r="F431" s="129">
        <v>493.28828623162474</v>
      </c>
      <c r="G431" s="129">
        <v>188.74586088176875</v>
      </c>
      <c r="H431" s="129">
        <v>78081.42287253737</v>
      </c>
    </row>
    <row r="433" spans="3:8" ht="12.75">
      <c r="C433" s="151" t="s">
        <v>1291</v>
      </c>
      <c r="D433" s="129">
        <v>1.5574893295810959</v>
      </c>
      <c r="F433" s="129">
        <v>1.8762153517526143</v>
      </c>
      <c r="G433" s="129">
        <v>0.775137005674615</v>
      </c>
      <c r="H433" s="129">
        <v>1.5653988203121818</v>
      </c>
    </row>
    <row r="434" spans="1:10" ht="12.75">
      <c r="A434" s="145" t="s">
        <v>1280</v>
      </c>
      <c r="C434" s="146" t="s">
        <v>1281</v>
      </c>
      <c r="D434" s="146" t="s">
        <v>1282</v>
      </c>
      <c r="F434" s="146" t="s">
        <v>1283</v>
      </c>
      <c r="G434" s="146" t="s">
        <v>1284</v>
      </c>
      <c r="H434" s="146" t="s">
        <v>1285</v>
      </c>
      <c r="I434" s="147" t="s">
        <v>1286</v>
      </c>
      <c r="J434" s="146" t="s">
        <v>1287</v>
      </c>
    </row>
    <row r="435" spans="1:8" ht="12.75">
      <c r="A435" s="148" t="s">
        <v>1059</v>
      </c>
      <c r="C435" s="149">
        <v>285.2129999999888</v>
      </c>
      <c r="D435" s="129">
        <v>844710.6717939377</v>
      </c>
      <c r="F435" s="129">
        <v>12725</v>
      </c>
      <c r="G435" s="129">
        <v>11775</v>
      </c>
      <c r="H435" s="150" t="s">
        <v>1002</v>
      </c>
    </row>
    <row r="437" spans="4:8" ht="12.75">
      <c r="D437" s="129">
        <v>875005.9978141785</v>
      </c>
      <c r="F437" s="129">
        <v>12525</v>
      </c>
      <c r="G437" s="129">
        <v>12025</v>
      </c>
      <c r="H437" s="150" t="s">
        <v>1003</v>
      </c>
    </row>
    <row r="439" spans="4:8" ht="12.75">
      <c r="D439" s="129">
        <v>864140.6229486465</v>
      </c>
      <c r="F439" s="129">
        <v>13225</v>
      </c>
      <c r="G439" s="129">
        <v>11925</v>
      </c>
      <c r="H439" s="150" t="s">
        <v>1004</v>
      </c>
    </row>
    <row r="441" spans="1:10" ht="12.75">
      <c r="A441" s="145" t="s">
        <v>1288</v>
      </c>
      <c r="C441" s="151" t="s">
        <v>1289</v>
      </c>
      <c r="D441" s="129">
        <v>861285.7641855876</v>
      </c>
      <c r="F441" s="129">
        <v>12825</v>
      </c>
      <c r="G441" s="129">
        <v>11908.333333333332</v>
      </c>
      <c r="H441" s="129">
        <v>848967.5483087142</v>
      </c>
      <c r="I441" s="129">
        <v>-0.0001</v>
      </c>
      <c r="J441" s="129">
        <v>-0.0001</v>
      </c>
    </row>
    <row r="442" spans="1:8" ht="12.75">
      <c r="A442" s="128">
        <v>38386.96493055556</v>
      </c>
      <c r="C442" s="151" t="s">
        <v>1290</v>
      </c>
      <c r="D442" s="129">
        <v>15348.106026016152</v>
      </c>
      <c r="F442" s="129">
        <v>360.5551275463989</v>
      </c>
      <c r="G442" s="129">
        <v>125.83057392117917</v>
      </c>
      <c r="H442" s="129">
        <v>15348.106026016152</v>
      </c>
    </row>
    <row r="444" spans="3:8" ht="12.75">
      <c r="C444" s="151" t="s">
        <v>1291</v>
      </c>
      <c r="D444" s="129">
        <v>1.7819992694908848</v>
      </c>
      <c r="F444" s="129">
        <v>2.811346023753598</v>
      </c>
      <c r="G444" s="129">
        <v>1.0566598229910078</v>
      </c>
      <c r="H444" s="129">
        <v>1.807855442365513</v>
      </c>
    </row>
    <row r="445" spans="1:10" ht="12.75">
      <c r="A445" s="145" t="s">
        <v>1280</v>
      </c>
      <c r="C445" s="146" t="s">
        <v>1281</v>
      </c>
      <c r="D445" s="146" t="s">
        <v>1282</v>
      </c>
      <c r="F445" s="146" t="s">
        <v>1283</v>
      </c>
      <c r="G445" s="146" t="s">
        <v>1284</v>
      </c>
      <c r="H445" s="146" t="s">
        <v>1285</v>
      </c>
      <c r="I445" s="147" t="s">
        <v>1286</v>
      </c>
      <c r="J445" s="146" t="s">
        <v>1287</v>
      </c>
    </row>
    <row r="446" spans="1:8" ht="12.75">
      <c r="A446" s="148" t="s">
        <v>1055</v>
      </c>
      <c r="C446" s="149">
        <v>288.1579999998212</v>
      </c>
      <c r="D446" s="129">
        <v>366857.64195632935</v>
      </c>
      <c r="F446" s="129">
        <v>3950</v>
      </c>
      <c r="G446" s="129">
        <v>3900</v>
      </c>
      <c r="H446" s="150" t="s">
        <v>1005</v>
      </c>
    </row>
    <row r="448" spans="4:8" ht="12.75">
      <c r="D448" s="129">
        <v>344879.3547692299</v>
      </c>
      <c r="F448" s="129">
        <v>3950</v>
      </c>
      <c r="G448" s="129">
        <v>3900</v>
      </c>
      <c r="H448" s="150" t="s">
        <v>1006</v>
      </c>
    </row>
    <row r="450" spans="4:8" ht="12.75">
      <c r="D450" s="129">
        <v>374003.0458741188</v>
      </c>
      <c r="F450" s="129">
        <v>3950</v>
      </c>
      <c r="G450" s="129">
        <v>3900</v>
      </c>
      <c r="H450" s="150" t="s">
        <v>1007</v>
      </c>
    </row>
    <row r="452" spans="1:10" ht="12.75">
      <c r="A452" s="145" t="s">
        <v>1288</v>
      </c>
      <c r="C452" s="151" t="s">
        <v>1289</v>
      </c>
      <c r="D452" s="129">
        <v>361913.347533226</v>
      </c>
      <c r="F452" s="129">
        <v>3950</v>
      </c>
      <c r="G452" s="129">
        <v>3900</v>
      </c>
      <c r="H452" s="129">
        <v>357988.7347013676</v>
      </c>
      <c r="I452" s="129">
        <v>-0.0001</v>
      </c>
      <c r="J452" s="129">
        <v>-0.0001</v>
      </c>
    </row>
    <row r="453" spans="1:8" ht="12.75">
      <c r="A453" s="128">
        <v>38386.9653587963</v>
      </c>
      <c r="C453" s="151" t="s">
        <v>1290</v>
      </c>
      <c r="D453" s="129">
        <v>15178.335923282233</v>
      </c>
      <c r="H453" s="129">
        <v>15178.335923282233</v>
      </c>
    </row>
    <row r="455" spans="3:8" ht="12.75">
      <c r="C455" s="151" t="s">
        <v>1291</v>
      </c>
      <c r="D455" s="129">
        <v>4.193914379432707</v>
      </c>
      <c r="F455" s="129">
        <v>0</v>
      </c>
      <c r="G455" s="129">
        <v>0</v>
      </c>
      <c r="H455" s="129">
        <v>4.23989205580559</v>
      </c>
    </row>
    <row r="456" spans="1:10" ht="12.75">
      <c r="A456" s="145" t="s">
        <v>1280</v>
      </c>
      <c r="C456" s="146" t="s">
        <v>1281</v>
      </c>
      <c r="D456" s="146" t="s">
        <v>1282</v>
      </c>
      <c r="F456" s="146" t="s">
        <v>1283</v>
      </c>
      <c r="G456" s="146" t="s">
        <v>1284</v>
      </c>
      <c r="H456" s="146" t="s">
        <v>1285</v>
      </c>
      <c r="I456" s="147" t="s">
        <v>1286</v>
      </c>
      <c r="J456" s="146" t="s">
        <v>1287</v>
      </c>
    </row>
    <row r="457" spans="1:8" ht="12.75">
      <c r="A457" s="148" t="s">
        <v>1056</v>
      </c>
      <c r="C457" s="149">
        <v>334.94100000010803</v>
      </c>
      <c r="D457" s="129">
        <v>1794630.557559967</v>
      </c>
      <c r="F457" s="129">
        <v>30500</v>
      </c>
      <c r="H457" s="150" t="s">
        <v>1008</v>
      </c>
    </row>
    <row r="459" spans="4:8" ht="12.75">
      <c r="D459" s="129">
        <v>1830636.180355072</v>
      </c>
      <c r="F459" s="129">
        <v>30200</v>
      </c>
      <c r="H459" s="150" t="s">
        <v>1009</v>
      </c>
    </row>
    <row r="461" spans="4:8" ht="12.75">
      <c r="D461" s="129">
        <v>1833894.2444534302</v>
      </c>
      <c r="F461" s="129">
        <v>30200</v>
      </c>
      <c r="H461" s="150" t="s">
        <v>1010</v>
      </c>
    </row>
    <row r="463" spans="1:10" ht="12.75">
      <c r="A463" s="145" t="s">
        <v>1288</v>
      </c>
      <c r="C463" s="151" t="s">
        <v>1289</v>
      </c>
      <c r="D463" s="129">
        <v>1819720.3274561563</v>
      </c>
      <c r="F463" s="129">
        <v>30300</v>
      </c>
      <c r="H463" s="129">
        <v>1789420.3274561563</v>
      </c>
      <c r="I463" s="129">
        <v>-0.0001</v>
      </c>
      <c r="J463" s="129">
        <v>-0.0001</v>
      </c>
    </row>
    <row r="464" spans="1:8" ht="12.75">
      <c r="A464" s="128">
        <v>38386.96579861111</v>
      </c>
      <c r="C464" s="151" t="s">
        <v>1290</v>
      </c>
      <c r="D464" s="129">
        <v>21789.35888226177</v>
      </c>
      <c r="F464" s="129">
        <v>173.20508075688772</v>
      </c>
      <c r="H464" s="129">
        <v>21789.35888226177</v>
      </c>
    </row>
    <row r="466" spans="3:8" ht="12.75">
      <c r="C466" s="151" t="s">
        <v>1291</v>
      </c>
      <c r="D466" s="129">
        <v>1.1974015211844007</v>
      </c>
      <c r="F466" s="129">
        <v>0.5716339298907187</v>
      </c>
      <c r="H466" s="129">
        <v>1.2176769509060832</v>
      </c>
    </row>
    <row r="467" spans="1:10" ht="12.75">
      <c r="A467" s="145" t="s">
        <v>1280</v>
      </c>
      <c r="C467" s="146" t="s">
        <v>1281</v>
      </c>
      <c r="D467" s="146" t="s">
        <v>1282</v>
      </c>
      <c r="F467" s="146" t="s">
        <v>1283</v>
      </c>
      <c r="G467" s="146" t="s">
        <v>1284</v>
      </c>
      <c r="H467" s="146" t="s">
        <v>1285</v>
      </c>
      <c r="I467" s="147" t="s">
        <v>1286</v>
      </c>
      <c r="J467" s="146" t="s">
        <v>1287</v>
      </c>
    </row>
    <row r="468" spans="1:8" ht="12.75">
      <c r="A468" s="148" t="s">
        <v>1060</v>
      </c>
      <c r="C468" s="149">
        <v>393.36599999992177</v>
      </c>
      <c r="D468" s="129">
        <v>4795812.066398621</v>
      </c>
      <c r="F468" s="129">
        <v>16600</v>
      </c>
      <c r="G468" s="129">
        <v>15900</v>
      </c>
      <c r="H468" s="150" t="s">
        <v>1011</v>
      </c>
    </row>
    <row r="470" spans="4:8" ht="12.75">
      <c r="D470" s="129">
        <v>4931405.005569458</v>
      </c>
      <c r="F470" s="129">
        <v>18400</v>
      </c>
      <c r="G470" s="129">
        <v>16500</v>
      </c>
      <c r="H470" s="150" t="s">
        <v>1012</v>
      </c>
    </row>
    <row r="472" spans="4:8" ht="12.75">
      <c r="D472" s="129">
        <v>4840724.490699768</v>
      </c>
      <c r="F472" s="129">
        <v>16000</v>
      </c>
      <c r="G472" s="129">
        <v>16200</v>
      </c>
      <c r="H472" s="150" t="s">
        <v>1013</v>
      </c>
    </row>
    <row r="474" spans="1:10" ht="12.75">
      <c r="A474" s="145" t="s">
        <v>1288</v>
      </c>
      <c r="C474" s="151" t="s">
        <v>1289</v>
      </c>
      <c r="D474" s="129">
        <v>4855980.520889282</v>
      </c>
      <c r="F474" s="129">
        <v>17000</v>
      </c>
      <c r="G474" s="129">
        <v>16200</v>
      </c>
      <c r="H474" s="129">
        <v>4839380.520889282</v>
      </c>
      <c r="I474" s="129">
        <v>-0.0001</v>
      </c>
      <c r="J474" s="129">
        <v>-0.0001</v>
      </c>
    </row>
    <row r="475" spans="1:8" ht="12.75">
      <c r="A475" s="128">
        <v>38386.966261574074</v>
      </c>
      <c r="C475" s="151" t="s">
        <v>1290</v>
      </c>
      <c r="D475" s="129">
        <v>69071.85484049685</v>
      </c>
      <c r="F475" s="129">
        <v>1248.9995996796797</v>
      </c>
      <c r="G475" s="129">
        <v>300</v>
      </c>
      <c r="H475" s="129">
        <v>69071.85484049685</v>
      </c>
    </row>
    <row r="477" spans="3:8" ht="12.75">
      <c r="C477" s="151" t="s">
        <v>1291</v>
      </c>
      <c r="D477" s="129">
        <v>1.422407988322153</v>
      </c>
      <c r="F477" s="129">
        <v>7.3470564687039985</v>
      </c>
      <c r="G477" s="129">
        <v>1.8518518518518519</v>
      </c>
      <c r="H477" s="129">
        <v>1.427287119546537</v>
      </c>
    </row>
    <row r="478" spans="1:10" ht="12.75">
      <c r="A478" s="145" t="s">
        <v>1280</v>
      </c>
      <c r="C478" s="146" t="s">
        <v>1281</v>
      </c>
      <c r="D478" s="146" t="s">
        <v>1282</v>
      </c>
      <c r="F478" s="146" t="s">
        <v>1283</v>
      </c>
      <c r="G478" s="146" t="s">
        <v>1284</v>
      </c>
      <c r="H478" s="146" t="s">
        <v>1285</v>
      </c>
      <c r="I478" s="147" t="s">
        <v>1286</v>
      </c>
      <c r="J478" s="146" t="s">
        <v>1287</v>
      </c>
    </row>
    <row r="479" spans="1:8" ht="12.75">
      <c r="A479" s="148" t="s">
        <v>1054</v>
      </c>
      <c r="C479" s="149">
        <v>396.15199999976903</v>
      </c>
      <c r="D479" s="129">
        <v>5301736.478996277</v>
      </c>
      <c r="F479" s="129">
        <v>88300</v>
      </c>
      <c r="G479" s="129">
        <v>90200</v>
      </c>
      <c r="H479" s="150" t="s">
        <v>1014</v>
      </c>
    </row>
    <row r="481" spans="4:8" ht="12.75">
      <c r="D481" s="129">
        <v>5252965.427642822</v>
      </c>
      <c r="F481" s="129">
        <v>88800</v>
      </c>
      <c r="G481" s="129">
        <v>92300</v>
      </c>
      <c r="H481" s="150" t="s">
        <v>1015</v>
      </c>
    </row>
    <row r="483" spans="4:8" ht="12.75">
      <c r="D483" s="129">
        <v>5151679.459693909</v>
      </c>
      <c r="F483" s="129">
        <v>87600</v>
      </c>
      <c r="G483" s="129">
        <v>90800</v>
      </c>
      <c r="H483" s="150" t="s">
        <v>1016</v>
      </c>
    </row>
    <row r="485" spans="1:10" ht="12.75">
      <c r="A485" s="145" t="s">
        <v>1288</v>
      </c>
      <c r="C485" s="151" t="s">
        <v>1289</v>
      </c>
      <c r="D485" s="129">
        <v>5235460.455444336</v>
      </c>
      <c r="F485" s="129">
        <v>88233.33333333334</v>
      </c>
      <c r="G485" s="129">
        <v>91100</v>
      </c>
      <c r="H485" s="129">
        <v>5145809.127659952</v>
      </c>
      <c r="I485" s="129">
        <v>-0.0001</v>
      </c>
      <c r="J485" s="129">
        <v>-0.0001</v>
      </c>
    </row>
    <row r="486" spans="1:8" ht="12.75">
      <c r="A486" s="128">
        <v>38386.96672453704</v>
      </c>
      <c r="C486" s="151" t="s">
        <v>1290</v>
      </c>
      <c r="D486" s="129">
        <v>76544.72744236971</v>
      </c>
      <c r="F486" s="129">
        <v>602.7713773341708</v>
      </c>
      <c r="G486" s="129">
        <v>1081.6653826391967</v>
      </c>
      <c r="H486" s="129">
        <v>76544.72744236971</v>
      </c>
    </row>
    <row r="488" spans="3:8" ht="12.75">
      <c r="C488" s="151" t="s">
        <v>1291</v>
      </c>
      <c r="D488" s="129">
        <v>1.462043846836263</v>
      </c>
      <c r="F488" s="129">
        <v>0.6831560755581837</v>
      </c>
      <c r="G488" s="129">
        <v>1.1873385100320493</v>
      </c>
      <c r="H488" s="129">
        <v>1.4875158705542249</v>
      </c>
    </row>
    <row r="489" spans="1:10" ht="12.75">
      <c r="A489" s="145" t="s">
        <v>1280</v>
      </c>
      <c r="C489" s="146" t="s">
        <v>1281</v>
      </c>
      <c r="D489" s="146" t="s">
        <v>1282</v>
      </c>
      <c r="F489" s="146" t="s">
        <v>1283</v>
      </c>
      <c r="G489" s="146" t="s">
        <v>1284</v>
      </c>
      <c r="H489" s="146" t="s">
        <v>1285</v>
      </c>
      <c r="I489" s="147" t="s">
        <v>1286</v>
      </c>
      <c r="J489" s="146" t="s">
        <v>1287</v>
      </c>
    </row>
    <row r="490" spans="1:8" ht="12.75">
      <c r="A490" s="148" t="s">
        <v>1061</v>
      </c>
      <c r="C490" s="149">
        <v>589.5920000001788</v>
      </c>
      <c r="D490" s="129">
        <v>388216.13093185425</v>
      </c>
      <c r="F490" s="129">
        <v>3530</v>
      </c>
      <c r="G490" s="129">
        <v>3280</v>
      </c>
      <c r="H490" s="150" t="s">
        <v>1017</v>
      </c>
    </row>
    <row r="492" spans="4:8" ht="12.75">
      <c r="D492" s="129">
        <v>375842.6157312393</v>
      </c>
      <c r="F492" s="129">
        <v>3580</v>
      </c>
      <c r="G492" s="129">
        <v>3140</v>
      </c>
      <c r="H492" s="150" t="s">
        <v>1018</v>
      </c>
    </row>
    <row r="494" spans="4:8" ht="12.75">
      <c r="D494" s="129">
        <v>370209.00407266617</v>
      </c>
      <c r="F494" s="129">
        <v>3690.0000000037253</v>
      </c>
      <c r="G494" s="129">
        <v>3070</v>
      </c>
      <c r="H494" s="150" t="s">
        <v>1019</v>
      </c>
    </row>
    <row r="496" spans="1:10" ht="12.75">
      <c r="A496" s="145" t="s">
        <v>1288</v>
      </c>
      <c r="C496" s="151" t="s">
        <v>1289</v>
      </c>
      <c r="D496" s="129">
        <v>378089.2502452532</v>
      </c>
      <c r="F496" s="129">
        <v>3600.0000000012415</v>
      </c>
      <c r="G496" s="129">
        <v>3163.333333333333</v>
      </c>
      <c r="H496" s="129">
        <v>374707.583578586</v>
      </c>
      <c r="I496" s="129">
        <v>-0.0001</v>
      </c>
      <c r="J496" s="129">
        <v>-0.0001</v>
      </c>
    </row>
    <row r="497" spans="1:8" ht="12.75">
      <c r="A497" s="128">
        <v>38386.96722222222</v>
      </c>
      <c r="C497" s="151" t="s">
        <v>1290</v>
      </c>
      <c r="D497" s="129">
        <v>9211.388571241072</v>
      </c>
      <c r="F497" s="129">
        <v>81.85352772076341</v>
      </c>
      <c r="G497" s="129">
        <v>106.92676621563625</v>
      </c>
      <c r="H497" s="129">
        <v>9211.388571241072</v>
      </c>
    </row>
    <row r="499" spans="3:8" ht="12.75">
      <c r="C499" s="151" t="s">
        <v>1291</v>
      </c>
      <c r="D499" s="129">
        <v>2.4363000443059333</v>
      </c>
      <c r="F499" s="129">
        <v>2.2737091033537555</v>
      </c>
      <c r="G499" s="129">
        <v>3.3801928203046234</v>
      </c>
      <c r="H499" s="129">
        <v>2.4582872017878987</v>
      </c>
    </row>
    <row r="500" spans="1:10" ht="12.75">
      <c r="A500" s="145" t="s">
        <v>1280</v>
      </c>
      <c r="C500" s="146" t="s">
        <v>1281</v>
      </c>
      <c r="D500" s="146" t="s">
        <v>1282</v>
      </c>
      <c r="F500" s="146" t="s">
        <v>1283</v>
      </c>
      <c r="G500" s="146" t="s">
        <v>1284</v>
      </c>
      <c r="H500" s="146" t="s">
        <v>1285</v>
      </c>
      <c r="I500" s="147" t="s">
        <v>1286</v>
      </c>
      <c r="J500" s="146" t="s">
        <v>1287</v>
      </c>
    </row>
    <row r="501" spans="1:8" ht="12.75">
      <c r="A501" s="148" t="s">
        <v>1062</v>
      </c>
      <c r="C501" s="149">
        <v>766.4900000002235</v>
      </c>
      <c r="D501" s="129">
        <v>28437.488247275352</v>
      </c>
      <c r="F501" s="129">
        <v>1964.0000000018626</v>
      </c>
      <c r="G501" s="129">
        <v>2057</v>
      </c>
      <c r="H501" s="150" t="s">
        <v>1020</v>
      </c>
    </row>
    <row r="503" spans="4:8" ht="12.75">
      <c r="D503" s="129">
        <v>28640.17803990841</v>
      </c>
      <c r="F503" s="129">
        <v>1846</v>
      </c>
      <c r="G503" s="129">
        <v>2001.0000000018626</v>
      </c>
      <c r="H503" s="150" t="s">
        <v>1021</v>
      </c>
    </row>
    <row r="505" spans="4:8" ht="12.75">
      <c r="D505" s="129">
        <v>28895.305910885334</v>
      </c>
      <c r="F505" s="129">
        <v>1866</v>
      </c>
      <c r="G505" s="129">
        <v>1957.9999999981374</v>
      </c>
      <c r="H505" s="150" t="s">
        <v>1022</v>
      </c>
    </row>
    <row r="507" spans="1:10" ht="12.75">
      <c r="A507" s="145" t="s">
        <v>1288</v>
      </c>
      <c r="C507" s="151" t="s">
        <v>1289</v>
      </c>
      <c r="D507" s="129">
        <v>28657.657399356365</v>
      </c>
      <c r="F507" s="129">
        <v>1892.0000000006207</v>
      </c>
      <c r="G507" s="129">
        <v>2005.3333333333335</v>
      </c>
      <c r="H507" s="129">
        <v>26706.77935057558</v>
      </c>
      <c r="I507" s="129">
        <v>-0.0001</v>
      </c>
      <c r="J507" s="129">
        <v>-0.0001</v>
      </c>
    </row>
    <row r="508" spans="1:8" ht="12.75">
      <c r="A508" s="128">
        <v>38386.96771990741</v>
      </c>
      <c r="C508" s="151" t="s">
        <v>1290</v>
      </c>
      <c r="D508" s="129">
        <v>229.4088038490399</v>
      </c>
      <c r="F508" s="129">
        <v>63.15061361645748</v>
      </c>
      <c r="G508" s="129">
        <v>49.642052066915966</v>
      </c>
      <c r="H508" s="129">
        <v>229.4088038490399</v>
      </c>
    </row>
    <row r="510" spans="3:8" ht="12.75">
      <c r="C510" s="151" t="s">
        <v>1291</v>
      </c>
      <c r="D510" s="129">
        <v>0.8005148524603142</v>
      </c>
      <c r="F510" s="129">
        <v>3.3377702757101884</v>
      </c>
      <c r="G510" s="129">
        <v>2.475501266634772</v>
      </c>
      <c r="H510" s="129">
        <v>0.8589908982945027</v>
      </c>
    </row>
    <row r="511" spans="1:16" ht="12.75">
      <c r="A511" s="139" t="s">
        <v>1190</v>
      </c>
      <c r="B511" s="134" t="s">
        <v>1267</v>
      </c>
      <c r="D511" s="139" t="s">
        <v>1191</v>
      </c>
      <c r="E511" s="134" t="s">
        <v>1192</v>
      </c>
      <c r="F511" s="135" t="s">
        <v>1295</v>
      </c>
      <c r="G511" s="140" t="s">
        <v>1194</v>
      </c>
      <c r="H511" s="141">
        <v>1</v>
      </c>
      <c r="I511" s="142" t="s">
        <v>1195</v>
      </c>
      <c r="J511" s="141">
        <v>5</v>
      </c>
      <c r="K511" s="140" t="s">
        <v>1196</v>
      </c>
      <c r="L511" s="143">
        <v>1</v>
      </c>
      <c r="M511" s="140" t="s">
        <v>1197</v>
      </c>
      <c r="N511" s="144">
        <v>1</v>
      </c>
      <c r="O511" s="140" t="s">
        <v>1198</v>
      </c>
      <c r="P511" s="144">
        <v>1</v>
      </c>
    </row>
    <row r="513" spans="1:10" ht="12.75">
      <c r="A513" s="145" t="s">
        <v>1280</v>
      </c>
      <c r="C513" s="146" t="s">
        <v>1281</v>
      </c>
      <c r="D513" s="146" t="s">
        <v>1282</v>
      </c>
      <c r="F513" s="146" t="s">
        <v>1283</v>
      </c>
      <c r="G513" s="146" t="s">
        <v>1284</v>
      </c>
      <c r="H513" s="146" t="s">
        <v>1285</v>
      </c>
      <c r="I513" s="147" t="s">
        <v>1286</v>
      </c>
      <c r="J513" s="146" t="s">
        <v>1287</v>
      </c>
    </row>
    <row r="514" spans="1:8" ht="12.75">
      <c r="A514" s="148" t="s">
        <v>1222</v>
      </c>
      <c r="C514" s="149">
        <v>178.2290000000503</v>
      </c>
      <c r="D514" s="129">
        <v>576.8036400200799</v>
      </c>
      <c r="F514" s="129">
        <v>583</v>
      </c>
      <c r="G514" s="129">
        <v>537</v>
      </c>
      <c r="H514" s="150" t="s">
        <v>1023</v>
      </c>
    </row>
    <row r="516" spans="4:8" ht="12.75">
      <c r="D516" s="129">
        <v>562</v>
      </c>
      <c r="F516" s="129">
        <v>585</v>
      </c>
      <c r="G516" s="129">
        <v>551</v>
      </c>
      <c r="H516" s="150" t="s">
        <v>1024</v>
      </c>
    </row>
    <row r="518" spans="4:8" ht="12.75">
      <c r="D518" s="129">
        <v>572</v>
      </c>
      <c r="F518" s="129">
        <v>610</v>
      </c>
      <c r="G518" s="129">
        <v>584</v>
      </c>
      <c r="H518" s="150" t="s">
        <v>1025</v>
      </c>
    </row>
    <row r="520" spans="1:8" ht="12.75">
      <c r="A520" s="145" t="s">
        <v>1288</v>
      </c>
      <c r="C520" s="151" t="s">
        <v>1289</v>
      </c>
      <c r="D520" s="129">
        <v>570.2678800066933</v>
      </c>
      <c r="F520" s="129">
        <v>592.6666666666666</v>
      </c>
      <c r="G520" s="129">
        <v>557.3333333333334</v>
      </c>
      <c r="H520" s="129">
        <v>-3.6969637433066964</v>
      </c>
    </row>
    <row r="521" spans="1:8" ht="12.75">
      <c r="A521" s="128">
        <v>38386.9699537037</v>
      </c>
      <c r="C521" s="151" t="s">
        <v>1290</v>
      </c>
      <c r="D521" s="129">
        <v>7.552292315213667</v>
      </c>
      <c r="F521" s="129">
        <v>15.044378795195678</v>
      </c>
      <c r="G521" s="129">
        <v>24.13158373031769</v>
      </c>
      <c r="H521" s="129">
        <v>7.552292315213667</v>
      </c>
    </row>
    <row r="523" spans="3:7" ht="12.75">
      <c r="C523" s="151" t="s">
        <v>1291</v>
      </c>
      <c r="D523" s="129">
        <v>1.3243411701751509</v>
      </c>
      <c r="F523" s="129">
        <v>2.5384216189868973</v>
      </c>
      <c r="G523" s="129">
        <v>4.329829616683796</v>
      </c>
    </row>
    <row r="524" spans="1:10" ht="12.75">
      <c r="A524" s="145" t="s">
        <v>1280</v>
      </c>
      <c r="C524" s="146" t="s">
        <v>1281</v>
      </c>
      <c r="D524" s="146" t="s">
        <v>1282</v>
      </c>
      <c r="F524" s="146" t="s">
        <v>1283</v>
      </c>
      <c r="G524" s="146" t="s">
        <v>1284</v>
      </c>
      <c r="H524" s="146" t="s">
        <v>1285</v>
      </c>
      <c r="I524" s="147" t="s">
        <v>1286</v>
      </c>
      <c r="J524" s="146" t="s">
        <v>1287</v>
      </c>
    </row>
    <row r="525" spans="1:8" ht="12.75">
      <c r="A525" s="148" t="s">
        <v>1055</v>
      </c>
      <c r="C525" s="149">
        <v>251.61100000003353</v>
      </c>
      <c r="D525" s="129">
        <v>4113621.818710327</v>
      </c>
      <c r="F525" s="129">
        <v>27800</v>
      </c>
      <c r="G525" s="129">
        <v>25500</v>
      </c>
      <c r="H525" s="150" t="s">
        <v>1026</v>
      </c>
    </row>
    <row r="527" spans="4:8" ht="12.75">
      <c r="D527" s="129">
        <v>4266467.607681274</v>
      </c>
      <c r="F527" s="129">
        <v>27600</v>
      </c>
      <c r="G527" s="129">
        <v>25600</v>
      </c>
      <c r="H527" s="150" t="s">
        <v>1027</v>
      </c>
    </row>
    <row r="529" spans="4:8" ht="12.75">
      <c r="D529" s="129">
        <v>4231216.4027786255</v>
      </c>
      <c r="F529" s="129">
        <v>31700</v>
      </c>
      <c r="G529" s="129">
        <v>24600</v>
      </c>
      <c r="H529" s="150" t="s">
        <v>1028</v>
      </c>
    </row>
    <row r="531" spans="1:10" ht="12.75">
      <c r="A531" s="145" t="s">
        <v>1288</v>
      </c>
      <c r="C531" s="151" t="s">
        <v>1289</v>
      </c>
      <c r="D531" s="129">
        <v>4203768.609723409</v>
      </c>
      <c r="F531" s="129">
        <v>29033.333333333336</v>
      </c>
      <c r="G531" s="129">
        <v>25233.333333333336</v>
      </c>
      <c r="H531" s="129">
        <v>4176654.0058533833</v>
      </c>
      <c r="I531" s="129">
        <v>-0.0001</v>
      </c>
      <c r="J531" s="129">
        <v>-0.0001</v>
      </c>
    </row>
    <row r="532" spans="1:8" ht="12.75">
      <c r="A532" s="128">
        <v>38386.97042824074</v>
      </c>
      <c r="C532" s="151" t="s">
        <v>1290</v>
      </c>
      <c r="D532" s="129">
        <v>80034.33518959222</v>
      </c>
      <c r="F532" s="129">
        <v>2311.5651263447744</v>
      </c>
      <c r="G532" s="129">
        <v>550.7570547286101</v>
      </c>
      <c r="H532" s="129">
        <v>80034.33518959222</v>
      </c>
    </row>
    <row r="534" spans="3:8" ht="12.75">
      <c r="C534" s="151" t="s">
        <v>1291</v>
      </c>
      <c r="D534" s="129">
        <v>1.9038710885387715</v>
      </c>
      <c r="F534" s="129">
        <v>7.961762777306913</v>
      </c>
      <c r="G534" s="129">
        <v>2.182656755859749</v>
      </c>
      <c r="H534" s="129">
        <v>1.916230913009023</v>
      </c>
    </row>
    <row r="535" spans="1:10" ht="12.75">
      <c r="A535" s="145" t="s">
        <v>1280</v>
      </c>
      <c r="C535" s="146" t="s">
        <v>1281</v>
      </c>
      <c r="D535" s="146" t="s">
        <v>1282</v>
      </c>
      <c r="F535" s="146" t="s">
        <v>1283</v>
      </c>
      <c r="G535" s="146" t="s">
        <v>1284</v>
      </c>
      <c r="H535" s="146" t="s">
        <v>1285</v>
      </c>
      <c r="I535" s="147" t="s">
        <v>1286</v>
      </c>
      <c r="J535" s="146" t="s">
        <v>1287</v>
      </c>
    </row>
    <row r="536" spans="1:8" ht="12.75">
      <c r="A536" s="148" t="s">
        <v>1058</v>
      </c>
      <c r="C536" s="149">
        <v>257.6099999998696</v>
      </c>
      <c r="D536" s="129">
        <v>339113.3584432602</v>
      </c>
      <c r="F536" s="129">
        <v>10582.5</v>
      </c>
      <c r="G536" s="129">
        <v>9422.5</v>
      </c>
      <c r="H536" s="150" t="s">
        <v>1029</v>
      </c>
    </row>
    <row r="538" spans="4:8" ht="12.75">
      <c r="D538" s="129">
        <v>334480.45977926254</v>
      </c>
      <c r="F538" s="129">
        <v>10900</v>
      </c>
      <c r="G538" s="129">
        <v>9460</v>
      </c>
      <c r="H538" s="150" t="s">
        <v>1030</v>
      </c>
    </row>
    <row r="540" spans="4:8" ht="12.75">
      <c r="D540" s="129">
        <v>339966.9769682884</v>
      </c>
      <c r="F540" s="129">
        <v>11672.5</v>
      </c>
      <c r="G540" s="129">
        <v>9457.5</v>
      </c>
      <c r="H540" s="150" t="s">
        <v>1031</v>
      </c>
    </row>
    <row r="542" spans="1:10" ht="12.75">
      <c r="A542" s="145" t="s">
        <v>1288</v>
      </c>
      <c r="C542" s="151" t="s">
        <v>1289</v>
      </c>
      <c r="D542" s="129">
        <v>337853.598396937</v>
      </c>
      <c r="F542" s="129">
        <v>11051.666666666668</v>
      </c>
      <c r="G542" s="129">
        <v>9446.666666666666</v>
      </c>
      <c r="H542" s="129">
        <v>327604.4317302704</v>
      </c>
      <c r="I542" s="129">
        <v>-0.0001</v>
      </c>
      <c r="J542" s="129">
        <v>-0.0001</v>
      </c>
    </row>
    <row r="543" spans="1:8" ht="12.75">
      <c r="A543" s="128">
        <v>38386.97107638889</v>
      </c>
      <c r="C543" s="151" t="s">
        <v>1290</v>
      </c>
      <c r="D543" s="129">
        <v>2952.2388533340954</v>
      </c>
      <c r="F543" s="129">
        <v>560.6042127324173</v>
      </c>
      <c r="G543" s="129">
        <v>20.96624270901521</v>
      </c>
      <c r="H543" s="129">
        <v>2952.2388533340954</v>
      </c>
    </row>
    <row r="545" spans="3:8" ht="12.75">
      <c r="C545" s="151" t="s">
        <v>1291</v>
      </c>
      <c r="D545" s="129">
        <v>0.8738219356970036</v>
      </c>
      <c r="F545" s="129">
        <v>5.072576197247027</v>
      </c>
      <c r="G545" s="129">
        <v>0.22194328908625838</v>
      </c>
      <c r="H545" s="129">
        <v>0.9011596203816894</v>
      </c>
    </row>
    <row r="546" spans="1:10" ht="12.75">
      <c r="A546" s="145" t="s">
        <v>1280</v>
      </c>
      <c r="C546" s="146" t="s">
        <v>1281</v>
      </c>
      <c r="D546" s="146" t="s">
        <v>1282</v>
      </c>
      <c r="F546" s="146" t="s">
        <v>1283</v>
      </c>
      <c r="G546" s="146" t="s">
        <v>1284</v>
      </c>
      <c r="H546" s="146" t="s">
        <v>1285</v>
      </c>
      <c r="I546" s="147" t="s">
        <v>1286</v>
      </c>
      <c r="J546" s="146" t="s">
        <v>1287</v>
      </c>
    </row>
    <row r="547" spans="1:8" ht="12.75">
      <c r="A547" s="148" t="s">
        <v>1057</v>
      </c>
      <c r="C547" s="149">
        <v>259.9399999999441</v>
      </c>
      <c r="D547" s="129">
        <v>3419147.511581421</v>
      </c>
      <c r="F547" s="129">
        <v>22850</v>
      </c>
      <c r="G547" s="129">
        <v>21375</v>
      </c>
      <c r="H547" s="150" t="s">
        <v>1032</v>
      </c>
    </row>
    <row r="549" spans="4:8" ht="12.75">
      <c r="D549" s="129">
        <v>3435181.828830719</v>
      </c>
      <c r="F549" s="129">
        <v>23350</v>
      </c>
      <c r="G549" s="129">
        <v>20900</v>
      </c>
      <c r="H549" s="150" t="s">
        <v>1033</v>
      </c>
    </row>
    <row r="551" spans="4:8" ht="12.75">
      <c r="D551" s="129">
        <v>3371286.7664985657</v>
      </c>
      <c r="F551" s="129">
        <v>23050</v>
      </c>
      <c r="G551" s="129">
        <v>21425</v>
      </c>
      <c r="H551" s="150" t="s">
        <v>1034</v>
      </c>
    </row>
    <row r="553" spans="1:10" ht="12.75">
      <c r="A553" s="145" t="s">
        <v>1288</v>
      </c>
      <c r="C553" s="151" t="s">
        <v>1289</v>
      </c>
      <c r="D553" s="129">
        <v>3408538.702303569</v>
      </c>
      <c r="F553" s="129">
        <v>23083.333333333336</v>
      </c>
      <c r="G553" s="129">
        <v>21233.333333333336</v>
      </c>
      <c r="H553" s="129">
        <v>3386371.0255358918</v>
      </c>
      <c r="I553" s="129">
        <v>-0.0001</v>
      </c>
      <c r="J553" s="129">
        <v>-0.0001</v>
      </c>
    </row>
    <row r="554" spans="1:8" ht="12.75">
      <c r="A554" s="128">
        <v>38386.97174768519</v>
      </c>
      <c r="C554" s="151" t="s">
        <v>1290</v>
      </c>
      <c r="D554" s="129">
        <v>33242.36563974752</v>
      </c>
      <c r="F554" s="129">
        <v>251.66114784235833</v>
      </c>
      <c r="G554" s="129">
        <v>289.75564417856185</v>
      </c>
      <c r="H554" s="129">
        <v>33242.36563974752</v>
      </c>
    </row>
    <row r="556" spans="3:8" ht="12.75">
      <c r="C556" s="151" t="s">
        <v>1291</v>
      </c>
      <c r="D556" s="129">
        <v>0.9752673665486494</v>
      </c>
      <c r="F556" s="129">
        <v>1.0902287993170758</v>
      </c>
      <c r="G556" s="129">
        <v>1.3646262677169319</v>
      </c>
      <c r="H556" s="129">
        <v>0.9816516084349306</v>
      </c>
    </row>
    <row r="557" spans="1:10" ht="12.75">
      <c r="A557" s="145" t="s">
        <v>1280</v>
      </c>
      <c r="C557" s="146" t="s">
        <v>1281</v>
      </c>
      <c r="D557" s="146" t="s">
        <v>1282</v>
      </c>
      <c r="F557" s="146" t="s">
        <v>1283</v>
      </c>
      <c r="G557" s="146" t="s">
        <v>1284</v>
      </c>
      <c r="H557" s="146" t="s">
        <v>1285</v>
      </c>
      <c r="I557" s="147" t="s">
        <v>1286</v>
      </c>
      <c r="J557" s="146" t="s">
        <v>1287</v>
      </c>
    </row>
    <row r="558" spans="1:8" ht="12.75">
      <c r="A558" s="148" t="s">
        <v>1059</v>
      </c>
      <c r="C558" s="149">
        <v>285.2129999999888</v>
      </c>
      <c r="D558" s="129">
        <v>5370881.318305969</v>
      </c>
      <c r="F558" s="129">
        <v>29850</v>
      </c>
      <c r="G558" s="129">
        <v>24725</v>
      </c>
      <c r="H558" s="150" t="s">
        <v>1035</v>
      </c>
    </row>
    <row r="560" spans="4:8" ht="12.75">
      <c r="D560" s="129">
        <v>5348582.99067688</v>
      </c>
      <c r="F560" s="129">
        <v>26575</v>
      </c>
      <c r="G560" s="129">
        <v>23350</v>
      </c>
      <c r="H560" s="150" t="s">
        <v>1036</v>
      </c>
    </row>
    <row r="562" spans="4:8" ht="12.75">
      <c r="D562" s="129">
        <v>5340009.955238342</v>
      </c>
      <c r="F562" s="129">
        <v>26125</v>
      </c>
      <c r="G562" s="129">
        <v>24925</v>
      </c>
      <c r="H562" s="150" t="s">
        <v>1037</v>
      </c>
    </row>
    <row r="564" spans="1:10" ht="12.75">
      <c r="A564" s="145" t="s">
        <v>1288</v>
      </c>
      <c r="C564" s="151" t="s">
        <v>1289</v>
      </c>
      <c r="D564" s="129">
        <v>5353158.0880737305</v>
      </c>
      <c r="F564" s="129">
        <v>27516.666666666664</v>
      </c>
      <c r="G564" s="129">
        <v>24333.333333333336</v>
      </c>
      <c r="H564" s="129">
        <v>5327401.344452832</v>
      </c>
      <c r="I564" s="129">
        <v>-0.0001</v>
      </c>
      <c r="J564" s="129">
        <v>-0.0001</v>
      </c>
    </row>
    <row r="565" spans="1:8" ht="12.75">
      <c r="A565" s="128">
        <v>38386.97243055556</v>
      </c>
      <c r="C565" s="151" t="s">
        <v>1290</v>
      </c>
      <c r="D565" s="129">
        <v>15936.088025191963</v>
      </c>
      <c r="F565" s="129">
        <v>2033.2137943003763</v>
      </c>
      <c r="G565" s="129">
        <v>857.4429038328635</v>
      </c>
      <c r="H565" s="129">
        <v>15936.088025191963</v>
      </c>
    </row>
    <row r="567" spans="3:8" ht="12.75">
      <c r="C567" s="151" t="s">
        <v>1291</v>
      </c>
      <c r="D567" s="129">
        <v>0.29769507574782594</v>
      </c>
      <c r="F567" s="129">
        <v>7.389026508662787</v>
      </c>
      <c r="G567" s="129">
        <v>3.5237379609569723</v>
      </c>
      <c r="H567" s="129">
        <v>0.2991343620428645</v>
      </c>
    </row>
    <row r="568" spans="1:10" ht="12.75">
      <c r="A568" s="145" t="s">
        <v>1280</v>
      </c>
      <c r="C568" s="146" t="s">
        <v>1281</v>
      </c>
      <c r="D568" s="146" t="s">
        <v>1282</v>
      </c>
      <c r="F568" s="146" t="s">
        <v>1283</v>
      </c>
      <c r="G568" s="146" t="s">
        <v>1284</v>
      </c>
      <c r="H568" s="146" t="s">
        <v>1285</v>
      </c>
      <c r="I568" s="147" t="s">
        <v>1286</v>
      </c>
      <c r="J568" s="146" t="s">
        <v>1287</v>
      </c>
    </row>
    <row r="569" spans="1:8" ht="12.75">
      <c r="A569" s="148" t="s">
        <v>1055</v>
      </c>
      <c r="C569" s="149">
        <v>288.1579999998212</v>
      </c>
      <c r="D569" s="129">
        <v>419148.3261613846</v>
      </c>
      <c r="F569" s="129">
        <v>4270</v>
      </c>
      <c r="G569" s="129">
        <v>4260</v>
      </c>
      <c r="H569" s="150" t="s">
        <v>1038</v>
      </c>
    </row>
    <row r="571" spans="4:8" ht="12.75">
      <c r="D571" s="129">
        <v>432332.17835235596</v>
      </c>
      <c r="F571" s="129">
        <v>4270</v>
      </c>
      <c r="G571" s="129">
        <v>4260</v>
      </c>
      <c r="H571" s="150" t="s">
        <v>1039</v>
      </c>
    </row>
    <row r="573" spans="4:8" ht="12.75">
      <c r="D573" s="129">
        <v>434372.1611905098</v>
      </c>
      <c r="F573" s="129">
        <v>4270</v>
      </c>
      <c r="G573" s="129">
        <v>4260</v>
      </c>
      <c r="H573" s="150" t="s">
        <v>1040</v>
      </c>
    </row>
    <row r="575" spans="1:10" ht="12.75">
      <c r="A575" s="145" t="s">
        <v>1288</v>
      </c>
      <c r="C575" s="151" t="s">
        <v>1289</v>
      </c>
      <c r="D575" s="129">
        <v>428617.55523475015</v>
      </c>
      <c r="F575" s="129">
        <v>4270</v>
      </c>
      <c r="G575" s="129">
        <v>4260</v>
      </c>
      <c r="H575" s="129">
        <v>424352.6326683784</v>
      </c>
      <c r="I575" s="129">
        <v>-0.0001</v>
      </c>
      <c r="J575" s="129">
        <v>-0.0001</v>
      </c>
    </row>
    <row r="576" spans="1:8" ht="12.75">
      <c r="A576" s="128">
        <v>38386.972858796296</v>
      </c>
      <c r="C576" s="151" t="s">
        <v>1290</v>
      </c>
      <c r="D576" s="129">
        <v>8263.782846122263</v>
      </c>
      <c r="H576" s="129">
        <v>8263.782846122263</v>
      </c>
    </row>
    <row r="578" spans="3:8" ht="12.75">
      <c r="C578" s="151" t="s">
        <v>1291</v>
      </c>
      <c r="D578" s="129">
        <v>1.9280084880322415</v>
      </c>
      <c r="F578" s="129">
        <v>0</v>
      </c>
      <c r="G578" s="129">
        <v>0</v>
      </c>
      <c r="H578" s="129">
        <v>1.9473857848267944</v>
      </c>
    </row>
    <row r="579" spans="1:10" ht="12.75">
      <c r="A579" s="145" t="s">
        <v>1280</v>
      </c>
      <c r="C579" s="146" t="s">
        <v>1281</v>
      </c>
      <c r="D579" s="146" t="s">
        <v>1282</v>
      </c>
      <c r="F579" s="146" t="s">
        <v>1283</v>
      </c>
      <c r="G579" s="146" t="s">
        <v>1284</v>
      </c>
      <c r="H579" s="146" t="s">
        <v>1285</v>
      </c>
      <c r="I579" s="147" t="s">
        <v>1286</v>
      </c>
      <c r="J579" s="146" t="s">
        <v>1287</v>
      </c>
    </row>
    <row r="580" spans="1:8" ht="12.75">
      <c r="A580" s="148" t="s">
        <v>1056</v>
      </c>
      <c r="C580" s="149">
        <v>334.94100000010803</v>
      </c>
      <c r="D580" s="129">
        <v>28800.0054050982</v>
      </c>
      <c r="F580" s="129">
        <v>25800</v>
      </c>
      <c r="H580" s="150" t="s">
        <v>818</v>
      </c>
    </row>
    <row r="582" spans="4:8" ht="12.75">
      <c r="D582" s="129">
        <v>28795.975275456905</v>
      </c>
      <c r="F582" s="129">
        <v>25400</v>
      </c>
      <c r="H582" s="150" t="s">
        <v>819</v>
      </c>
    </row>
    <row r="584" spans="4:8" ht="12.75">
      <c r="D584" s="129">
        <v>28697.465224444866</v>
      </c>
      <c r="F584" s="129">
        <v>25700</v>
      </c>
      <c r="H584" s="150" t="s">
        <v>820</v>
      </c>
    </row>
    <row r="586" spans="1:10" ht="12.75">
      <c r="A586" s="145" t="s">
        <v>1288</v>
      </c>
      <c r="C586" s="151" t="s">
        <v>1289</v>
      </c>
      <c r="D586" s="129">
        <v>28764.481968333326</v>
      </c>
      <c r="F586" s="129">
        <v>25633.333333333336</v>
      </c>
      <c r="H586" s="129">
        <v>3131.1486349999905</v>
      </c>
      <c r="I586" s="129">
        <v>-0.0001</v>
      </c>
      <c r="J586" s="129">
        <v>-0.0001</v>
      </c>
    </row>
    <row r="587" spans="1:8" ht="12.75">
      <c r="A587" s="128">
        <v>38386.97329861111</v>
      </c>
      <c r="C587" s="151" t="s">
        <v>1290</v>
      </c>
      <c r="D587" s="129">
        <v>58.07317330263735</v>
      </c>
      <c r="F587" s="129">
        <v>208.16659994661327</v>
      </c>
      <c r="H587" s="129">
        <v>58.07317330263735</v>
      </c>
    </row>
    <row r="589" spans="3:8" ht="12.75">
      <c r="C589" s="151" t="s">
        <v>1291</v>
      </c>
      <c r="D589" s="129">
        <v>0.20189194912868527</v>
      </c>
      <c r="F589" s="129">
        <v>0.8120933678021324</v>
      </c>
      <c r="H589" s="129">
        <v>1.854692321325638</v>
      </c>
    </row>
    <row r="590" spans="1:10" ht="12.75">
      <c r="A590" s="145" t="s">
        <v>1280</v>
      </c>
      <c r="C590" s="146" t="s">
        <v>1281</v>
      </c>
      <c r="D590" s="146" t="s">
        <v>1282</v>
      </c>
      <c r="F590" s="146" t="s">
        <v>1283</v>
      </c>
      <c r="G590" s="146" t="s">
        <v>1284</v>
      </c>
      <c r="H590" s="146" t="s">
        <v>1285</v>
      </c>
      <c r="I590" s="147" t="s">
        <v>1286</v>
      </c>
      <c r="J590" s="146" t="s">
        <v>1287</v>
      </c>
    </row>
    <row r="591" spans="1:8" ht="12.75">
      <c r="A591" s="148" t="s">
        <v>1060</v>
      </c>
      <c r="C591" s="149">
        <v>393.36599999992177</v>
      </c>
      <c r="D591" s="129">
        <v>276950.12623262405</v>
      </c>
      <c r="F591" s="129">
        <v>8300</v>
      </c>
      <c r="G591" s="129">
        <v>8200</v>
      </c>
      <c r="H591" s="150" t="s">
        <v>821</v>
      </c>
    </row>
    <row r="593" spans="4:8" ht="12.75">
      <c r="D593" s="129">
        <v>272751.8696837425</v>
      </c>
      <c r="F593" s="129">
        <v>8200</v>
      </c>
      <c r="G593" s="129">
        <v>8300</v>
      </c>
      <c r="H593" s="150" t="s">
        <v>822</v>
      </c>
    </row>
    <row r="595" spans="4:8" ht="12.75">
      <c r="D595" s="129">
        <v>267464.8267893791</v>
      </c>
      <c r="F595" s="129">
        <v>8200</v>
      </c>
      <c r="G595" s="129">
        <v>8200</v>
      </c>
      <c r="H595" s="150" t="s">
        <v>823</v>
      </c>
    </row>
    <row r="597" spans="1:10" ht="12.75">
      <c r="A597" s="145" t="s">
        <v>1288</v>
      </c>
      <c r="C597" s="151" t="s">
        <v>1289</v>
      </c>
      <c r="D597" s="129">
        <v>272388.94090191525</v>
      </c>
      <c r="F597" s="129">
        <v>8233.333333333334</v>
      </c>
      <c r="G597" s="129">
        <v>8233.333333333334</v>
      </c>
      <c r="H597" s="129">
        <v>264155.6075685819</v>
      </c>
      <c r="I597" s="129">
        <v>-0.0001</v>
      </c>
      <c r="J597" s="129">
        <v>-0.0001</v>
      </c>
    </row>
    <row r="598" spans="1:8" ht="12.75">
      <c r="A598" s="128">
        <v>38386.97375</v>
      </c>
      <c r="C598" s="151" t="s">
        <v>1290</v>
      </c>
      <c r="D598" s="129">
        <v>4753.053161653044</v>
      </c>
      <c r="F598" s="129">
        <v>57.73502691896257</v>
      </c>
      <c r="G598" s="129">
        <v>57.73502691896257</v>
      </c>
      <c r="H598" s="129">
        <v>4753.053161653044</v>
      </c>
    </row>
    <row r="600" spans="3:8" ht="12.75">
      <c r="C600" s="151" t="s">
        <v>1291</v>
      </c>
      <c r="D600" s="129">
        <v>1.7449508581057174</v>
      </c>
      <c r="F600" s="129">
        <v>0.7012351447647275</v>
      </c>
      <c r="G600" s="129">
        <v>0.7012351447647275</v>
      </c>
      <c r="H600" s="129">
        <v>1.7993383541627166</v>
      </c>
    </row>
    <row r="601" spans="1:10" ht="12.75">
      <c r="A601" s="145" t="s">
        <v>1280</v>
      </c>
      <c r="C601" s="146" t="s">
        <v>1281</v>
      </c>
      <c r="D601" s="146" t="s">
        <v>1282</v>
      </c>
      <c r="F601" s="146" t="s">
        <v>1283</v>
      </c>
      <c r="G601" s="146" t="s">
        <v>1284</v>
      </c>
      <c r="H601" s="146" t="s">
        <v>1285</v>
      </c>
      <c r="I601" s="147" t="s">
        <v>1286</v>
      </c>
      <c r="J601" s="146" t="s">
        <v>1287</v>
      </c>
    </row>
    <row r="602" spans="1:8" ht="12.75">
      <c r="A602" s="148" t="s">
        <v>1054</v>
      </c>
      <c r="C602" s="149">
        <v>396.15199999976903</v>
      </c>
      <c r="D602" s="129">
        <v>328765.9858260155</v>
      </c>
      <c r="F602" s="129">
        <v>66200</v>
      </c>
      <c r="G602" s="129">
        <v>65700</v>
      </c>
      <c r="H602" s="150" t="s">
        <v>824</v>
      </c>
    </row>
    <row r="604" spans="4:8" ht="12.75">
      <c r="D604" s="129">
        <v>305998.69228315353</v>
      </c>
      <c r="F604" s="129">
        <v>65000</v>
      </c>
      <c r="G604" s="129">
        <v>66300</v>
      </c>
      <c r="H604" s="150" t="s">
        <v>825</v>
      </c>
    </row>
    <row r="606" spans="4:8" ht="12.75">
      <c r="D606" s="129">
        <v>329580.76494932175</v>
      </c>
      <c r="F606" s="129">
        <v>64700</v>
      </c>
      <c r="G606" s="129">
        <v>64400</v>
      </c>
      <c r="H606" s="150" t="s">
        <v>826</v>
      </c>
    </row>
    <row r="608" spans="1:10" ht="12.75">
      <c r="A608" s="145" t="s">
        <v>1288</v>
      </c>
      <c r="C608" s="151" t="s">
        <v>1289</v>
      </c>
      <c r="D608" s="129">
        <v>321448.4810194969</v>
      </c>
      <c r="F608" s="129">
        <v>65300</v>
      </c>
      <c r="G608" s="129">
        <v>65466.66666666667</v>
      </c>
      <c r="H608" s="129">
        <v>256066.0394816451</v>
      </c>
      <c r="I608" s="129">
        <v>-0.0001</v>
      </c>
      <c r="J608" s="129">
        <v>-0.0001</v>
      </c>
    </row>
    <row r="609" spans="1:8" ht="12.75">
      <c r="A609" s="128">
        <v>38386.97421296296</v>
      </c>
      <c r="C609" s="151" t="s">
        <v>1290</v>
      </c>
      <c r="D609" s="129">
        <v>13386.11016140152</v>
      </c>
      <c r="F609" s="129">
        <v>793.7253933193772</v>
      </c>
      <c r="G609" s="129">
        <v>971.253485622231</v>
      </c>
      <c r="H609" s="129">
        <v>13386.11016140152</v>
      </c>
    </row>
    <row r="611" spans="3:8" ht="12.75">
      <c r="C611" s="151" t="s">
        <v>1291</v>
      </c>
      <c r="D611" s="129">
        <v>4.16430966447454</v>
      </c>
      <c r="F611" s="129">
        <v>1.215505962204253</v>
      </c>
      <c r="G611" s="129">
        <v>1.4835847540054443</v>
      </c>
      <c r="H611" s="129">
        <v>5.227600734755395</v>
      </c>
    </row>
    <row r="612" spans="1:10" ht="12.75">
      <c r="A612" s="145" t="s">
        <v>1280</v>
      </c>
      <c r="C612" s="146" t="s">
        <v>1281</v>
      </c>
      <c r="D612" s="146" t="s">
        <v>1282</v>
      </c>
      <c r="F612" s="146" t="s">
        <v>1283</v>
      </c>
      <c r="G612" s="146" t="s">
        <v>1284</v>
      </c>
      <c r="H612" s="146" t="s">
        <v>1285</v>
      </c>
      <c r="I612" s="147" t="s">
        <v>1286</v>
      </c>
      <c r="J612" s="146" t="s">
        <v>1287</v>
      </c>
    </row>
    <row r="613" spans="1:8" ht="12.75">
      <c r="A613" s="148" t="s">
        <v>1061</v>
      </c>
      <c r="C613" s="149">
        <v>589.5920000001788</v>
      </c>
      <c r="D613" s="129">
        <v>13070.959811627865</v>
      </c>
      <c r="F613" s="129">
        <v>1920.0000000018626</v>
      </c>
      <c r="G613" s="129">
        <v>1860</v>
      </c>
      <c r="H613" s="150" t="s">
        <v>827</v>
      </c>
    </row>
    <row r="615" spans="4:8" ht="12.75">
      <c r="D615" s="129">
        <v>12827.298561707139</v>
      </c>
      <c r="F615" s="129">
        <v>1879.9999999981374</v>
      </c>
      <c r="G615" s="129">
        <v>1810</v>
      </c>
      <c r="H615" s="150" t="s">
        <v>828</v>
      </c>
    </row>
    <row r="617" spans="4:8" ht="12.75">
      <c r="D617" s="129">
        <v>12805.700875550508</v>
      </c>
      <c r="F617" s="129">
        <v>1870.0000000018626</v>
      </c>
      <c r="G617" s="129">
        <v>1840</v>
      </c>
      <c r="H617" s="150" t="s">
        <v>829</v>
      </c>
    </row>
    <row r="619" spans="1:10" ht="12.75">
      <c r="A619" s="145" t="s">
        <v>1288</v>
      </c>
      <c r="C619" s="151" t="s">
        <v>1289</v>
      </c>
      <c r="D619" s="129">
        <v>12901.319749628503</v>
      </c>
      <c r="F619" s="129">
        <v>1890.0000000006207</v>
      </c>
      <c r="G619" s="129">
        <v>1836.6666666666665</v>
      </c>
      <c r="H619" s="129">
        <v>11037.986416294862</v>
      </c>
      <c r="I619" s="129">
        <v>-0.0001</v>
      </c>
      <c r="J619" s="129">
        <v>-0.0001</v>
      </c>
    </row>
    <row r="620" spans="1:8" ht="12.75">
      <c r="A620" s="128">
        <v>38386.974710648145</v>
      </c>
      <c r="C620" s="151" t="s">
        <v>1290</v>
      </c>
      <c r="D620" s="129">
        <v>147.30895420231428</v>
      </c>
      <c r="F620" s="129">
        <v>26.457513111366815</v>
      </c>
      <c r="G620" s="129">
        <v>25.166114784235834</v>
      </c>
      <c r="H620" s="129">
        <v>147.30895420231428</v>
      </c>
    </row>
    <row r="622" spans="3:8" ht="12.75">
      <c r="C622" s="151" t="s">
        <v>1291</v>
      </c>
      <c r="D622" s="129">
        <v>1.141813063012845</v>
      </c>
      <c r="F622" s="129">
        <v>1.3998684185903776</v>
      </c>
      <c r="G622" s="129">
        <v>1.3702058866190112</v>
      </c>
      <c r="H622" s="129">
        <v>1.3345636481745347</v>
      </c>
    </row>
    <row r="623" spans="1:10" ht="12.75">
      <c r="A623" s="145" t="s">
        <v>1280</v>
      </c>
      <c r="C623" s="146" t="s">
        <v>1281</v>
      </c>
      <c r="D623" s="146" t="s">
        <v>1282</v>
      </c>
      <c r="F623" s="146" t="s">
        <v>1283</v>
      </c>
      <c r="G623" s="146" t="s">
        <v>1284</v>
      </c>
      <c r="H623" s="146" t="s">
        <v>1285</v>
      </c>
      <c r="I623" s="147" t="s">
        <v>1286</v>
      </c>
      <c r="J623" s="146" t="s">
        <v>1287</v>
      </c>
    </row>
    <row r="624" spans="1:8" ht="12.75">
      <c r="A624" s="148" t="s">
        <v>1062</v>
      </c>
      <c r="C624" s="149">
        <v>766.4900000002235</v>
      </c>
      <c r="D624" s="129">
        <v>2071.3493798188865</v>
      </c>
      <c r="F624" s="129">
        <v>1794</v>
      </c>
      <c r="G624" s="129">
        <v>1760</v>
      </c>
      <c r="H624" s="150" t="s">
        <v>830</v>
      </c>
    </row>
    <row r="626" spans="4:8" ht="12.75">
      <c r="D626" s="129">
        <v>1970.8289738763124</v>
      </c>
      <c r="F626" s="129">
        <v>1564</v>
      </c>
      <c r="G626" s="129">
        <v>1646</v>
      </c>
      <c r="H626" s="150" t="s">
        <v>831</v>
      </c>
    </row>
    <row r="628" spans="4:8" ht="12.75">
      <c r="D628" s="129">
        <v>2005.5</v>
      </c>
      <c r="F628" s="129">
        <v>1682.9999999981374</v>
      </c>
      <c r="G628" s="129">
        <v>1823.0000000018626</v>
      </c>
      <c r="H628" s="150" t="s">
        <v>832</v>
      </c>
    </row>
    <row r="630" spans="1:10" ht="12.75">
      <c r="A630" s="145" t="s">
        <v>1288</v>
      </c>
      <c r="C630" s="151" t="s">
        <v>1289</v>
      </c>
      <c r="D630" s="129">
        <v>2015.8927845650664</v>
      </c>
      <c r="F630" s="129">
        <v>1680.3333333327123</v>
      </c>
      <c r="G630" s="129">
        <v>1743.0000000006207</v>
      </c>
      <c r="H630" s="129">
        <v>303.00335367073313</v>
      </c>
      <c r="I630" s="129">
        <v>-0.0001</v>
      </c>
      <c r="J630" s="129">
        <v>-0.0001</v>
      </c>
    </row>
    <row r="631" spans="1:8" ht="12.75">
      <c r="A631" s="128">
        <v>38386.97520833334</v>
      </c>
      <c r="C631" s="151" t="s">
        <v>1290</v>
      </c>
      <c r="D631" s="129">
        <v>51.059724646497116</v>
      </c>
      <c r="F631" s="129">
        <v>115.02318606841216</v>
      </c>
      <c r="G631" s="129">
        <v>89.71621927026021</v>
      </c>
      <c r="H631" s="129">
        <v>51.059724646497116</v>
      </c>
    </row>
    <row r="633" spans="3:8" ht="12.75">
      <c r="C633" s="151" t="s">
        <v>1291</v>
      </c>
      <c r="D633" s="129">
        <v>2.5328591400020004</v>
      </c>
      <c r="F633" s="129">
        <v>6.845260031846141</v>
      </c>
      <c r="G633" s="129">
        <v>5.147230021240863</v>
      </c>
      <c r="H633" s="129">
        <v>16.851207759892503</v>
      </c>
    </row>
    <row r="634" spans="1:16" ht="12.75">
      <c r="A634" s="139" t="s">
        <v>1190</v>
      </c>
      <c r="B634" s="134" t="s">
        <v>833</v>
      </c>
      <c r="D634" s="139" t="s">
        <v>1191</v>
      </c>
      <c r="E634" s="134" t="s">
        <v>1192</v>
      </c>
      <c r="F634" s="135" t="s">
        <v>1296</v>
      </c>
      <c r="G634" s="140" t="s">
        <v>1194</v>
      </c>
      <c r="H634" s="141">
        <v>1</v>
      </c>
      <c r="I634" s="142" t="s">
        <v>1195</v>
      </c>
      <c r="J634" s="141">
        <v>6</v>
      </c>
      <c r="K634" s="140" t="s">
        <v>1196</v>
      </c>
      <c r="L634" s="143">
        <v>1</v>
      </c>
      <c r="M634" s="140" t="s">
        <v>1197</v>
      </c>
      <c r="N634" s="144">
        <v>1</v>
      </c>
      <c r="O634" s="140" t="s">
        <v>1198</v>
      </c>
      <c r="P634" s="144">
        <v>1</v>
      </c>
    </row>
    <row r="636" spans="1:10" ht="12.75">
      <c r="A636" s="145" t="s">
        <v>1280</v>
      </c>
      <c r="C636" s="146" t="s">
        <v>1281</v>
      </c>
      <c r="D636" s="146" t="s">
        <v>1282</v>
      </c>
      <c r="F636" s="146" t="s">
        <v>1283</v>
      </c>
      <c r="G636" s="146" t="s">
        <v>1284</v>
      </c>
      <c r="H636" s="146" t="s">
        <v>1285</v>
      </c>
      <c r="I636" s="147" t="s">
        <v>1286</v>
      </c>
      <c r="J636" s="146" t="s">
        <v>1287</v>
      </c>
    </row>
    <row r="637" spans="1:8" ht="12.75">
      <c r="A637" s="148" t="s">
        <v>1222</v>
      </c>
      <c r="C637" s="149">
        <v>178.2290000000503</v>
      </c>
      <c r="D637" s="129">
        <v>572.7478191619739</v>
      </c>
      <c r="F637" s="129">
        <v>406</v>
      </c>
      <c r="G637" s="129">
        <v>417</v>
      </c>
      <c r="H637" s="150" t="s">
        <v>834</v>
      </c>
    </row>
    <row r="639" spans="4:8" ht="12.75">
      <c r="D639" s="129">
        <v>490.5</v>
      </c>
      <c r="F639" s="129">
        <v>433</v>
      </c>
      <c r="G639" s="129">
        <v>410</v>
      </c>
      <c r="H639" s="150" t="s">
        <v>835</v>
      </c>
    </row>
    <row r="641" spans="4:8" ht="12.75">
      <c r="D641" s="129">
        <v>504.835059767589</v>
      </c>
      <c r="F641" s="129">
        <v>458.99999999953434</v>
      </c>
      <c r="G641" s="129">
        <v>448.00000000046566</v>
      </c>
      <c r="H641" s="150" t="s">
        <v>1314</v>
      </c>
    </row>
    <row r="643" spans="1:8" ht="12.75">
      <c r="A643" s="145" t="s">
        <v>1288</v>
      </c>
      <c r="C643" s="151" t="s">
        <v>1289</v>
      </c>
      <c r="D643" s="129">
        <v>522.694292976521</v>
      </c>
      <c r="F643" s="129">
        <v>432.66666666651145</v>
      </c>
      <c r="G643" s="129">
        <v>425.0000000001552</v>
      </c>
      <c r="H643" s="129">
        <v>94.08556901817852</v>
      </c>
    </row>
    <row r="644" spans="1:8" ht="12.75">
      <c r="A644" s="128">
        <v>38386.9774537037</v>
      </c>
      <c r="C644" s="151" t="s">
        <v>1290</v>
      </c>
      <c r="D644" s="129">
        <v>43.936204858106386</v>
      </c>
      <c r="F644" s="129">
        <v>26.501572280169807</v>
      </c>
      <c r="G644" s="129">
        <v>20.22374841642071</v>
      </c>
      <c r="H644" s="129">
        <v>43.936204858106386</v>
      </c>
    </row>
    <row r="646" spans="3:8" ht="12.75">
      <c r="C646" s="151" t="s">
        <v>1291</v>
      </c>
      <c r="D646" s="129">
        <v>8.4057173473061</v>
      </c>
      <c r="F646" s="129">
        <v>6.125170788947452</v>
      </c>
      <c r="G646" s="129">
        <v>4.758529039156077</v>
      </c>
      <c r="H646" s="129">
        <v>46.69813374845759</v>
      </c>
    </row>
    <row r="647" spans="1:10" ht="12.75">
      <c r="A647" s="145" t="s">
        <v>1280</v>
      </c>
      <c r="C647" s="146" t="s">
        <v>1281</v>
      </c>
      <c r="D647" s="146" t="s">
        <v>1282</v>
      </c>
      <c r="F647" s="146" t="s">
        <v>1283</v>
      </c>
      <c r="G647" s="146" t="s">
        <v>1284</v>
      </c>
      <c r="H647" s="146" t="s">
        <v>1285</v>
      </c>
      <c r="I647" s="147" t="s">
        <v>1286</v>
      </c>
      <c r="J647" s="146" t="s">
        <v>1287</v>
      </c>
    </row>
    <row r="648" spans="1:8" ht="12.75">
      <c r="A648" s="148" t="s">
        <v>1055</v>
      </c>
      <c r="C648" s="149">
        <v>251.61100000003353</v>
      </c>
      <c r="D648" s="129">
        <v>4269926.463195801</v>
      </c>
      <c r="F648" s="129">
        <v>30200</v>
      </c>
      <c r="G648" s="129">
        <v>25800</v>
      </c>
      <c r="H648" s="150" t="s">
        <v>836</v>
      </c>
    </row>
    <row r="650" spans="4:8" ht="12.75">
      <c r="D650" s="129">
        <v>4216542.937637329</v>
      </c>
      <c r="F650" s="129">
        <v>28700</v>
      </c>
      <c r="G650" s="129">
        <v>26200</v>
      </c>
      <c r="H650" s="150" t="s">
        <v>837</v>
      </c>
    </row>
    <row r="652" spans="4:8" ht="12.75">
      <c r="D652" s="129">
        <v>4321622.602340698</v>
      </c>
      <c r="F652" s="129">
        <v>31200</v>
      </c>
      <c r="G652" s="129">
        <v>25400</v>
      </c>
      <c r="H652" s="150" t="s">
        <v>838</v>
      </c>
    </row>
    <row r="654" spans="1:10" ht="12.75">
      <c r="A654" s="145" t="s">
        <v>1288</v>
      </c>
      <c r="C654" s="151" t="s">
        <v>1289</v>
      </c>
      <c r="D654" s="129">
        <v>4269364.001057942</v>
      </c>
      <c r="F654" s="129">
        <v>30033.333333333336</v>
      </c>
      <c r="G654" s="129">
        <v>25800</v>
      </c>
      <c r="H654" s="129">
        <v>4241468.199670575</v>
      </c>
      <c r="I654" s="129">
        <v>-0.0001</v>
      </c>
      <c r="J654" s="129">
        <v>-0.0001</v>
      </c>
    </row>
    <row r="655" spans="1:8" ht="12.75">
      <c r="A655" s="128">
        <v>38386.97792824074</v>
      </c>
      <c r="C655" s="151" t="s">
        <v>1290</v>
      </c>
      <c r="D655" s="129">
        <v>52542.09033035641</v>
      </c>
      <c r="F655" s="129">
        <v>1258.3057392117917</v>
      </c>
      <c r="G655" s="129">
        <v>400</v>
      </c>
      <c r="H655" s="129">
        <v>52542.09033035641</v>
      </c>
    </row>
    <row r="657" spans="3:8" ht="12.75">
      <c r="C657" s="151" t="s">
        <v>1291</v>
      </c>
      <c r="D657" s="129">
        <v>1.2306772230556253</v>
      </c>
      <c r="F657" s="129">
        <v>4.18969724487833</v>
      </c>
      <c r="G657" s="129">
        <v>1.5503875968992247</v>
      </c>
      <c r="H657" s="129">
        <v>1.2387712899612746</v>
      </c>
    </row>
    <row r="658" spans="1:10" ht="12.75">
      <c r="A658" s="145" t="s">
        <v>1280</v>
      </c>
      <c r="C658" s="146" t="s">
        <v>1281</v>
      </c>
      <c r="D658" s="146" t="s">
        <v>1282</v>
      </c>
      <c r="F658" s="146" t="s">
        <v>1283</v>
      </c>
      <c r="G658" s="146" t="s">
        <v>1284</v>
      </c>
      <c r="H658" s="146" t="s">
        <v>1285</v>
      </c>
      <c r="I658" s="147" t="s">
        <v>1286</v>
      </c>
      <c r="J658" s="146" t="s">
        <v>1287</v>
      </c>
    </row>
    <row r="659" spans="1:8" ht="12.75">
      <c r="A659" s="148" t="s">
        <v>1058</v>
      </c>
      <c r="C659" s="149">
        <v>257.6099999998696</v>
      </c>
      <c r="D659" s="129">
        <v>534733.9481287003</v>
      </c>
      <c r="F659" s="129">
        <v>13239.999999985099</v>
      </c>
      <c r="G659" s="129">
        <v>10417.5</v>
      </c>
      <c r="H659" s="150" t="s">
        <v>839</v>
      </c>
    </row>
    <row r="661" spans="4:8" ht="12.75">
      <c r="D661" s="129">
        <v>546317.8170919418</v>
      </c>
      <c r="F661" s="129">
        <v>12877.499999985099</v>
      </c>
      <c r="G661" s="129">
        <v>10332.5</v>
      </c>
      <c r="H661" s="150" t="s">
        <v>840</v>
      </c>
    </row>
    <row r="663" spans="4:8" ht="12.75">
      <c r="D663" s="129">
        <v>529562.547876358</v>
      </c>
      <c r="F663" s="129">
        <v>12627.5</v>
      </c>
      <c r="G663" s="129">
        <v>10412.5</v>
      </c>
      <c r="H663" s="150" t="s">
        <v>841</v>
      </c>
    </row>
    <row r="665" spans="1:10" ht="12.75">
      <c r="A665" s="145" t="s">
        <v>1288</v>
      </c>
      <c r="C665" s="151" t="s">
        <v>1289</v>
      </c>
      <c r="D665" s="129">
        <v>536871.437699</v>
      </c>
      <c r="F665" s="129">
        <v>12914.999999990065</v>
      </c>
      <c r="G665" s="129">
        <v>10387.5</v>
      </c>
      <c r="H665" s="129">
        <v>525220.187699005</v>
      </c>
      <c r="I665" s="129">
        <v>-0.0001</v>
      </c>
      <c r="J665" s="129">
        <v>-0.0001</v>
      </c>
    </row>
    <row r="666" spans="1:8" ht="12.75">
      <c r="A666" s="128">
        <v>38386.97856481482</v>
      </c>
      <c r="C666" s="151" t="s">
        <v>1290</v>
      </c>
      <c r="D666" s="129">
        <v>8579.709078343532</v>
      </c>
      <c r="F666" s="129">
        <v>307.96712486185385</v>
      </c>
      <c r="G666" s="129">
        <v>47.69696007084728</v>
      </c>
      <c r="H666" s="129">
        <v>8579.709078343532</v>
      </c>
    </row>
    <row r="668" spans="3:8" ht="12.75">
      <c r="C668" s="151" t="s">
        <v>1291</v>
      </c>
      <c r="D668" s="129">
        <v>1.5980937848203793</v>
      </c>
      <c r="F668" s="129">
        <v>2.384569298196599</v>
      </c>
      <c r="G668" s="129">
        <v>0.45917651091068373</v>
      </c>
      <c r="H668" s="129">
        <v>1.6335451833889565</v>
      </c>
    </row>
    <row r="669" spans="1:10" ht="12.75">
      <c r="A669" s="145" t="s">
        <v>1280</v>
      </c>
      <c r="C669" s="146" t="s">
        <v>1281</v>
      </c>
      <c r="D669" s="146" t="s">
        <v>1282</v>
      </c>
      <c r="F669" s="146" t="s">
        <v>1283</v>
      </c>
      <c r="G669" s="146" t="s">
        <v>1284</v>
      </c>
      <c r="H669" s="146" t="s">
        <v>1285</v>
      </c>
      <c r="I669" s="147" t="s">
        <v>1286</v>
      </c>
      <c r="J669" s="146" t="s">
        <v>1287</v>
      </c>
    </row>
    <row r="670" spans="1:8" ht="12.75">
      <c r="A670" s="148" t="s">
        <v>1057</v>
      </c>
      <c r="C670" s="149">
        <v>259.9399999999441</v>
      </c>
      <c r="D670" s="129">
        <v>6252951.640365601</v>
      </c>
      <c r="F670" s="129">
        <v>28775</v>
      </c>
      <c r="G670" s="129">
        <v>25875</v>
      </c>
      <c r="H670" s="150" t="s">
        <v>842</v>
      </c>
    </row>
    <row r="672" spans="4:8" ht="12.75">
      <c r="D672" s="129">
        <v>6179248.416267395</v>
      </c>
      <c r="F672" s="129">
        <v>29525</v>
      </c>
      <c r="G672" s="129">
        <v>25750</v>
      </c>
      <c r="H672" s="150" t="s">
        <v>843</v>
      </c>
    </row>
    <row r="674" spans="4:8" ht="12.75">
      <c r="D674" s="129">
        <v>6276030.146186829</v>
      </c>
      <c r="F674" s="129">
        <v>29300</v>
      </c>
      <c r="G674" s="129">
        <v>25800</v>
      </c>
      <c r="H674" s="150" t="s">
        <v>844</v>
      </c>
    </row>
    <row r="676" spans="1:10" ht="12.75">
      <c r="A676" s="145" t="s">
        <v>1288</v>
      </c>
      <c r="C676" s="151" t="s">
        <v>1289</v>
      </c>
      <c r="D676" s="129">
        <v>6236076.734273275</v>
      </c>
      <c r="F676" s="129">
        <v>29200</v>
      </c>
      <c r="G676" s="129">
        <v>25808.333333333336</v>
      </c>
      <c r="H676" s="129">
        <v>6208555.437976977</v>
      </c>
      <c r="I676" s="129">
        <v>-0.0001</v>
      </c>
      <c r="J676" s="129">
        <v>-0.0001</v>
      </c>
    </row>
    <row r="677" spans="1:8" ht="12.75">
      <c r="A677" s="128">
        <v>38386.97923611111</v>
      </c>
      <c r="C677" s="151" t="s">
        <v>1290</v>
      </c>
      <c r="D677" s="129">
        <v>50549.45749718785</v>
      </c>
      <c r="F677" s="129">
        <v>384.8701079585163</v>
      </c>
      <c r="G677" s="129">
        <v>62.91528696058958</v>
      </c>
      <c r="H677" s="129">
        <v>50549.45749718785</v>
      </c>
    </row>
    <row r="679" spans="3:8" ht="12.75">
      <c r="C679" s="151" t="s">
        <v>1291</v>
      </c>
      <c r="D679" s="129">
        <v>0.8105971053782848</v>
      </c>
      <c r="F679" s="129">
        <v>1.318048314926426</v>
      </c>
      <c r="G679" s="129">
        <v>0.2437789614230142</v>
      </c>
      <c r="H679" s="129">
        <v>0.8141903217612101</v>
      </c>
    </row>
    <row r="680" spans="1:10" ht="12.75">
      <c r="A680" s="145" t="s">
        <v>1280</v>
      </c>
      <c r="C680" s="146" t="s">
        <v>1281</v>
      </c>
      <c r="D680" s="146" t="s">
        <v>1282</v>
      </c>
      <c r="F680" s="146" t="s">
        <v>1283</v>
      </c>
      <c r="G680" s="146" t="s">
        <v>1284</v>
      </c>
      <c r="H680" s="146" t="s">
        <v>1285</v>
      </c>
      <c r="I680" s="147" t="s">
        <v>1286</v>
      </c>
      <c r="J680" s="146" t="s">
        <v>1287</v>
      </c>
    </row>
    <row r="681" spans="1:8" ht="12.75">
      <c r="A681" s="148" t="s">
        <v>1059</v>
      </c>
      <c r="C681" s="149">
        <v>285.2129999999888</v>
      </c>
      <c r="D681" s="129">
        <v>966987.4247932434</v>
      </c>
      <c r="F681" s="129">
        <v>12550</v>
      </c>
      <c r="G681" s="129">
        <v>12025</v>
      </c>
      <c r="H681" s="150" t="s">
        <v>845</v>
      </c>
    </row>
    <row r="683" spans="4:8" ht="12.75">
      <c r="D683" s="129">
        <v>935066.273100853</v>
      </c>
      <c r="F683" s="129">
        <v>13000</v>
      </c>
      <c r="G683" s="129">
        <v>11850</v>
      </c>
      <c r="H683" s="150" t="s">
        <v>846</v>
      </c>
    </row>
    <row r="685" spans="4:8" ht="12.75">
      <c r="D685" s="129">
        <v>945655.8471107483</v>
      </c>
      <c r="F685" s="129">
        <v>12600</v>
      </c>
      <c r="G685" s="129">
        <v>12000</v>
      </c>
      <c r="H685" s="150" t="s">
        <v>847</v>
      </c>
    </row>
    <row r="687" spans="1:10" ht="12.75">
      <c r="A687" s="145" t="s">
        <v>1288</v>
      </c>
      <c r="C687" s="151" t="s">
        <v>1289</v>
      </c>
      <c r="D687" s="129">
        <v>949236.5150016148</v>
      </c>
      <c r="F687" s="129">
        <v>12716.666666666668</v>
      </c>
      <c r="G687" s="129">
        <v>11958.333333333332</v>
      </c>
      <c r="H687" s="129">
        <v>936939.0970186257</v>
      </c>
      <c r="I687" s="129">
        <v>-0.0001</v>
      </c>
      <c r="J687" s="129">
        <v>-0.0001</v>
      </c>
    </row>
    <row r="688" spans="1:8" ht="12.75">
      <c r="A688" s="128">
        <v>38386.97991898148</v>
      </c>
      <c r="C688" s="151" t="s">
        <v>1290</v>
      </c>
      <c r="D688" s="129">
        <v>16259.024209669686</v>
      </c>
      <c r="F688" s="129">
        <v>246.64414311581237</v>
      </c>
      <c r="G688" s="129">
        <v>94.64847243000457</v>
      </c>
      <c r="H688" s="129">
        <v>16259.024209669686</v>
      </c>
    </row>
    <row r="690" spans="3:8" ht="12.75">
      <c r="C690" s="151" t="s">
        <v>1291</v>
      </c>
      <c r="D690" s="129">
        <v>1.712852798297801</v>
      </c>
      <c r="F690" s="129">
        <v>1.9395345461269649</v>
      </c>
      <c r="G690" s="129">
        <v>0.7914854837352299</v>
      </c>
      <c r="H690" s="129">
        <v>1.7353341600757712</v>
      </c>
    </row>
    <row r="691" spans="1:10" ht="12.75">
      <c r="A691" s="145" t="s">
        <v>1280</v>
      </c>
      <c r="C691" s="146" t="s">
        <v>1281</v>
      </c>
      <c r="D691" s="146" t="s">
        <v>1282</v>
      </c>
      <c r="F691" s="146" t="s">
        <v>1283</v>
      </c>
      <c r="G691" s="146" t="s">
        <v>1284</v>
      </c>
      <c r="H691" s="146" t="s">
        <v>1285</v>
      </c>
      <c r="I691" s="147" t="s">
        <v>1286</v>
      </c>
      <c r="J691" s="146" t="s">
        <v>1287</v>
      </c>
    </row>
    <row r="692" spans="1:8" ht="12.75">
      <c r="A692" s="148" t="s">
        <v>1055</v>
      </c>
      <c r="C692" s="149">
        <v>288.1579999998212</v>
      </c>
      <c r="D692" s="129">
        <v>442722.5419282913</v>
      </c>
      <c r="F692" s="129">
        <v>4030</v>
      </c>
      <c r="G692" s="129">
        <v>3950</v>
      </c>
      <c r="H692" s="150" t="s">
        <v>848</v>
      </c>
    </row>
    <row r="694" spans="4:8" ht="12.75">
      <c r="D694" s="129">
        <v>423326.45179605484</v>
      </c>
      <c r="F694" s="129">
        <v>4030</v>
      </c>
      <c r="G694" s="129">
        <v>3950</v>
      </c>
      <c r="H694" s="150" t="s">
        <v>849</v>
      </c>
    </row>
    <row r="696" spans="4:8" ht="12.75">
      <c r="D696" s="129">
        <v>454700.12416267395</v>
      </c>
      <c r="F696" s="129">
        <v>4030</v>
      </c>
      <c r="G696" s="129">
        <v>3950</v>
      </c>
      <c r="H696" s="150" t="s">
        <v>850</v>
      </c>
    </row>
    <row r="698" spans="1:10" ht="12.75">
      <c r="A698" s="145" t="s">
        <v>1288</v>
      </c>
      <c r="C698" s="151" t="s">
        <v>1289</v>
      </c>
      <c r="D698" s="129">
        <v>440249.70596234</v>
      </c>
      <c r="F698" s="129">
        <v>4030</v>
      </c>
      <c r="G698" s="129">
        <v>3950</v>
      </c>
      <c r="H698" s="129">
        <v>436260.32543136657</v>
      </c>
      <c r="I698" s="129">
        <v>-0.0001</v>
      </c>
      <c r="J698" s="129">
        <v>-0.0001</v>
      </c>
    </row>
    <row r="699" spans="1:8" ht="12.75">
      <c r="A699" s="128">
        <v>38386.98034722222</v>
      </c>
      <c r="C699" s="151" t="s">
        <v>1290</v>
      </c>
      <c r="D699" s="129">
        <v>15832.340879600355</v>
      </c>
      <c r="H699" s="129">
        <v>15832.340879600355</v>
      </c>
    </row>
    <row r="701" spans="3:8" ht="12.75">
      <c r="C701" s="151" t="s">
        <v>1291</v>
      </c>
      <c r="D701" s="129">
        <v>3.5962183881514496</v>
      </c>
      <c r="F701" s="129">
        <v>0</v>
      </c>
      <c r="G701" s="129">
        <v>0</v>
      </c>
      <c r="H701" s="129">
        <v>3.6291039905922253</v>
      </c>
    </row>
    <row r="702" spans="1:10" ht="12.75">
      <c r="A702" s="145" t="s">
        <v>1280</v>
      </c>
      <c r="C702" s="146" t="s">
        <v>1281</v>
      </c>
      <c r="D702" s="146" t="s">
        <v>1282</v>
      </c>
      <c r="F702" s="146" t="s">
        <v>1283</v>
      </c>
      <c r="G702" s="146" t="s">
        <v>1284</v>
      </c>
      <c r="H702" s="146" t="s">
        <v>1285</v>
      </c>
      <c r="I702" s="147" t="s">
        <v>1286</v>
      </c>
      <c r="J702" s="146" t="s">
        <v>1287</v>
      </c>
    </row>
    <row r="703" spans="1:8" ht="12.75">
      <c r="A703" s="148" t="s">
        <v>1056</v>
      </c>
      <c r="C703" s="149">
        <v>334.94100000010803</v>
      </c>
      <c r="D703" s="129">
        <v>1081370.7180213928</v>
      </c>
      <c r="F703" s="129">
        <v>28700</v>
      </c>
      <c r="H703" s="150" t="s">
        <v>851</v>
      </c>
    </row>
    <row r="705" spans="4:8" ht="12.75">
      <c r="D705" s="129">
        <v>1109438.7022209167</v>
      </c>
      <c r="F705" s="129">
        <v>28700</v>
      </c>
      <c r="H705" s="150" t="s">
        <v>852</v>
      </c>
    </row>
    <row r="707" spans="4:8" ht="12.75">
      <c r="D707" s="129">
        <v>1098948.4356880188</v>
      </c>
      <c r="F707" s="129">
        <v>28900</v>
      </c>
      <c r="H707" s="150" t="s">
        <v>853</v>
      </c>
    </row>
    <row r="709" spans="1:10" ht="12.75">
      <c r="A709" s="145" t="s">
        <v>1288</v>
      </c>
      <c r="C709" s="151" t="s">
        <v>1289</v>
      </c>
      <c r="D709" s="129">
        <v>1096585.9519767761</v>
      </c>
      <c r="F709" s="129">
        <v>28766.666666666664</v>
      </c>
      <c r="H709" s="129">
        <v>1067819.2853101094</v>
      </c>
      <c r="I709" s="129">
        <v>-0.0001</v>
      </c>
      <c r="J709" s="129">
        <v>-0.0001</v>
      </c>
    </row>
    <row r="710" spans="1:8" ht="12.75">
      <c r="A710" s="128">
        <v>38386.980775462966</v>
      </c>
      <c r="C710" s="151" t="s">
        <v>1290</v>
      </c>
      <c r="D710" s="129">
        <v>14182.345758753498</v>
      </c>
      <c r="F710" s="129">
        <v>115.47005383792514</v>
      </c>
      <c r="H710" s="129">
        <v>14182.345758753498</v>
      </c>
    </row>
    <row r="712" spans="3:8" ht="12.75">
      <c r="C712" s="151" t="s">
        <v>1291</v>
      </c>
      <c r="D712" s="129">
        <v>1.2933182057628492</v>
      </c>
      <c r="F712" s="129">
        <v>0.4014022729012462</v>
      </c>
      <c r="H712" s="129">
        <v>1.3281597320687792</v>
      </c>
    </row>
    <row r="713" spans="1:10" ht="12.75">
      <c r="A713" s="145" t="s">
        <v>1280</v>
      </c>
      <c r="C713" s="146" t="s">
        <v>1281</v>
      </c>
      <c r="D713" s="146" t="s">
        <v>1282</v>
      </c>
      <c r="F713" s="146" t="s">
        <v>1283</v>
      </c>
      <c r="G713" s="146" t="s">
        <v>1284</v>
      </c>
      <c r="H713" s="146" t="s">
        <v>1285</v>
      </c>
      <c r="I713" s="147" t="s">
        <v>1286</v>
      </c>
      <c r="J713" s="146" t="s">
        <v>1287</v>
      </c>
    </row>
    <row r="714" spans="1:8" ht="12.75">
      <c r="A714" s="148" t="s">
        <v>1060</v>
      </c>
      <c r="C714" s="149">
        <v>393.36599999992177</v>
      </c>
      <c r="D714" s="129">
        <v>5130492.6248931885</v>
      </c>
      <c r="F714" s="129">
        <v>17100</v>
      </c>
      <c r="G714" s="129">
        <v>16400</v>
      </c>
      <c r="H714" s="150" t="s">
        <v>854</v>
      </c>
    </row>
    <row r="716" spans="4:8" ht="12.75">
      <c r="D716" s="129">
        <v>5068122.446617126</v>
      </c>
      <c r="F716" s="129">
        <v>18300</v>
      </c>
      <c r="G716" s="129">
        <v>16900</v>
      </c>
      <c r="H716" s="150" t="s">
        <v>855</v>
      </c>
    </row>
    <row r="718" spans="4:8" ht="12.75">
      <c r="D718" s="129">
        <v>5236891.041099548</v>
      </c>
      <c r="F718" s="129">
        <v>17500</v>
      </c>
      <c r="G718" s="129">
        <v>17000</v>
      </c>
      <c r="H718" s="150" t="s">
        <v>856</v>
      </c>
    </row>
    <row r="720" spans="1:10" ht="12.75">
      <c r="A720" s="145" t="s">
        <v>1288</v>
      </c>
      <c r="C720" s="151" t="s">
        <v>1289</v>
      </c>
      <c r="D720" s="129">
        <v>5145168.704203288</v>
      </c>
      <c r="F720" s="129">
        <v>17633.333333333332</v>
      </c>
      <c r="G720" s="129">
        <v>16766.666666666668</v>
      </c>
      <c r="H720" s="129">
        <v>5127968.704203288</v>
      </c>
      <c r="I720" s="129">
        <v>-0.0001</v>
      </c>
      <c r="J720" s="129">
        <v>-0.0001</v>
      </c>
    </row>
    <row r="721" spans="1:8" ht="12.75">
      <c r="A721" s="128">
        <v>38386.98123842593</v>
      </c>
      <c r="C721" s="151" t="s">
        <v>1290</v>
      </c>
      <c r="D721" s="129">
        <v>85336.10079456407</v>
      </c>
      <c r="F721" s="129">
        <v>611.0100926607788</v>
      </c>
      <c r="G721" s="129">
        <v>321.4550253664318</v>
      </c>
      <c r="H721" s="129">
        <v>85336.10079456407</v>
      </c>
    </row>
    <row r="723" spans="3:8" ht="12.75">
      <c r="C723" s="151" t="s">
        <v>1291</v>
      </c>
      <c r="D723" s="129">
        <v>1.6585675941947193</v>
      </c>
      <c r="F723" s="129">
        <v>3.46508559164903</v>
      </c>
      <c r="G723" s="129">
        <v>1.917226791449891</v>
      </c>
      <c r="H723" s="129">
        <v>1.664130686379109</v>
      </c>
    </row>
    <row r="724" spans="1:10" ht="12.75">
      <c r="A724" s="145" t="s">
        <v>1280</v>
      </c>
      <c r="C724" s="146" t="s">
        <v>1281</v>
      </c>
      <c r="D724" s="146" t="s">
        <v>1282</v>
      </c>
      <c r="F724" s="146" t="s">
        <v>1283</v>
      </c>
      <c r="G724" s="146" t="s">
        <v>1284</v>
      </c>
      <c r="H724" s="146" t="s">
        <v>1285</v>
      </c>
      <c r="I724" s="147" t="s">
        <v>1286</v>
      </c>
      <c r="J724" s="146" t="s">
        <v>1287</v>
      </c>
    </row>
    <row r="725" spans="1:8" ht="12.75">
      <c r="A725" s="148" t="s">
        <v>1054</v>
      </c>
      <c r="C725" s="149">
        <v>396.15199999976903</v>
      </c>
      <c r="D725" s="129">
        <v>6744635.944076538</v>
      </c>
      <c r="F725" s="129">
        <v>93900</v>
      </c>
      <c r="G725" s="129">
        <v>95800</v>
      </c>
      <c r="H725" s="150" t="s">
        <v>857</v>
      </c>
    </row>
    <row r="727" spans="4:8" ht="12.75">
      <c r="D727" s="129">
        <v>6894138.833984375</v>
      </c>
      <c r="F727" s="129">
        <v>94200</v>
      </c>
      <c r="G727" s="129">
        <v>97100</v>
      </c>
      <c r="H727" s="150" t="s">
        <v>858</v>
      </c>
    </row>
    <row r="729" spans="4:8" ht="12.75">
      <c r="D729" s="129">
        <v>6564520.5294036865</v>
      </c>
      <c r="F729" s="129">
        <v>95400</v>
      </c>
      <c r="G729" s="129">
        <v>95200</v>
      </c>
      <c r="H729" s="150" t="s">
        <v>859</v>
      </c>
    </row>
    <row r="731" spans="1:10" ht="12.75">
      <c r="A731" s="145" t="s">
        <v>1288</v>
      </c>
      <c r="C731" s="151" t="s">
        <v>1289</v>
      </c>
      <c r="D731" s="129">
        <v>6734431.769154867</v>
      </c>
      <c r="F731" s="129">
        <v>94500</v>
      </c>
      <c r="G731" s="129">
        <v>96033.33333333334</v>
      </c>
      <c r="H731" s="129">
        <v>6639173.307006631</v>
      </c>
      <c r="I731" s="129">
        <v>-0.0001</v>
      </c>
      <c r="J731" s="129">
        <v>-0.0001</v>
      </c>
    </row>
    <row r="732" spans="1:8" ht="12.75">
      <c r="A732" s="128">
        <v>38386.98170138889</v>
      </c>
      <c r="C732" s="151" t="s">
        <v>1290</v>
      </c>
      <c r="D732" s="129">
        <v>165045.90442669782</v>
      </c>
      <c r="F732" s="129">
        <v>793.7253933193772</v>
      </c>
      <c r="G732" s="129">
        <v>971.253485622231</v>
      </c>
      <c r="H732" s="129">
        <v>165045.90442669782</v>
      </c>
    </row>
    <row r="734" spans="3:8" ht="12.75">
      <c r="C734" s="151" t="s">
        <v>1291</v>
      </c>
      <c r="D734" s="129">
        <v>2.4507769932816483</v>
      </c>
      <c r="F734" s="129">
        <v>0.8399210511316162</v>
      </c>
      <c r="G734" s="129">
        <v>1.0113712102973593</v>
      </c>
      <c r="H734" s="129">
        <v>2.485940595232197</v>
      </c>
    </row>
    <row r="735" spans="1:10" ht="12.75">
      <c r="A735" s="145" t="s">
        <v>1280</v>
      </c>
      <c r="C735" s="146" t="s">
        <v>1281</v>
      </c>
      <c r="D735" s="146" t="s">
        <v>1282</v>
      </c>
      <c r="F735" s="146" t="s">
        <v>1283</v>
      </c>
      <c r="G735" s="146" t="s">
        <v>1284</v>
      </c>
      <c r="H735" s="146" t="s">
        <v>1285</v>
      </c>
      <c r="I735" s="147" t="s">
        <v>1286</v>
      </c>
      <c r="J735" s="146" t="s">
        <v>1287</v>
      </c>
    </row>
    <row r="736" spans="1:8" ht="12.75">
      <c r="A736" s="148" t="s">
        <v>1061</v>
      </c>
      <c r="C736" s="149">
        <v>589.5920000001788</v>
      </c>
      <c r="D736" s="129">
        <v>228563.5141980648</v>
      </c>
      <c r="F736" s="129">
        <v>2850</v>
      </c>
      <c r="G736" s="129">
        <v>2660</v>
      </c>
      <c r="H736" s="150" t="s">
        <v>860</v>
      </c>
    </row>
    <row r="738" spans="4:8" ht="12.75">
      <c r="D738" s="129">
        <v>227479.4376335144</v>
      </c>
      <c r="F738" s="129">
        <v>2890</v>
      </c>
      <c r="G738" s="129">
        <v>2620</v>
      </c>
      <c r="H738" s="150" t="s">
        <v>861</v>
      </c>
    </row>
    <row r="740" spans="4:8" ht="12.75">
      <c r="D740" s="129">
        <v>216334.37901234627</v>
      </c>
      <c r="F740" s="129">
        <v>2830</v>
      </c>
      <c r="G740" s="129">
        <v>2580</v>
      </c>
      <c r="H740" s="150" t="s">
        <v>862</v>
      </c>
    </row>
    <row r="742" spans="1:10" ht="12.75">
      <c r="A742" s="145" t="s">
        <v>1288</v>
      </c>
      <c r="C742" s="151" t="s">
        <v>1289</v>
      </c>
      <c r="D742" s="129">
        <v>224125.77694797516</v>
      </c>
      <c r="F742" s="129">
        <v>2856.666666666667</v>
      </c>
      <c r="G742" s="129">
        <v>2620</v>
      </c>
      <c r="H742" s="129">
        <v>221387.44361464184</v>
      </c>
      <c r="I742" s="129">
        <v>-0.0001</v>
      </c>
      <c r="J742" s="129">
        <v>-0.0001</v>
      </c>
    </row>
    <row r="743" spans="1:8" ht="12.75">
      <c r="A743" s="128">
        <v>38386.982199074075</v>
      </c>
      <c r="C743" s="151" t="s">
        <v>1290</v>
      </c>
      <c r="D743" s="129">
        <v>6769.2848102998105</v>
      </c>
      <c r="F743" s="129">
        <v>30.550504633038937</v>
      </c>
      <c r="G743" s="129">
        <v>40</v>
      </c>
      <c r="H743" s="129">
        <v>6769.2848102998105</v>
      </c>
    </row>
    <row r="745" spans="3:8" ht="12.75">
      <c r="C745" s="151" t="s">
        <v>1291</v>
      </c>
      <c r="D745" s="129">
        <v>3.0203062327235664</v>
      </c>
      <c r="F745" s="129">
        <v>1.0694459031402195</v>
      </c>
      <c r="G745" s="129">
        <v>1.5267175572519085</v>
      </c>
      <c r="H745" s="129">
        <v>3.0576642919653434</v>
      </c>
    </row>
    <row r="746" spans="1:10" ht="12.75">
      <c r="A746" s="145" t="s">
        <v>1280</v>
      </c>
      <c r="C746" s="146" t="s">
        <v>1281</v>
      </c>
      <c r="D746" s="146" t="s">
        <v>1282</v>
      </c>
      <c r="F746" s="146" t="s">
        <v>1283</v>
      </c>
      <c r="G746" s="146" t="s">
        <v>1284</v>
      </c>
      <c r="H746" s="146" t="s">
        <v>1285</v>
      </c>
      <c r="I746" s="147" t="s">
        <v>1286</v>
      </c>
      <c r="J746" s="146" t="s">
        <v>1287</v>
      </c>
    </row>
    <row r="747" spans="1:8" ht="12.75">
      <c r="A747" s="148" t="s">
        <v>1062</v>
      </c>
      <c r="C747" s="149">
        <v>766.4900000002235</v>
      </c>
      <c r="D747" s="129">
        <v>13934.685203835368</v>
      </c>
      <c r="F747" s="129">
        <v>1835</v>
      </c>
      <c r="G747" s="129">
        <v>1885.9999999981374</v>
      </c>
      <c r="H747" s="150" t="s">
        <v>863</v>
      </c>
    </row>
    <row r="749" spans="4:8" ht="12.75">
      <c r="D749" s="129">
        <v>14003.429081141949</v>
      </c>
      <c r="F749" s="129">
        <v>1842.0000000018626</v>
      </c>
      <c r="G749" s="129">
        <v>1819</v>
      </c>
      <c r="H749" s="150" t="s">
        <v>864</v>
      </c>
    </row>
    <row r="751" spans="4:8" ht="12.75">
      <c r="D751" s="129">
        <v>14128.610904172063</v>
      </c>
      <c r="F751" s="129">
        <v>1978</v>
      </c>
      <c r="G751" s="129">
        <v>1876.9999999981374</v>
      </c>
      <c r="H751" s="150" t="s">
        <v>865</v>
      </c>
    </row>
    <row r="753" spans="1:10" ht="12.75">
      <c r="A753" s="145" t="s">
        <v>1288</v>
      </c>
      <c r="C753" s="151" t="s">
        <v>1289</v>
      </c>
      <c r="D753" s="129">
        <v>14022.241729716461</v>
      </c>
      <c r="F753" s="129">
        <v>1885.0000000006207</v>
      </c>
      <c r="G753" s="129">
        <v>1860.666666665425</v>
      </c>
      <c r="H753" s="129">
        <v>12149.883193131442</v>
      </c>
      <c r="I753" s="129">
        <v>-0.0001</v>
      </c>
      <c r="J753" s="129">
        <v>-0.0001</v>
      </c>
    </row>
    <row r="754" spans="1:8" ht="12.75">
      <c r="A754" s="128">
        <v>38386.98269675926</v>
      </c>
      <c r="C754" s="151" t="s">
        <v>1290</v>
      </c>
      <c r="D754" s="129">
        <v>98.32207851005921</v>
      </c>
      <c r="F754" s="129">
        <v>80.6163755072066</v>
      </c>
      <c r="G754" s="129">
        <v>36.363901513124866</v>
      </c>
      <c r="H754" s="129">
        <v>98.32207851005921</v>
      </c>
    </row>
    <row r="756" spans="3:8" ht="12.75">
      <c r="C756" s="151" t="s">
        <v>1291</v>
      </c>
      <c r="D756" s="129">
        <v>0.7011865891720536</v>
      </c>
      <c r="F756" s="129">
        <v>4.2767307961368735</v>
      </c>
      <c r="G756" s="129">
        <v>1.9543479853000252</v>
      </c>
      <c r="H756" s="129">
        <v>0.809242993921477</v>
      </c>
    </row>
    <row r="757" spans="1:16" ht="12.75">
      <c r="A757" s="139" t="s">
        <v>1190</v>
      </c>
      <c r="B757" s="134" t="s">
        <v>1230</v>
      </c>
      <c r="D757" s="139" t="s">
        <v>1191</v>
      </c>
      <c r="E757" s="134" t="s">
        <v>1192</v>
      </c>
      <c r="F757" s="135" t="s">
        <v>1297</v>
      </c>
      <c r="G757" s="140" t="s">
        <v>1194</v>
      </c>
      <c r="H757" s="141">
        <v>1</v>
      </c>
      <c r="I757" s="142" t="s">
        <v>1195</v>
      </c>
      <c r="J757" s="141">
        <v>7</v>
      </c>
      <c r="K757" s="140" t="s">
        <v>1196</v>
      </c>
      <c r="L757" s="143">
        <v>1</v>
      </c>
      <c r="M757" s="140" t="s">
        <v>1197</v>
      </c>
      <c r="N757" s="144">
        <v>1</v>
      </c>
      <c r="O757" s="140" t="s">
        <v>1198</v>
      </c>
      <c r="P757" s="144">
        <v>1</v>
      </c>
    </row>
    <row r="759" spans="1:10" ht="12.75">
      <c r="A759" s="145" t="s">
        <v>1280</v>
      </c>
      <c r="C759" s="146" t="s">
        <v>1281</v>
      </c>
      <c r="D759" s="146" t="s">
        <v>1282</v>
      </c>
      <c r="F759" s="146" t="s">
        <v>1283</v>
      </c>
      <c r="G759" s="146" t="s">
        <v>1284</v>
      </c>
      <c r="H759" s="146" t="s">
        <v>1285</v>
      </c>
      <c r="I759" s="147" t="s">
        <v>1286</v>
      </c>
      <c r="J759" s="146" t="s">
        <v>1287</v>
      </c>
    </row>
    <row r="760" spans="1:8" ht="12.75">
      <c r="A760" s="148" t="s">
        <v>1222</v>
      </c>
      <c r="C760" s="149">
        <v>178.2290000000503</v>
      </c>
      <c r="D760" s="129">
        <v>749.9056428764015</v>
      </c>
      <c r="F760" s="129">
        <v>501</v>
      </c>
      <c r="G760" s="129">
        <v>412.00000000046566</v>
      </c>
      <c r="H760" s="150" t="s">
        <v>866</v>
      </c>
    </row>
    <row r="762" spans="4:8" ht="12.75">
      <c r="D762" s="129">
        <v>732.959624373354</v>
      </c>
      <c r="F762" s="129">
        <v>472</v>
      </c>
      <c r="G762" s="129">
        <v>458</v>
      </c>
      <c r="H762" s="150" t="s">
        <v>867</v>
      </c>
    </row>
    <row r="764" spans="4:8" ht="12.75">
      <c r="D764" s="129">
        <v>768.4601102098823</v>
      </c>
      <c r="F764" s="129">
        <v>419.00000000046566</v>
      </c>
      <c r="G764" s="129">
        <v>391</v>
      </c>
      <c r="H764" s="150" t="s">
        <v>868</v>
      </c>
    </row>
    <row r="766" spans="1:8" ht="12.75">
      <c r="A766" s="145" t="s">
        <v>1288</v>
      </c>
      <c r="C766" s="151" t="s">
        <v>1289</v>
      </c>
      <c r="D766" s="129">
        <v>750.4417924865459</v>
      </c>
      <c r="F766" s="129">
        <v>464.0000000001552</v>
      </c>
      <c r="G766" s="129">
        <v>420.33333333348855</v>
      </c>
      <c r="H766" s="129">
        <v>309.55442269472405</v>
      </c>
    </row>
    <row r="767" spans="1:8" ht="12.75">
      <c r="A767" s="128">
        <v>38386.984930555554</v>
      </c>
      <c r="C767" s="151" t="s">
        <v>1290</v>
      </c>
      <c r="D767" s="129">
        <v>17.75631481926082</v>
      </c>
      <c r="F767" s="129">
        <v>41.58124577233213</v>
      </c>
      <c r="G767" s="129">
        <v>34.26854728945347</v>
      </c>
      <c r="H767" s="129">
        <v>17.75631481926082</v>
      </c>
    </row>
    <row r="769" spans="3:8" ht="12.75">
      <c r="C769" s="151" t="s">
        <v>1291</v>
      </c>
      <c r="D769" s="129">
        <v>2.366114866874123</v>
      </c>
      <c r="F769" s="129">
        <v>8.961475381965137</v>
      </c>
      <c r="G769" s="129">
        <v>8.152707523261098</v>
      </c>
      <c r="H769" s="129">
        <v>5.736088234401262</v>
      </c>
    </row>
    <row r="770" spans="1:10" ht="12.75">
      <c r="A770" s="145" t="s">
        <v>1280</v>
      </c>
      <c r="C770" s="146" t="s">
        <v>1281</v>
      </c>
      <c r="D770" s="146" t="s">
        <v>1282</v>
      </c>
      <c r="F770" s="146" t="s">
        <v>1283</v>
      </c>
      <c r="G770" s="146" t="s">
        <v>1284</v>
      </c>
      <c r="H770" s="146" t="s">
        <v>1285</v>
      </c>
      <c r="I770" s="147" t="s">
        <v>1286</v>
      </c>
      <c r="J770" s="146" t="s">
        <v>1287</v>
      </c>
    </row>
    <row r="771" spans="1:8" ht="12.75">
      <c r="A771" s="148" t="s">
        <v>1055</v>
      </c>
      <c r="C771" s="149">
        <v>251.61100000003353</v>
      </c>
      <c r="D771" s="129">
        <v>3758469.595626831</v>
      </c>
      <c r="F771" s="129">
        <v>27100</v>
      </c>
      <c r="G771" s="129">
        <v>25200</v>
      </c>
      <c r="H771" s="150" t="s">
        <v>869</v>
      </c>
    </row>
    <row r="773" spans="4:8" ht="12.75">
      <c r="D773" s="129">
        <v>3779069.989929199</v>
      </c>
      <c r="F773" s="129">
        <v>26800</v>
      </c>
      <c r="G773" s="129">
        <v>25000</v>
      </c>
      <c r="H773" s="150" t="s">
        <v>870</v>
      </c>
    </row>
    <row r="775" spans="4:8" ht="12.75">
      <c r="D775" s="129">
        <v>3688873.7023010254</v>
      </c>
      <c r="F775" s="129">
        <v>26400</v>
      </c>
      <c r="G775" s="129">
        <v>24700</v>
      </c>
      <c r="H775" s="150" t="s">
        <v>871</v>
      </c>
    </row>
    <row r="777" spans="1:10" ht="12.75">
      <c r="A777" s="145" t="s">
        <v>1288</v>
      </c>
      <c r="C777" s="151" t="s">
        <v>1289</v>
      </c>
      <c r="D777" s="129">
        <v>3742137.7626190186</v>
      </c>
      <c r="F777" s="129">
        <v>26766.666666666664</v>
      </c>
      <c r="G777" s="129">
        <v>24966.666666666664</v>
      </c>
      <c r="H777" s="129">
        <v>3716279.9678033926</v>
      </c>
      <c r="I777" s="129">
        <v>-0.0001</v>
      </c>
      <c r="J777" s="129">
        <v>-0.0001</v>
      </c>
    </row>
    <row r="778" spans="1:8" ht="12.75">
      <c r="A778" s="128">
        <v>38386.98541666667</v>
      </c>
      <c r="C778" s="151" t="s">
        <v>1290</v>
      </c>
      <c r="D778" s="129">
        <v>47264.03656611794</v>
      </c>
      <c r="F778" s="129">
        <v>351.1884584284246</v>
      </c>
      <c r="G778" s="129">
        <v>251.66114784235833</v>
      </c>
      <c r="H778" s="129">
        <v>47264.03656611794</v>
      </c>
    </row>
    <row r="780" spans="3:8" ht="12.75">
      <c r="C780" s="151" t="s">
        <v>1291</v>
      </c>
      <c r="D780" s="129">
        <v>1.2630223568530288</v>
      </c>
      <c r="F780" s="129">
        <v>1.3120365819243764</v>
      </c>
      <c r="G780" s="129">
        <v>1.007988576137617</v>
      </c>
      <c r="H780" s="129">
        <v>1.2718104388150986</v>
      </c>
    </row>
    <row r="781" spans="1:10" ht="12.75">
      <c r="A781" s="145" t="s">
        <v>1280</v>
      </c>
      <c r="C781" s="146" t="s">
        <v>1281</v>
      </c>
      <c r="D781" s="146" t="s">
        <v>1282</v>
      </c>
      <c r="F781" s="146" t="s">
        <v>1283</v>
      </c>
      <c r="G781" s="146" t="s">
        <v>1284</v>
      </c>
      <c r="H781" s="146" t="s">
        <v>1285</v>
      </c>
      <c r="I781" s="147" t="s">
        <v>1286</v>
      </c>
      <c r="J781" s="146" t="s">
        <v>1287</v>
      </c>
    </row>
    <row r="782" spans="1:8" ht="12.75">
      <c r="A782" s="148" t="s">
        <v>1058</v>
      </c>
      <c r="C782" s="149">
        <v>257.6099999998696</v>
      </c>
      <c r="D782" s="129">
        <v>481292.1668000221</v>
      </c>
      <c r="F782" s="129">
        <v>12045</v>
      </c>
      <c r="G782" s="129">
        <v>9980</v>
      </c>
      <c r="H782" s="150" t="s">
        <v>872</v>
      </c>
    </row>
    <row r="784" spans="4:8" ht="12.75">
      <c r="D784" s="129">
        <v>478293.98658275604</v>
      </c>
      <c r="F784" s="129">
        <v>11830</v>
      </c>
      <c r="G784" s="129">
        <v>9965</v>
      </c>
      <c r="H784" s="150" t="s">
        <v>873</v>
      </c>
    </row>
    <row r="786" spans="4:8" ht="12.75">
      <c r="D786" s="129">
        <v>467583.1402812004</v>
      </c>
      <c r="F786" s="129">
        <v>11870</v>
      </c>
      <c r="G786" s="129">
        <v>10012.5</v>
      </c>
      <c r="H786" s="150" t="s">
        <v>874</v>
      </c>
    </row>
    <row r="788" spans="1:10" ht="12.75">
      <c r="A788" s="145" t="s">
        <v>1288</v>
      </c>
      <c r="C788" s="151" t="s">
        <v>1289</v>
      </c>
      <c r="D788" s="129">
        <v>475723.09788799286</v>
      </c>
      <c r="F788" s="129">
        <v>11915</v>
      </c>
      <c r="G788" s="129">
        <v>9985.833333333334</v>
      </c>
      <c r="H788" s="129">
        <v>464772.68122132623</v>
      </c>
      <c r="I788" s="129">
        <v>-0.0001</v>
      </c>
      <c r="J788" s="129">
        <v>-0.0001</v>
      </c>
    </row>
    <row r="789" spans="1:8" ht="12.75">
      <c r="A789" s="128">
        <v>38386.98605324074</v>
      </c>
      <c r="C789" s="151" t="s">
        <v>1290</v>
      </c>
      <c r="D789" s="129">
        <v>7207.041940630734</v>
      </c>
      <c r="F789" s="129">
        <v>114.34596626029271</v>
      </c>
      <c r="G789" s="129">
        <v>24.281337140555777</v>
      </c>
      <c r="H789" s="129">
        <v>7207.041940630734</v>
      </c>
    </row>
    <row r="791" spans="3:8" ht="12.75">
      <c r="C791" s="151" t="s">
        <v>1291</v>
      </c>
      <c r="D791" s="129">
        <v>1.5149657379738166</v>
      </c>
      <c r="F791" s="129">
        <v>0.9596807911061075</v>
      </c>
      <c r="G791" s="129">
        <v>0.2431578450193352</v>
      </c>
      <c r="H791" s="129">
        <v>1.5506595442942392</v>
      </c>
    </row>
    <row r="792" spans="1:10" ht="12.75">
      <c r="A792" s="145" t="s">
        <v>1280</v>
      </c>
      <c r="C792" s="146" t="s">
        <v>1281</v>
      </c>
      <c r="D792" s="146" t="s">
        <v>1282</v>
      </c>
      <c r="F792" s="146" t="s">
        <v>1283</v>
      </c>
      <c r="G792" s="146" t="s">
        <v>1284</v>
      </c>
      <c r="H792" s="146" t="s">
        <v>1285</v>
      </c>
      <c r="I792" s="147" t="s">
        <v>1286</v>
      </c>
      <c r="J792" s="146" t="s">
        <v>1287</v>
      </c>
    </row>
    <row r="793" spans="1:8" ht="12.75">
      <c r="A793" s="148" t="s">
        <v>1057</v>
      </c>
      <c r="C793" s="149">
        <v>259.9399999999441</v>
      </c>
      <c r="D793" s="129">
        <v>4832858.973442078</v>
      </c>
      <c r="F793" s="129">
        <v>26350</v>
      </c>
      <c r="G793" s="129">
        <v>24875</v>
      </c>
      <c r="H793" s="150" t="s">
        <v>875</v>
      </c>
    </row>
    <row r="795" spans="4:8" ht="12.75">
      <c r="D795" s="129">
        <v>5054693.021179199</v>
      </c>
      <c r="F795" s="129">
        <v>26025</v>
      </c>
      <c r="G795" s="129">
        <v>24425</v>
      </c>
      <c r="H795" s="150" t="s">
        <v>876</v>
      </c>
    </row>
    <row r="797" spans="4:8" ht="12.75">
      <c r="D797" s="129">
        <v>4831240.733230591</v>
      </c>
      <c r="F797" s="129">
        <v>25525</v>
      </c>
      <c r="G797" s="129">
        <v>24400</v>
      </c>
      <c r="H797" s="150" t="s">
        <v>877</v>
      </c>
    </row>
    <row r="799" spans="1:10" ht="12.75">
      <c r="A799" s="145" t="s">
        <v>1288</v>
      </c>
      <c r="C799" s="151" t="s">
        <v>1289</v>
      </c>
      <c r="D799" s="129">
        <v>4906264.24261729</v>
      </c>
      <c r="F799" s="129">
        <v>25966.666666666664</v>
      </c>
      <c r="G799" s="129">
        <v>24566.666666666664</v>
      </c>
      <c r="H799" s="129">
        <v>4880990.505243552</v>
      </c>
      <c r="I799" s="129">
        <v>-0.0001</v>
      </c>
      <c r="J799" s="129">
        <v>-0.0001</v>
      </c>
    </row>
    <row r="800" spans="1:8" ht="12.75">
      <c r="A800" s="128">
        <v>38386.98672453704</v>
      </c>
      <c r="C800" s="151" t="s">
        <v>1290</v>
      </c>
      <c r="D800" s="129">
        <v>128545.63938300929</v>
      </c>
      <c r="F800" s="129">
        <v>415.5819213263894</v>
      </c>
      <c r="G800" s="129">
        <v>267.3169155390907</v>
      </c>
      <c r="H800" s="129">
        <v>128545.63938300929</v>
      </c>
    </row>
    <row r="802" spans="3:8" ht="12.75">
      <c r="C802" s="151" t="s">
        <v>1291</v>
      </c>
      <c r="D802" s="129">
        <v>2.620030903888607</v>
      </c>
      <c r="F802" s="129">
        <v>1.6004438561991896</v>
      </c>
      <c r="G802" s="129">
        <v>1.0881285571469095</v>
      </c>
      <c r="H802" s="129">
        <v>2.6335974070204657</v>
      </c>
    </row>
    <row r="803" spans="1:10" ht="12.75">
      <c r="A803" s="145" t="s">
        <v>1280</v>
      </c>
      <c r="C803" s="146" t="s">
        <v>1281</v>
      </c>
      <c r="D803" s="146" t="s">
        <v>1282</v>
      </c>
      <c r="F803" s="146" t="s">
        <v>1283</v>
      </c>
      <c r="G803" s="146" t="s">
        <v>1284</v>
      </c>
      <c r="H803" s="146" t="s">
        <v>1285</v>
      </c>
      <c r="I803" s="147" t="s">
        <v>1286</v>
      </c>
      <c r="J803" s="146" t="s">
        <v>1287</v>
      </c>
    </row>
    <row r="804" spans="1:8" ht="12.75">
      <c r="A804" s="148" t="s">
        <v>1059</v>
      </c>
      <c r="C804" s="149">
        <v>285.2129999999888</v>
      </c>
      <c r="D804" s="129">
        <v>875666.5251865387</v>
      </c>
      <c r="F804" s="129">
        <v>11800</v>
      </c>
      <c r="G804" s="129">
        <v>11850</v>
      </c>
      <c r="H804" s="150" t="s">
        <v>878</v>
      </c>
    </row>
    <row r="806" spans="4:8" ht="12.75">
      <c r="D806" s="129">
        <v>868122.6664142609</v>
      </c>
      <c r="F806" s="129">
        <v>12300</v>
      </c>
      <c r="G806" s="129">
        <v>11725</v>
      </c>
      <c r="H806" s="150" t="s">
        <v>879</v>
      </c>
    </row>
    <row r="808" spans="4:8" ht="12.75">
      <c r="D808" s="129">
        <v>851367.726858139</v>
      </c>
      <c r="F808" s="129">
        <v>12350</v>
      </c>
      <c r="G808" s="129">
        <v>11800</v>
      </c>
      <c r="H808" s="150" t="s">
        <v>880</v>
      </c>
    </row>
    <row r="810" spans="1:10" ht="12.75">
      <c r="A810" s="145" t="s">
        <v>1288</v>
      </c>
      <c r="C810" s="151" t="s">
        <v>1289</v>
      </c>
      <c r="D810" s="129">
        <v>865052.3061529796</v>
      </c>
      <c r="F810" s="129">
        <v>12150</v>
      </c>
      <c r="G810" s="129">
        <v>11791.666666666668</v>
      </c>
      <c r="H810" s="129">
        <v>853100.4126738381</v>
      </c>
      <c r="I810" s="129">
        <v>-0.0001</v>
      </c>
      <c r="J810" s="129">
        <v>-0.0001</v>
      </c>
    </row>
    <row r="811" spans="1:8" ht="12.75">
      <c r="A811" s="128">
        <v>38386.98741898148</v>
      </c>
      <c r="C811" s="151" t="s">
        <v>1290</v>
      </c>
      <c r="D811" s="129">
        <v>12436.970457135718</v>
      </c>
      <c r="F811" s="129">
        <v>304.138126514911</v>
      </c>
      <c r="G811" s="129">
        <v>62.91528696058958</v>
      </c>
      <c r="H811" s="129">
        <v>12436.970457135718</v>
      </c>
    </row>
    <row r="813" spans="3:8" ht="12.75">
      <c r="C813" s="151" t="s">
        <v>1291</v>
      </c>
      <c r="D813" s="129">
        <v>1.4377131149958826</v>
      </c>
      <c r="F813" s="129">
        <v>2.5031944569128477</v>
      </c>
      <c r="G813" s="129">
        <v>0.53355720390606</v>
      </c>
      <c r="H813" s="129">
        <v>1.4578554027602713</v>
      </c>
    </row>
    <row r="814" spans="1:10" ht="12.75">
      <c r="A814" s="145" t="s">
        <v>1280</v>
      </c>
      <c r="C814" s="146" t="s">
        <v>1281</v>
      </c>
      <c r="D814" s="146" t="s">
        <v>1282</v>
      </c>
      <c r="F814" s="146" t="s">
        <v>1283</v>
      </c>
      <c r="G814" s="146" t="s">
        <v>1284</v>
      </c>
      <c r="H814" s="146" t="s">
        <v>1285</v>
      </c>
      <c r="I814" s="147" t="s">
        <v>1286</v>
      </c>
      <c r="J814" s="146" t="s">
        <v>1287</v>
      </c>
    </row>
    <row r="815" spans="1:8" ht="12.75">
      <c r="A815" s="148" t="s">
        <v>1055</v>
      </c>
      <c r="C815" s="149">
        <v>288.1579999998212</v>
      </c>
      <c r="D815" s="129">
        <v>382776.3697962761</v>
      </c>
      <c r="F815" s="129">
        <v>3850</v>
      </c>
      <c r="G815" s="129">
        <v>3920</v>
      </c>
      <c r="H815" s="150" t="s">
        <v>881</v>
      </c>
    </row>
    <row r="817" spans="4:8" ht="12.75">
      <c r="D817" s="129">
        <v>356246.1070570946</v>
      </c>
      <c r="F817" s="129">
        <v>3850</v>
      </c>
      <c r="G817" s="129">
        <v>3920</v>
      </c>
      <c r="H817" s="150" t="s">
        <v>882</v>
      </c>
    </row>
    <row r="819" spans="4:8" ht="12.75">
      <c r="D819" s="129">
        <v>384203.98454093933</v>
      </c>
      <c r="F819" s="129">
        <v>3850</v>
      </c>
      <c r="G819" s="129">
        <v>3920</v>
      </c>
      <c r="H819" s="150" t="s">
        <v>883</v>
      </c>
    </row>
    <row r="821" spans="1:10" ht="12.75">
      <c r="A821" s="145" t="s">
        <v>1288</v>
      </c>
      <c r="C821" s="151" t="s">
        <v>1289</v>
      </c>
      <c r="D821" s="129">
        <v>374408.82046476996</v>
      </c>
      <c r="F821" s="129">
        <v>3850</v>
      </c>
      <c r="G821" s="129">
        <v>3920</v>
      </c>
      <c r="H821" s="129">
        <v>370523.2784293717</v>
      </c>
      <c r="I821" s="129">
        <v>-0.0001</v>
      </c>
      <c r="J821" s="129">
        <v>-0.0001</v>
      </c>
    </row>
    <row r="822" spans="1:8" ht="12.75">
      <c r="A822" s="128">
        <v>38386.98783564815</v>
      </c>
      <c r="C822" s="151" t="s">
        <v>1290</v>
      </c>
      <c r="D822" s="129">
        <v>15745.559364843883</v>
      </c>
      <c r="H822" s="129">
        <v>15745.559364843883</v>
      </c>
    </row>
    <row r="824" spans="3:8" ht="12.75">
      <c r="C824" s="151" t="s">
        <v>1291</v>
      </c>
      <c r="D824" s="129">
        <v>4.205445626333866</v>
      </c>
      <c r="F824" s="129">
        <v>0</v>
      </c>
      <c r="G824" s="129">
        <v>0</v>
      </c>
      <c r="H824" s="129">
        <v>4.249546595719562</v>
      </c>
    </row>
    <row r="825" spans="1:10" ht="12.75">
      <c r="A825" s="145" t="s">
        <v>1280</v>
      </c>
      <c r="C825" s="146" t="s">
        <v>1281</v>
      </c>
      <c r="D825" s="146" t="s">
        <v>1282</v>
      </c>
      <c r="F825" s="146" t="s">
        <v>1283</v>
      </c>
      <c r="G825" s="146" t="s">
        <v>1284</v>
      </c>
      <c r="H825" s="146" t="s">
        <v>1285</v>
      </c>
      <c r="I825" s="147" t="s">
        <v>1286</v>
      </c>
      <c r="J825" s="146" t="s">
        <v>1287</v>
      </c>
    </row>
    <row r="826" spans="1:8" ht="12.75">
      <c r="A826" s="148" t="s">
        <v>1056</v>
      </c>
      <c r="C826" s="149">
        <v>334.94100000010803</v>
      </c>
      <c r="D826" s="129">
        <v>1883148.7905216217</v>
      </c>
      <c r="F826" s="129">
        <v>30300</v>
      </c>
      <c r="H826" s="150" t="s">
        <v>884</v>
      </c>
    </row>
    <row r="828" spans="4:8" ht="12.75">
      <c r="D828" s="129">
        <v>1865073.0556373596</v>
      </c>
      <c r="F828" s="129">
        <v>30900</v>
      </c>
      <c r="H828" s="150" t="s">
        <v>885</v>
      </c>
    </row>
    <row r="830" spans="4:8" ht="12.75">
      <c r="D830" s="129">
        <v>1863457.642944336</v>
      </c>
      <c r="F830" s="129">
        <v>30300</v>
      </c>
      <c r="H830" s="150" t="s">
        <v>886</v>
      </c>
    </row>
    <row r="832" spans="1:10" ht="12.75">
      <c r="A832" s="145" t="s">
        <v>1288</v>
      </c>
      <c r="C832" s="151" t="s">
        <v>1289</v>
      </c>
      <c r="D832" s="129">
        <v>1870559.8297011056</v>
      </c>
      <c r="F832" s="129">
        <v>30500</v>
      </c>
      <c r="H832" s="129">
        <v>1840059.8297011056</v>
      </c>
      <c r="I832" s="129">
        <v>-0.0001</v>
      </c>
      <c r="J832" s="129">
        <v>-0.0001</v>
      </c>
    </row>
    <row r="833" spans="1:8" ht="12.75">
      <c r="A833" s="128">
        <v>38386.988275462965</v>
      </c>
      <c r="C833" s="151" t="s">
        <v>1290</v>
      </c>
      <c r="D833" s="129">
        <v>10932.238583580829</v>
      </c>
      <c r="F833" s="129">
        <v>346.41016151377545</v>
      </c>
      <c r="H833" s="129">
        <v>10932.238583580829</v>
      </c>
    </row>
    <row r="835" spans="3:8" ht="12.75">
      <c r="C835" s="151" t="s">
        <v>1291</v>
      </c>
      <c r="D835" s="129">
        <v>0.5844367237014645</v>
      </c>
      <c r="F835" s="129">
        <v>1.1357710213566408</v>
      </c>
      <c r="H835" s="129">
        <v>0.594124082658586</v>
      </c>
    </row>
    <row r="836" spans="1:10" ht="12.75">
      <c r="A836" s="145" t="s">
        <v>1280</v>
      </c>
      <c r="C836" s="146" t="s">
        <v>1281</v>
      </c>
      <c r="D836" s="146" t="s">
        <v>1282</v>
      </c>
      <c r="F836" s="146" t="s">
        <v>1283</v>
      </c>
      <c r="G836" s="146" t="s">
        <v>1284</v>
      </c>
      <c r="H836" s="146" t="s">
        <v>1285</v>
      </c>
      <c r="I836" s="147" t="s">
        <v>1286</v>
      </c>
      <c r="J836" s="146" t="s">
        <v>1287</v>
      </c>
    </row>
    <row r="837" spans="1:8" ht="12.75">
      <c r="A837" s="148" t="s">
        <v>1060</v>
      </c>
      <c r="C837" s="149">
        <v>393.36599999992177</v>
      </c>
      <c r="D837" s="129">
        <v>3085950</v>
      </c>
      <c r="F837" s="129">
        <v>17600</v>
      </c>
      <c r="G837" s="129">
        <v>15300</v>
      </c>
      <c r="H837" s="150" t="s">
        <v>887</v>
      </c>
    </row>
    <row r="839" spans="4:8" ht="12.75">
      <c r="D839" s="129">
        <v>4568617.073455811</v>
      </c>
      <c r="F839" s="129">
        <v>18900</v>
      </c>
      <c r="G839" s="129">
        <v>17300</v>
      </c>
      <c r="H839" s="150" t="s">
        <v>888</v>
      </c>
    </row>
    <row r="841" spans="4:8" ht="12.75">
      <c r="D841" s="129">
        <v>4900547.3550338745</v>
      </c>
      <c r="F841" s="129">
        <v>16100</v>
      </c>
      <c r="G841" s="129">
        <v>19200</v>
      </c>
      <c r="H841" s="150" t="s">
        <v>889</v>
      </c>
    </row>
    <row r="843" spans="1:10" ht="12.75">
      <c r="A843" s="145" t="s">
        <v>1288</v>
      </c>
      <c r="C843" s="151" t="s">
        <v>1289</v>
      </c>
      <c r="D843" s="129">
        <v>4185038.142829895</v>
      </c>
      <c r="F843" s="129">
        <v>17533.333333333332</v>
      </c>
      <c r="G843" s="129">
        <v>17266.666666666668</v>
      </c>
      <c r="H843" s="129">
        <v>4167638.142829895</v>
      </c>
      <c r="I843" s="129">
        <v>-0.0001</v>
      </c>
      <c r="J843" s="129">
        <v>-0.0001</v>
      </c>
    </row>
    <row r="844" spans="1:8" ht="12.75">
      <c r="A844" s="128">
        <v>38386.98873842593</v>
      </c>
      <c r="C844" s="151" t="s">
        <v>1290</v>
      </c>
      <c r="D844" s="129">
        <v>966198.9894628727</v>
      </c>
      <c r="F844" s="129">
        <v>1401.18997046558</v>
      </c>
      <c r="G844" s="129">
        <v>1950.2136635080099</v>
      </c>
      <c r="H844" s="129">
        <v>966198.9894628727</v>
      </c>
    </row>
    <row r="846" spans="3:8" ht="12.75">
      <c r="C846" s="151" t="s">
        <v>1291</v>
      </c>
      <c r="D846" s="129">
        <v>23.086981683027993</v>
      </c>
      <c r="F846" s="129">
        <v>7.991577778320802</v>
      </c>
      <c r="G846" s="129">
        <v>11.294673726880365</v>
      </c>
      <c r="H846" s="129">
        <v>23.183370445083984</v>
      </c>
    </row>
    <row r="847" spans="1:10" ht="12.75">
      <c r="A847" s="145" t="s">
        <v>1280</v>
      </c>
      <c r="C847" s="146" t="s">
        <v>1281</v>
      </c>
      <c r="D847" s="146" t="s">
        <v>1282</v>
      </c>
      <c r="F847" s="146" t="s">
        <v>1283</v>
      </c>
      <c r="G847" s="146" t="s">
        <v>1284</v>
      </c>
      <c r="H847" s="146" t="s">
        <v>1285</v>
      </c>
      <c r="I847" s="147" t="s">
        <v>1286</v>
      </c>
      <c r="J847" s="146" t="s">
        <v>1287</v>
      </c>
    </row>
    <row r="848" spans="1:8" ht="12.75">
      <c r="A848" s="148" t="s">
        <v>1054</v>
      </c>
      <c r="C848" s="149">
        <v>396.15199999976903</v>
      </c>
      <c r="D848" s="129">
        <v>5162921.495269775</v>
      </c>
      <c r="F848" s="129">
        <v>89600</v>
      </c>
      <c r="G848" s="129">
        <v>94300</v>
      </c>
      <c r="H848" s="150" t="s">
        <v>890</v>
      </c>
    </row>
    <row r="850" spans="4:8" ht="12.75">
      <c r="D850" s="129">
        <v>5254256.416404724</v>
      </c>
      <c r="F850" s="129">
        <v>90900</v>
      </c>
      <c r="G850" s="129">
        <v>94800</v>
      </c>
      <c r="H850" s="150" t="s">
        <v>891</v>
      </c>
    </row>
    <row r="852" spans="4:8" ht="12.75">
      <c r="D852" s="129">
        <v>5037211.047447205</v>
      </c>
      <c r="F852" s="129">
        <v>87800</v>
      </c>
      <c r="G852" s="129">
        <v>94000</v>
      </c>
      <c r="H852" s="150" t="s">
        <v>892</v>
      </c>
    </row>
    <row r="854" spans="1:10" ht="12.75">
      <c r="A854" s="145" t="s">
        <v>1288</v>
      </c>
      <c r="C854" s="151" t="s">
        <v>1289</v>
      </c>
      <c r="D854" s="129">
        <v>5151462.986373901</v>
      </c>
      <c r="F854" s="129">
        <v>89433.33333333334</v>
      </c>
      <c r="G854" s="129">
        <v>94366.66666666666</v>
      </c>
      <c r="H854" s="129">
        <v>5059589.383520157</v>
      </c>
      <c r="I854" s="129">
        <v>-0.0001</v>
      </c>
      <c r="J854" s="129">
        <v>-0.0001</v>
      </c>
    </row>
    <row r="855" spans="1:8" ht="12.75">
      <c r="A855" s="128">
        <v>38386.98920138889</v>
      </c>
      <c r="C855" s="151" t="s">
        <v>1290</v>
      </c>
      <c r="D855" s="129">
        <v>108975.43813199375</v>
      </c>
      <c r="F855" s="129">
        <v>1556.7059238447491</v>
      </c>
      <c r="G855" s="129">
        <v>404.14518843273805</v>
      </c>
      <c r="H855" s="129">
        <v>108975.43813199375</v>
      </c>
    </row>
    <row r="857" spans="3:8" ht="12.75">
      <c r="C857" s="151" t="s">
        <v>1291</v>
      </c>
      <c r="D857" s="129">
        <v>2.1154269849214473</v>
      </c>
      <c r="F857" s="129">
        <v>1.7406327884958057</v>
      </c>
      <c r="G857" s="129">
        <v>0.4282711286818137</v>
      </c>
      <c r="H857" s="129">
        <v>2.1538395682254996</v>
      </c>
    </row>
    <row r="858" spans="1:10" ht="12.75">
      <c r="A858" s="145" t="s">
        <v>1280</v>
      </c>
      <c r="C858" s="146" t="s">
        <v>1281</v>
      </c>
      <c r="D858" s="146" t="s">
        <v>1282</v>
      </c>
      <c r="F858" s="146" t="s">
        <v>1283</v>
      </c>
      <c r="G858" s="146" t="s">
        <v>1284</v>
      </c>
      <c r="H858" s="146" t="s">
        <v>1285</v>
      </c>
      <c r="I858" s="147" t="s">
        <v>1286</v>
      </c>
      <c r="J858" s="146" t="s">
        <v>1287</v>
      </c>
    </row>
    <row r="859" spans="1:8" ht="12.75">
      <c r="A859" s="148" t="s">
        <v>1061</v>
      </c>
      <c r="C859" s="149">
        <v>589.5920000001788</v>
      </c>
      <c r="D859" s="129">
        <v>394171.79882860184</v>
      </c>
      <c r="F859" s="129">
        <v>3530</v>
      </c>
      <c r="G859" s="129">
        <v>3270</v>
      </c>
      <c r="H859" s="150" t="s">
        <v>893</v>
      </c>
    </row>
    <row r="861" spans="4:8" ht="12.75">
      <c r="D861" s="129">
        <v>390453.81688022614</v>
      </c>
      <c r="F861" s="129">
        <v>3530</v>
      </c>
      <c r="G861" s="129">
        <v>3220</v>
      </c>
      <c r="H861" s="150" t="s">
        <v>894</v>
      </c>
    </row>
    <row r="863" spans="4:8" ht="12.75">
      <c r="D863" s="129">
        <v>392922.3936038017</v>
      </c>
      <c r="F863" s="129">
        <v>3600</v>
      </c>
      <c r="G863" s="129">
        <v>3180</v>
      </c>
      <c r="H863" s="150" t="s">
        <v>895</v>
      </c>
    </row>
    <row r="865" spans="1:10" ht="12.75">
      <c r="A865" s="145" t="s">
        <v>1288</v>
      </c>
      <c r="C865" s="151" t="s">
        <v>1289</v>
      </c>
      <c r="D865" s="129">
        <v>392516.0031042099</v>
      </c>
      <c r="F865" s="129">
        <v>3553.333333333333</v>
      </c>
      <c r="G865" s="129">
        <v>3223.333333333333</v>
      </c>
      <c r="H865" s="129">
        <v>389127.6697708765</v>
      </c>
      <c r="I865" s="129">
        <v>-0.0001</v>
      </c>
      <c r="J865" s="129">
        <v>-0.0001</v>
      </c>
    </row>
    <row r="866" spans="1:8" ht="12.75">
      <c r="A866" s="128">
        <v>38386.9896875</v>
      </c>
      <c r="C866" s="151" t="s">
        <v>1290</v>
      </c>
      <c r="D866" s="129">
        <v>1892.0127829259527</v>
      </c>
      <c r="F866" s="129">
        <v>40.414518843273804</v>
      </c>
      <c r="G866" s="129">
        <v>45.09249752822894</v>
      </c>
      <c r="H866" s="129">
        <v>1892.0127829259527</v>
      </c>
    </row>
    <row r="868" spans="3:8" ht="12.75">
      <c r="C868" s="151" t="s">
        <v>1291</v>
      </c>
      <c r="D868" s="129">
        <v>0.48202182024757806</v>
      </c>
      <c r="F868" s="129">
        <v>1.1373691982159608</v>
      </c>
      <c r="G868" s="129">
        <v>1.3989399439988301</v>
      </c>
      <c r="H868" s="129">
        <v>0.48621903038660674</v>
      </c>
    </row>
    <row r="869" spans="1:10" ht="12.75">
      <c r="A869" s="145" t="s">
        <v>1280</v>
      </c>
      <c r="C869" s="146" t="s">
        <v>1281</v>
      </c>
      <c r="D869" s="146" t="s">
        <v>1282</v>
      </c>
      <c r="F869" s="146" t="s">
        <v>1283</v>
      </c>
      <c r="G869" s="146" t="s">
        <v>1284</v>
      </c>
      <c r="H869" s="146" t="s">
        <v>1285</v>
      </c>
      <c r="I869" s="147" t="s">
        <v>1286</v>
      </c>
      <c r="J869" s="146" t="s">
        <v>1287</v>
      </c>
    </row>
    <row r="870" spans="1:8" ht="12.75">
      <c r="A870" s="148" t="s">
        <v>1062</v>
      </c>
      <c r="C870" s="149">
        <v>766.4900000002235</v>
      </c>
      <c r="D870" s="129">
        <v>28711.344430029392</v>
      </c>
      <c r="F870" s="129">
        <v>2041</v>
      </c>
      <c r="G870" s="129">
        <v>1999</v>
      </c>
      <c r="H870" s="150" t="s">
        <v>896</v>
      </c>
    </row>
    <row r="872" spans="4:8" ht="12.75">
      <c r="D872" s="129">
        <v>29606.962159246206</v>
      </c>
      <c r="F872" s="129">
        <v>1943</v>
      </c>
      <c r="G872" s="129">
        <v>1960</v>
      </c>
      <c r="H872" s="150" t="s">
        <v>897</v>
      </c>
    </row>
    <row r="874" spans="4:8" ht="12.75">
      <c r="D874" s="129">
        <v>29736.09674873948</v>
      </c>
      <c r="F874" s="129">
        <v>1985</v>
      </c>
      <c r="G874" s="129">
        <v>1909</v>
      </c>
      <c r="H874" s="150" t="s">
        <v>898</v>
      </c>
    </row>
    <row r="876" spans="1:10" ht="12.75">
      <c r="A876" s="145" t="s">
        <v>1288</v>
      </c>
      <c r="C876" s="151" t="s">
        <v>1289</v>
      </c>
      <c r="D876" s="129">
        <v>29351.46777933836</v>
      </c>
      <c r="F876" s="129">
        <v>1989.6666666666665</v>
      </c>
      <c r="G876" s="129">
        <v>1956</v>
      </c>
      <c r="H876" s="129">
        <v>27379.29135657413</v>
      </c>
      <c r="I876" s="129">
        <v>-0.0001</v>
      </c>
      <c r="J876" s="129">
        <v>-0.0001</v>
      </c>
    </row>
    <row r="877" spans="1:8" ht="12.75">
      <c r="A877" s="128">
        <v>38386.99018518518</v>
      </c>
      <c r="C877" s="151" t="s">
        <v>1290</v>
      </c>
      <c r="D877" s="129">
        <v>558.1105287476585</v>
      </c>
      <c r="F877" s="129">
        <v>49.16638417997945</v>
      </c>
      <c r="G877" s="129">
        <v>45.13313638558703</v>
      </c>
      <c r="H877" s="129">
        <v>558.1105287476585</v>
      </c>
    </row>
    <row r="879" spans="3:8" ht="12.75">
      <c r="C879" s="151" t="s">
        <v>1291</v>
      </c>
      <c r="D879" s="129">
        <v>1.901474001039683</v>
      </c>
      <c r="F879" s="129">
        <v>2.471086489193138</v>
      </c>
      <c r="G879" s="129">
        <v>2.3074200606128334</v>
      </c>
      <c r="H879" s="129">
        <v>2.0384403726126705</v>
      </c>
    </row>
    <row r="880" spans="1:16" ht="12.75">
      <c r="A880" s="139" t="s">
        <v>1190</v>
      </c>
      <c r="B880" s="134" t="s">
        <v>1315</v>
      </c>
      <c r="D880" s="139" t="s">
        <v>1191</v>
      </c>
      <c r="E880" s="134" t="s">
        <v>1192</v>
      </c>
      <c r="F880" s="135" t="s">
        <v>1298</v>
      </c>
      <c r="G880" s="140" t="s">
        <v>1194</v>
      </c>
      <c r="H880" s="141">
        <v>1</v>
      </c>
      <c r="I880" s="142" t="s">
        <v>1195</v>
      </c>
      <c r="J880" s="141">
        <v>8</v>
      </c>
      <c r="K880" s="140" t="s">
        <v>1196</v>
      </c>
      <c r="L880" s="143">
        <v>1</v>
      </c>
      <c r="M880" s="140" t="s">
        <v>1197</v>
      </c>
      <c r="N880" s="144">
        <v>1</v>
      </c>
      <c r="O880" s="140" t="s">
        <v>1198</v>
      </c>
      <c r="P880" s="144">
        <v>1</v>
      </c>
    </row>
    <row r="882" spans="1:10" ht="12.75">
      <c r="A882" s="145" t="s">
        <v>1280</v>
      </c>
      <c r="C882" s="146" t="s">
        <v>1281</v>
      </c>
      <c r="D882" s="146" t="s">
        <v>1282</v>
      </c>
      <c r="F882" s="146" t="s">
        <v>1283</v>
      </c>
      <c r="G882" s="146" t="s">
        <v>1284</v>
      </c>
      <c r="H882" s="146" t="s">
        <v>1285</v>
      </c>
      <c r="I882" s="147" t="s">
        <v>1286</v>
      </c>
      <c r="J882" s="146" t="s">
        <v>1287</v>
      </c>
    </row>
    <row r="883" spans="1:8" ht="12.75">
      <c r="A883" s="148" t="s">
        <v>1222</v>
      </c>
      <c r="C883" s="149">
        <v>178.2290000000503</v>
      </c>
      <c r="D883" s="129">
        <v>475.5</v>
      </c>
      <c r="F883" s="129">
        <v>460</v>
      </c>
      <c r="G883" s="129">
        <v>436</v>
      </c>
      <c r="H883" s="150" t="s">
        <v>899</v>
      </c>
    </row>
    <row r="885" spans="4:8" ht="12.75">
      <c r="D885" s="129">
        <v>451</v>
      </c>
      <c r="F885" s="129">
        <v>418</v>
      </c>
      <c r="G885" s="129">
        <v>487.00000000046566</v>
      </c>
      <c r="H885" s="150" t="s">
        <v>900</v>
      </c>
    </row>
    <row r="887" spans="4:8" ht="12.75">
      <c r="D887" s="129">
        <v>475.00000000046566</v>
      </c>
      <c r="F887" s="129">
        <v>394</v>
      </c>
      <c r="G887" s="129">
        <v>435</v>
      </c>
      <c r="H887" s="150" t="s">
        <v>901</v>
      </c>
    </row>
    <row r="889" spans="1:8" ht="12.75">
      <c r="A889" s="145" t="s">
        <v>1288</v>
      </c>
      <c r="C889" s="151" t="s">
        <v>1289</v>
      </c>
      <c r="D889" s="129">
        <v>467.1666666668219</v>
      </c>
      <c r="F889" s="129">
        <v>424</v>
      </c>
      <c r="G889" s="129">
        <v>452.6666666668219</v>
      </c>
      <c r="H889" s="129">
        <v>27.993489583406394</v>
      </c>
    </row>
    <row r="890" spans="1:8" ht="12.75">
      <c r="A890" s="128">
        <v>38386.992418981485</v>
      </c>
      <c r="C890" s="151" t="s">
        <v>1290</v>
      </c>
      <c r="D890" s="129">
        <v>14.002975874326117</v>
      </c>
      <c r="F890" s="129">
        <v>33.406586176980134</v>
      </c>
      <c r="G890" s="129">
        <v>29.737742573191007</v>
      </c>
      <c r="H890" s="129">
        <v>14.002975874326117</v>
      </c>
    </row>
    <row r="892" spans="3:8" ht="12.75">
      <c r="C892" s="151" t="s">
        <v>1291</v>
      </c>
      <c r="D892" s="129">
        <v>2.9974261593267495</v>
      </c>
      <c r="F892" s="129">
        <v>7.878911834193426</v>
      </c>
      <c r="G892" s="129">
        <v>6.569457122204892</v>
      </c>
      <c r="H892" s="129">
        <v>50.022259042068896</v>
      </c>
    </row>
    <row r="893" spans="1:10" ht="12.75">
      <c r="A893" s="145" t="s">
        <v>1280</v>
      </c>
      <c r="C893" s="146" t="s">
        <v>1281</v>
      </c>
      <c r="D893" s="146" t="s">
        <v>1282</v>
      </c>
      <c r="F893" s="146" t="s">
        <v>1283</v>
      </c>
      <c r="G893" s="146" t="s">
        <v>1284</v>
      </c>
      <c r="H893" s="146" t="s">
        <v>1285</v>
      </c>
      <c r="I893" s="147" t="s">
        <v>1286</v>
      </c>
      <c r="J893" s="146" t="s">
        <v>1287</v>
      </c>
    </row>
    <row r="894" spans="1:8" ht="12.75">
      <c r="A894" s="148" t="s">
        <v>1055</v>
      </c>
      <c r="C894" s="149">
        <v>251.61100000003353</v>
      </c>
      <c r="D894" s="129">
        <v>4759929.652061462</v>
      </c>
      <c r="F894" s="129">
        <v>29300</v>
      </c>
      <c r="G894" s="129">
        <v>25600</v>
      </c>
      <c r="H894" s="150" t="s">
        <v>902</v>
      </c>
    </row>
    <row r="896" spans="4:8" ht="12.75">
      <c r="D896" s="129">
        <v>4905913.457397461</v>
      </c>
      <c r="F896" s="129">
        <v>31400</v>
      </c>
      <c r="G896" s="129">
        <v>26500</v>
      </c>
      <c r="H896" s="150" t="s">
        <v>903</v>
      </c>
    </row>
    <row r="898" spans="4:8" ht="12.75">
      <c r="D898" s="129">
        <v>4904589.889793396</v>
      </c>
      <c r="F898" s="129">
        <v>29400</v>
      </c>
      <c r="G898" s="129">
        <v>26700</v>
      </c>
      <c r="H898" s="150" t="s">
        <v>904</v>
      </c>
    </row>
    <row r="900" spans="1:10" ht="12.75">
      <c r="A900" s="145" t="s">
        <v>1288</v>
      </c>
      <c r="C900" s="151" t="s">
        <v>1289</v>
      </c>
      <c r="D900" s="129">
        <v>4856810.999750773</v>
      </c>
      <c r="F900" s="129">
        <v>30033.333333333336</v>
      </c>
      <c r="G900" s="129">
        <v>26266.666666666664</v>
      </c>
      <c r="H900" s="129">
        <v>4828679.564920543</v>
      </c>
      <c r="I900" s="129">
        <v>-0.0001</v>
      </c>
      <c r="J900" s="129">
        <v>-0.0001</v>
      </c>
    </row>
    <row r="901" spans="1:8" ht="12.75">
      <c r="A901" s="128">
        <v>38386.992893518516</v>
      </c>
      <c r="C901" s="151" t="s">
        <v>1290</v>
      </c>
      <c r="D901" s="129">
        <v>83904.31815689425</v>
      </c>
      <c r="F901" s="129">
        <v>1184.6237095944575</v>
      </c>
      <c r="G901" s="129">
        <v>585.9465277082315</v>
      </c>
      <c r="H901" s="129">
        <v>83904.31815689425</v>
      </c>
    </row>
    <row r="903" spans="3:8" ht="12.75">
      <c r="C903" s="151" t="s">
        <v>1291</v>
      </c>
      <c r="D903" s="129">
        <v>1.7275598774833905</v>
      </c>
      <c r="F903" s="129">
        <v>3.9443630730115125</v>
      </c>
      <c r="G903" s="129">
        <v>2.2307608922902222</v>
      </c>
      <c r="H903" s="129">
        <v>1.7376244795045737</v>
      </c>
    </row>
    <row r="904" spans="1:10" ht="12.75">
      <c r="A904" s="145" t="s">
        <v>1280</v>
      </c>
      <c r="C904" s="146" t="s">
        <v>1281</v>
      </c>
      <c r="D904" s="146" t="s">
        <v>1282</v>
      </c>
      <c r="F904" s="146" t="s">
        <v>1283</v>
      </c>
      <c r="G904" s="146" t="s">
        <v>1284</v>
      </c>
      <c r="H904" s="146" t="s">
        <v>1285</v>
      </c>
      <c r="I904" s="147" t="s">
        <v>1286</v>
      </c>
      <c r="J904" s="146" t="s">
        <v>1287</v>
      </c>
    </row>
    <row r="905" spans="1:8" ht="12.75">
      <c r="A905" s="148" t="s">
        <v>1058</v>
      </c>
      <c r="C905" s="149">
        <v>257.6099999998696</v>
      </c>
      <c r="D905" s="129">
        <v>299683.63116407394</v>
      </c>
      <c r="F905" s="129">
        <v>11717.5</v>
      </c>
      <c r="G905" s="129">
        <v>9530</v>
      </c>
      <c r="H905" s="150" t="s">
        <v>905</v>
      </c>
    </row>
    <row r="907" spans="4:8" ht="12.75">
      <c r="D907" s="129">
        <v>299200.035422802</v>
      </c>
      <c r="F907" s="129">
        <v>11720</v>
      </c>
      <c r="G907" s="129">
        <v>9357.5</v>
      </c>
      <c r="H907" s="150" t="s">
        <v>906</v>
      </c>
    </row>
    <row r="909" spans="4:8" ht="12.75">
      <c r="D909" s="129">
        <v>313109.1455683708</v>
      </c>
      <c r="F909" s="129">
        <v>11362.5</v>
      </c>
      <c r="G909" s="129">
        <v>9442.5</v>
      </c>
      <c r="H909" s="150" t="s">
        <v>907</v>
      </c>
    </row>
    <row r="911" spans="1:10" ht="12.75">
      <c r="A911" s="145" t="s">
        <v>1288</v>
      </c>
      <c r="C911" s="151" t="s">
        <v>1289</v>
      </c>
      <c r="D911" s="129">
        <v>303997.60405174893</v>
      </c>
      <c r="F911" s="129">
        <v>11600</v>
      </c>
      <c r="G911" s="129">
        <v>9443.333333333334</v>
      </c>
      <c r="H911" s="129">
        <v>293475.93738508224</v>
      </c>
      <c r="I911" s="129">
        <v>-0.0001</v>
      </c>
      <c r="J911" s="129">
        <v>-0.0001</v>
      </c>
    </row>
    <row r="912" spans="1:8" ht="12.75">
      <c r="A912" s="128">
        <v>38386.99354166666</v>
      </c>
      <c r="C912" s="151" t="s">
        <v>1290</v>
      </c>
      <c r="D912" s="129">
        <v>7894.530246764738</v>
      </c>
      <c r="F912" s="129">
        <v>205.68483172076645</v>
      </c>
      <c r="G912" s="129">
        <v>86.25301927082513</v>
      </c>
      <c r="H912" s="129">
        <v>7894.530246764738</v>
      </c>
    </row>
    <row r="914" spans="3:8" ht="12.75">
      <c r="C914" s="151" t="s">
        <v>1291</v>
      </c>
      <c r="D914" s="129">
        <v>2.596905416866663</v>
      </c>
      <c r="F914" s="129">
        <v>1.7731451010410908</v>
      </c>
      <c r="G914" s="129">
        <v>0.9133747187168211</v>
      </c>
      <c r="H914" s="129">
        <v>2.6900093810437307</v>
      </c>
    </row>
    <row r="915" spans="1:10" ht="12.75">
      <c r="A915" s="145" t="s">
        <v>1280</v>
      </c>
      <c r="C915" s="146" t="s">
        <v>1281</v>
      </c>
      <c r="D915" s="146" t="s">
        <v>1282</v>
      </c>
      <c r="F915" s="146" t="s">
        <v>1283</v>
      </c>
      <c r="G915" s="146" t="s">
        <v>1284</v>
      </c>
      <c r="H915" s="146" t="s">
        <v>1285</v>
      </c>
      <c r="I915" s="147" t="s">
        <v>1286</v>
      </c>
      <c r="J915" s="146" t="s">
        <v>1287</v>
      </c>
    </row>
    <row r="916" spans="1:8" ht="12.75">
      <c r="A916" s="148" t="s">
        <v>1057</v>
      </c>
      <c r="C916" s="149">
        <v>259.9399999999441</v>
      </c>
      <c r="D916" s="129">
        <v>2444331.0530662537</v>
      </c>
      <c r="F916" s="129">
        <v>21350</v>
      </c>
      <c r="G916" s="129">
        <v>20100</v>
      </c>
      <c r="H916" s="150" t="s">
        <v>908</v>
      </c>
    </row>
    <row r="918" spans="4:8" ht="12.75">
      <c r="D918" s="129">
        <v>2611706.605453491</v>
      </c>
      <c r="F918" s="129">
        <v>21550</v>
      </c>
      <c r="G918" s="129">
        <v>19950</v>
      </c>
      <c r="H918" s="150" t="s">
        <v>909</v>
      </c>
    </row>
    <row r="920" spans="4:8" ht="12.75">
      <c r="D920" s="129">
        <v>2697142.4864196777</v>
      </c>
      <c r="F920" s="129">
        <v>21400</v>
      </c>
      <c r="G920" s="129">
        <v>19625</v>
      </c>
      <c r="H920" s="150" t="s">
        <v>910</v>
      </c>
    </row>
    <row r="922" spans="1:10" ht="12.75">
      <c r="A922" s="145" t="s">
        <v>1288</v>
      </c>
      <c r="C922" s="151" t="s">
        <v>1289</v>
      </c>
      <c r="D922" s="129">
        <v>2584393.3816464744</v>
      </c>
      <c r="F922" s="129">
        <v>21433.333333333336</v>
      </c>
      <c r="G922" s="129">
        <v>19891.666666666668</v>
      </c>
      <c r="H922" s="129">
        <v>2563723.0954511883</v>
      </c>
      <c r="I922" s="129">
        <v>-0.0001</v>
      </c>
      <c r="J922" s="129">
        <v>-0.0001</v>
      </c>
    </row>
    <row r="923" spans="1:8" ht="12.75">
      <c r="A923" s="128">
        <v>38386.99421296296</v>
      </c>
      <c r="C923" s="151" t="s">
        <v>1290</v>
      </c>
      <c r="D923" s="129">
        <v>128599.82252943948</v>
      </c>
      <c r="F923" s="129">
        <v>104.08329997330664</v>
      </c>
      <c r="G923" s="129">
        <v>242.81337140555775</v>
      </c>
      <c r="H923" s="129">
        <v>128599.82252943948</v>
      </c>
    </row>
    <row r="925" spans="3:8" ht="12.75">
      <c r="C925" s="151" t="s">
        <v>1291</v>
      </c>
      <c r="D925" s="129">
        <v>4.976015781603289</v>
      </c>
      <c r="F925" s="129">
        <v>0.4856141522860341</v>
      </c>
      <c r="G925" s="129">
        <v>1.2206788675604072</v>
      </c>
      <c r="H925" s="129">
        <v>5.016135430445434</v>
      </c>
    </row>
    <row r="926" spans="1:10" ht="12.75">
      <c r="A926" s="145" t="s">
        <v>1280</v>
      </c>
      <c r="C926" s="146" t="s">
        <v>1281</v>
      </c>
      <c r="D926" s="146" t="s">
        <v>1282</v>
      </c>
      <c r="F926" s="146" t="s">
        <v>1283</v>
      </c>
      <c r="G926" s="146" t="s">
        <v>1284</v>
      </c>
      <c r="H926" s="146" t="s">
        <v>1285</v>
      </c>
      <c r="I926" s="147" t="s">
        <v>1286</v>
      </c>
      <c r="J926" s="146" t="s">
        <v>1287</v>
      </c>
    </row>
    <row r="927" spans="1:8" ht="12.75">
      <c r="A927" s="148" t="s">
        <v>1059</v>
      </c>
      <c r="C927" s="149">
        <v>285.2129999999888</v>
      </c>
      <c r="D927" s="129">
        <v>1035031.4917535782</v>
      </c>
      <c r="F927" s="129">
        <v>13025</v>
      </c>
      <c r="G927" s="129">
        <v>12175</v>
      </c>
      <c r="H927" s="150" t="s">
        <v>911</v>
      </c>
    </row>
    <row r="929" spans="4:8" ht="12.75">
      <c r="D929" s="129">
        <v>1004599.826125145</v>
      </c>
      <c r="F929" s="129">
        <v>13250</v>
      </c>
      <c r="G929" s="129">
        <v>12025</v>
      </c>
      <c r="H929" s="150" t="s">
        <v>912</v>
      </c>
    </row>
    <row r="931" spans="4:8" ht="12.75">
      <c r="D931" s="129">
        <v>1041919.4981622696</v>
      </c>
      <c r="F931" s="129">
        <v>12700</v>
      </c>
      <c r="G931" s="129">
        <v>12000</v>
      </c>
      <c r="H931" s="150" t="s">
        <v>913</v>
      </c>
    </row>
    <row r="933" spans="1:10" ht="12.75">
      <c r="A933" s="145" t="s">
        <v>1288</v>
      </c>
      <c r="C933" s="151" t="s">
        <v>1289</v>
      </c>
      <c r="D933" s="129">
        <v>1027183.6053469975</v>
      </c>
      <c r="F933" s="129">
        <v>12991.666666666668</v>
      </c>
      <c r="G933" s="129">
        <v>12066.666666666668</v>
      </c>
      <c r="H933" s="129">
        <v>1014703.3299318497</v>
      </c>
      <c r="I933" s="129">
        <v>-0.0001</v>
      </c>
      <c r="J933" s="129">
        <v>-0.0001</v>
      </c>
    </row>
    <row r="934" spans="1:8" ht="12.75">
      <c r="A934" s="128">
        <v>38386.99488425926</v>
      </c>
      <c r="C934" s="151" t="s">
        <v>1290</v>
      </c>
      <c r="D934" s="129">
        <v>19859.040032884477</v>
      </c>
      <c r="F934" s="129">
        <v>276.51100038395094</v>
      </c>
      <c r="G934" s="129">
        <v>94.64847243000457</v>
      </c>
      <c r="H934" s="129">
        <v>19859.040032884477</v>
      </c>
    </row>
    <row r="936" spans="3:8" ht="12.75">
      <c r="C936" s="151" t="s">
        <v>1291</v>
      </c>
      <c r="D936" s="129">
        <v>1.9333486174729015</v>
      </c>
      <c r="F936" s="129">
        <v>2.128372036310078</v>
      </c>
      <c r="G936" s="129">
        <v>0.7843796057735183</v>
      </c>
      <c r="H936" s="129">
        <v>1.957127708866223</v>
      </c>
    </row>
    <row r="937" spans="1:10" ht="12.75">
      <c r="A937" s="145" t="s">
        <v>1280</v>
      </c>
      <c r="C937" s="146" t="s">
        <v>1281</v>
      </c>
      <c r="D937" s="146" t="s">
        <v>1282</v>
      </c>
      <c r="F937" s="146" t="s">
        <v>1283</v>
      </c>
      <c r="G937" s="146" t="s">
        <v>1284</v>
      </c>
      <c r="H937" s="146" t="s">
        <v>1285</v>
      </c>
      <c r="I937" s="147" t="s">
        <v>1286</v>
      </c>
      <c r="J937" s="146" t="s">
        <v>1287</v>
      </c>
    </row>
    <row r="938" spans="1:8" ht="12.75">
      <c r="A938" s="148" t="s">
        <v>1055</v>
      </c>
      <c r="C938" s="149">
        <v>288.1579999998212</v>
      </c>
      <c r="D938" s="129">
        <v>487664.64802503586</v>
      </c>
      <c r="F938" s="129">
        <v>4230</v>
      </c>
      <c r="G938" s="129">
        <v>4170</v>
      </c>
      <c r="H938" s="150" t="s">
        <v>914</v>
      </c>
    </row>
    <row r="940" spans="4:8" ht="12.75">
      <c r="D940" s="129">
        <v>491383.80092716217</v>
      </c>
      <c r="F940" s="129">
        <v>4230</v>
      </c>
      <c r="G940" s="129">
        <v>4170</v>
      </c>
      <c r="H940" s="150" t="s">
        <v>915</v>
      </c>
    </row>
    <row r="942" spans="4:8" ht="12.75">
      <c r="D942" s="129">
        <v>486993.5848145485</v>
      </c>
      <c r="F942" s="129">
        <v>4230</v>
      </c>
      <c r="G942" s="129">
        <v>4170</v>
      </c>
      <c r="H942" s="150" t="s">
        <v>916</v>
      </c>
    </row>
    <row r="944" spans="1:10" ht="12.75">
      <c r="A944" s="145" t="s">
        <v>1288</v>
      </c>
      <c r="C944" s="151" t="s">
        <v>1289</v>
      </c>
      <c r="D944" s="129">
        <v>488680.67792224884</v>
      </c>
      <c r="F944" s="129">
        <v>4230</v>
      </c>
      <c r="G944" s="129">
        <v>4170</v>
      </c>
      <c r="H944" s="129">
        <v>484481.14252401865</v>
      </c>
      <c r="I944" s="129">
        <v>-0.0001</v>
      </c>
      <c r="J944" s="129">
        <v>-0.0001</v>
      </c>
    </row>
    <row r="945" spans="1:8" ht="12.75">
      <c r="A945" s="128">
        <v>38386.995300925926</v>
      </c>
      <c r="C945" s="151" t="s">
        <v>1290</v>
      </c>
      <c r="D945" s="129">
        <v>2364.8968144222663</v>
      </c>
      <c r="H945" s="129">
        <v>2364.8968144222663</v>
      </c>
    </row>
    <row r="947" spans="3:8" ht="12.75">
      <c r="C947" s="151" t="s">
        <v>1291</v>
      </c>
      <c r="D947" s="129">
        <v>0.4839349950313631</v>
      </c>
      <c r="F947" s="129">
        <v>0</v>
      </c>
      <c r="G947" s="129">
        <v>0</v>
      </c>
      <c r="H947" s="129">
        <v>0.48812979636354453</v>
      </c>
    </row>
    <row r="948" spans="1:10" ht="12.75">
      <c r="A948" s="145" t="s">
        <v>1280</v>
      </c>
      <c r="C948" s="146" t="s">
        <v>1281</v>
      </c>
      <c r="D948" s="146" t="s">
        <v>1282</v>
      </c>
      <c r="F948" s="146" t="s">
        <v>1283</v>
      </c>
      <c r="G948" s="146" t="s">
        <v>1284</v>
      </c>
      <c r="H948" s="146" t="s">
        <v>1285</v>
      </c>
      <c r="I948" s="147" t="s">
        <v>1286</v>
      </c>
      <c r="J948" s="146" t="s">
        <v>1287</v>
      </c>
    </row>
    <row r="949" spans="1:8" ht="12.75">
      <c r="A949" s="148" t="s">
        <v>1056</v>
      </c>
      <c r="C949" s="149">
        <v>334.94100000010803</v>
      </c>
      <c r="D949" s="129">
        <v>291235.24885082245</v>
      </c>
      <c r="F949" s="129">
        <v>26700</v>
      </c>
      <c r="H949" s="150" t="s">
        <v>917</v>
      </c>
    </row>
    <row r="951" spans="4:8" ht="12.75">
      <c r="D951" s="129">
        <v>285292.66773605347</v>
      </c>
      <c r="F951" s="129">
        <v>26800</v>
      </c>
      <c r="H951" s="150" t="s">
        <v>918</v>
      </c>
    </row>
    <row r="953" spans="4:8" ht="12.75">
      <c r="D953" s="129">
        <v>293054.9388990402</v>
      </c>
      <c r="F953" s="129">
        <v>26900</v>
      </c>
      <c r="H953" s="150" t="s">
        <v>919</v>
      </c>
    </row>
    <row r="955" spans="1:10" ht="12.75">
      <c r="A955" s="145" t="s">
        <v>1288</v>
      </c>
      <c r="C955" s="151" t="s">
        <v>1289</v>
      </c>
      <c r="D955" s="129">
        <v>289860.95182863873</v>
      </c>
      <c r="F955" s="129">
        <v>26800</v>
      </c>
      <c r="H955" s="129">
        <v>263060.95182863873</v>
      </c>
      <c r="I955" s="129">
        <v>-0.0001</v>
      </c>
      <c r="J955" s="129">
        <v>-0.0001</v>
      </c>
    </row>
    <row r="956" spans="1:8" ht="12.75">
      <c r="A956" s="128">
        <v>38386.995729166665</v>
      </c>
      <c r="C956" s="151" t="s">
        <v>1290</v>
      </c>
      <c r="D956" s="129">
        <v>4059.5236950698204</v>
      </c>
      <c r="F956" s="129">
        <v>100</v>
      </c>
      <c r="H956" s="129">
        <v>4059.5236950698204</v>
      </c>
    </row>
    <row r="958" spans="3:8" ht="12.75">
      <c r="C958" s="151" t="s">
        <v>1291</v>
      </c>
      <c r="D958" s="129">
        <v>1.4005072671774528</v>
      </c>
      <c r="F958" s="129">
        <v>0.373134328358209</v>
      </c>
      <c r="H958" s="129">
        <v>1.5431874882419825</v>
      </c>
    </row>
    <row r="959" spans="1:10" ht="12.75">
      <c r="A959" s="145" t="s">
        <v>1280</v>
      </c>
      <c r="C959" s="146" t="s">
        <v>1281</v>
      </c>
      <c r="D959" s="146" t="s">
        <v>1282</v>
      </c>
      <c r="F959" s="146" t="s">
        <v>1283</v>
      </c>
      <c r="G959" s="146" t="s">
        <v>1284</v>
      </c>
      <c r="H959" s="146" t="s">
        <v>1285</v>
      </c>
      <c r="I959" s="147" t="s">
        <v>1286</v>
      </c>
      <c r="J959" s="146" t="s">
        <v>1287</v>
      </c>
    </row>
    <row r="960" spans="1:8" ht="12.75">
      <c r="A960" s="148" t="s">
        <v>1060</v>
      </c>
      <c r="C960" s="149">
        <v>393.36599999992177</v>
      </c>
      <c r="D960" s="129">
        <v>5460498.398109436</v>
      </c>
      <c r="F960" s="129">
        <v>19700</v>
      </c>
      <c r="G960" s="129">
        <v>18000</v>
      </c>
      <c r="H960" s="150" t="s">
        <v>920</v>
      </c>
    </row>
    <row r="962" spans="4:8" ht="12.75">
      <c r="D962" s="129">
        <v>5538037.799156189</v>
      </c>
      <c r="F962" s="129">
        <v>18400</v>
      </c>
      <c r="G962" s="129">
        <v>17700</v>
      </c>
      <c r="H962" s="150" t="s">
        <v>921</v>
      </c>
    </row>
    <row r="964" spans="4:8" ht="12.75">
      <c r="D964" s="129">
        <v>5567165.703216553</v>
      </c>
      <c r="F964" s="129">
        <v>19900</v>
      </c>
      <c r="G964" s="129">
        <v>19900</v>
      </c>
      <c r="H964" s="150" t="s">
        <v>922</v>
      </c>
    </row>
    <row r="966" spans="1:10" ht="12.75">
      <c r="A966" s="145" t="s">
        <v>1288</v>
      </c>
      <c r="C966" s="151" t="s">
        <v>1289</v>
      </c>
      <c r="D966" s="129">
        <v>5521900.633494059</v>
      </c>
      <c r="F966" s="129">
        <v>19333.333333333332</v>
      </c>
      <c r="G966" s="129">
        <v>18533.333333333332</v>
      </c>
      <c r="H966" s="129">
        <v>5502967.3001607265</v>
      </c>
      <c r="I966" s="129">
        <v>-0.0001</v>
      </c>
      <c r="J966" s="129">
        <v>-0.0001</v>
      </c>
    </row>
    <row r="967" spans="1:8" ht="12.75">
      <c r="A967" s="128">
        <v>38386.99616898148</v>
      </c>
      <c r="C967" s="151" t="s">
        <v>1290</v>
      </c>
      <c r="D967" s="129">
        <v>55134.2414603363</v>
      </c>
      <c r="F967" s="129">
        <v>814.4527815247077</v>
      </c>
      <c r="G967" s="129">
        <v>1193.0353445448854</v>
      </c>
      <c r="H967" s="129">
        <v>55134.2414603363</v>
      </c>
    </row>
    <row r="969" spans="3:8" ht="12.75">
      <c r="C969" s="151" t="s">
        <v>1291</v>
      </c>
      <c r="D969" s="129">
        <v>0.9984649329962565</v>
      </c>
      <c r="F969" s="129">
        <v>4.212686800989868</v>
      </c>
      <c r="G969" s="129">
        <v>6.437241067688231</v>
      </c>
      <c r="H969" s="129">
        <v>1.001900219518404</v>
      </c>
    </row>
    <row r="970" spans="1:10" ht="12.75">
      <c r="A970" s="145" t="s">
        <v>1280</v>
      </c>
      <c r="C970" s="146" t="s">
        <v>1281</v>
      </c>
      <c r="D970" s="146" t="s">
        <v>1282</v>
      </c>
      <c r="F970" s="146" t="s">
        <v>1283</v>
      </c>
      <c r="G970" s="146" t="s">
        <v>1284</v>
      </c>
      <c r="H970" s="146" t="s">
        <v>1285</v>
      </c>
      <c r="I970" s="147" t="s">
        <v>1286</v>
      </c>
      <c r="J970" s="146" t="s">
        <v>1287</v>
      </c>
    </row>
    <row r="971" spans="1:8" ht="12.75">
      <c r="A971" s="148" t="s">
        <v>1054</v>
      </c>
      <c r="C971" s="149">
        <v>396.15199999976903</v>
      </c>
      <c r="D971" s="129">
        <v>7689780.698234558</v>
      </c>
      <c r="F971" s="129">
        <v>96000</v>
      </c>
      <c r="G971" s="129">
        <v>99500</v>
      </c>
      <c r="H971" s="150" t="s">
        <v>923</v>
      </c>
    </row>
    <row r="973" spans="4:8" ht="12.75">
      <c r="D973" s="129">
        <v>6949969.517089844</v>
      </c>
      <c r="F973" s="129">
        <v>99200</v>
      </c>
      <c r="G973" s="129">
        <v>98400</v>
      </c>
      <c r="H973" s="150" t="s">
        <v>924</v>
      </c>
    </row>
    <row r="975" spans="4:8" ht="12.75">
      <c r="D975" s="129">
        <v>7580130.079399109</v>
      </c>
      <c r="F975" s="129">
        <v>93400</v>
      </c>
      <c r="G975" s="129">
        <v>101500</v>
      </c>
      <c r="H975" s="150" t="s">
        <v>925</v>
      </c>
    </row>
    <row r="977" spans="1:10" ht="12.75">
      <c r="A977" s="145" t="s">
        <v>1288</v>
      </c>
      <c r="C977" s="151" t="s">
        <v>1289</v>
      </c>
      <c r="D977" s="129">
        <v>7406626.764907837</v>
      </c>
      <c r="F977" s="129">
        <v>96200</v>
      </c>
      <c r="G977" s="129">
        <v>99800</v>
      </c>
      <c r="H977" s="129">
        <v>7308646.027690239</v>
      </c>
      <c r="I977" s="129">
        <v>-0.0001</v>
      </c>
      <c r="J977" s="129">
        <v>-0.0001</v>
      </c>
    </row>
    <row r="978" spans="1:8" ht="12.75">
      <c r="A978" s="128">
        <v>38386.99662037037</v>
      </c>
      <c r="C978" s="151" t="s">
        <v>1290</v>
      </c>
      <c r="D978" s="129">
        <v>399258.93357729644</v>
      </c>
      <c r="F978" s="129">
        <v>2905.16780926679</v>
      </c>
      <c r="G978" s="129">
        <v>1571.623364550171</v>
      </c>
      <c r="H978" s="129">
        <v>399258.93357729644</v>
      </c>
    </row>
    <row r="980" spans="3:8" ht="12.75">
      <c r="C980" s="151" t="s">
        <v>1291</v>
      </c>
      <c r="D980" s="129">
        <v>5.3905636972145246</v>
      </c>
      <c r="F980" s="129">
        <v>3.019924957657785</v>
      </c>
      <c r="G980" s="129">
        <v>1.5747729103709127</v>
      </c>
      <c r="H980" s="129">
        <v>5.462830352771577</v>
      </c>
    </row>
    <row r="981" spans="1:10" ht="12.75">
      <c r="A981" s="145" t="s">
        <v>1280</v>
      </c>
      <c r="C981" s="146" t="s">
        <v>1281</v>
      </c>
      <c r="D981" s="146" t="s">
        <v>1282</v>
      </c>
      <c r="F981" s="146" t="s">
        <v>1283</v>
      </c>
      <c r="G981" s="146" t="s">
        <v>1284</v>
      </c>
      <c r="H981" s="146" t="s">
        <v>1285</v>
      </c>
      <c r="I981" s="147" t="s">
        <v>1286</v>
      </c>
      <c r="J981" s="146" t="s">
        <v>1287</v>
      </c>
    </row>
    <row r="982" spans="1:8" ht="12.75">
      <c r="A982" s="148" t="s">
        <v>1061</v>
      </c>
      <c r="C982" s="149">
        <v>589.5920000001788</v>
      </c>
      <c r="D982" s="129">
        <v>415636.51543331146</v>
      </c>
      <c r="F982" s="129">
        <v>3650</v>
      </c>
      <c r="G982" s="129">
        <v>3200</v>
      </c>
      <c r="H982" s="150" t="s">
        <v>926</v>
      </c>
    </row>
    <row r="984" spans="4:8" ht="12.75">
      <c r="D984" s="129">
        <v>408745.99815511703</v>
      </c>
      <c r="F984" s="129">
        <v>3500</v>
      </c>
      <c r="G984" s="129">
        <v>3250</v>
      </c>
      <c r="H984" s="150" t="s">
        <v>927</v>
      </c>
    </row>
    <row r="986" spans="4:8" ht="12.75">
      <c r="D986" s="129">
        <v>385679.36248111725</v>
      </c>
      <c r="F986" s="129">
        <v>3780</v>
      </c>
      <c r="G986" s="129">
        <v>3070</v>
      </c>
      <c r="H986" s="150" t="s">
        <v>928</v>
      </c>
    </row>
    <row r="988" spans="1:10" ht="12.75">
      <c r="A988" s="145" t="s">
        <v>1288</v>
      </c>
      <c r="C988" s="151" t="s">
        <v>1289</v>
      </c>
      <c r="D988" s="129">
        <v>403353.95868984854</v>
      </c>
      <c r="F988" s="129">
        <v>3643.333333333333</v>
      </c>
      <c r="G988" s="129">
        <v>3173.333333333333</v>
      </c>
      <c r="H988" s="129">
        <v>399945.6253565153</v>
      </c>
      <c r="I988" s="129">
        <v>-0.0001</v>
      </c>
      <c r="J988" s="129">
        <v>-0.0001</v>
      </c>
    </row>
    <row r="989" spans="1:8" ht="12.75">
      <c r="A989" s="128">
        <v>38386.99710648148</v>
      </c>
      <c r="C989" s="151" t="s">
        <v>1290</v>
      </c>
      <c r="D989" s="129">
        <v>15689.592743169289</v>
      </c>
      <c r="F989" s="129">
        <v>140.118997046558</v>
      </c>
      <c r="G989" s="129">
        <v>92.91573243177571</v>
      </c>
      <c r="H989" s="129">
        <v>15689.592743169289</v>
      </c>
    </row>
    <row r="991" spans="3:8" ht="12.75">
      <c r="C991" s="151" t="s">
        <v>1291</v>
      </c>
      <c r="D991" s="129">
        <v>3.889782759076256</v>
      </c>
      <c r="F991" s="129">
        <v>3.845901108322727</v>
      </c>
      <c r="G991" s="129">
        <v>2.9280167783122595</v>
      </c>
      <c r="H991" s="129">
        <v>3.9229314557906316</v>
      </c>
    </row>
    <row r="992" spans="1:10" ht="12.75">
      <c r="A992" s="145" t="s">
        <v>1280</v>
      </c>
      <c r="C992" s="146" t="s">
        <v>1281</v>
      </c>
      <c r="D992" s="146" t="s">
        <v>1282</v>
      </c>
      <c r="F992" s="146" t="s">
        <v>1283</v>
      </c>
      <c r="G992" s="146" t="s">
        <v>1284</v>
      </c>
      <c r="H992" s="146" t="s">
        <v>1285</v>
      </c>
      <c r="I992" s="147" t="s">
        <v>1286</v>
      </c>
      <c r="J992" s="146" t="s">
        <v>1287</v>
      </c>
    </row>
    <row r="993" spans="1:8" ht="12.75">
      <c r="A993" s="148" t="s">
        <v>1062</v>
      </c>
      <c r="C993" s="149">
        <v>766.4900000002235</v>
      </c>
      <c r="D993" s="129">
        <v>5137.61316511035</v>
      </c>
      <c r="F993" s="129">
        <v>1814.0000000018626</v>
      </c>
      <c r="G993" s="129">
        <v>1763</v>
      </c>
      <c r="H993" s="150" t="s">
        <v>707</v>
      </c>
    </row>
    <row r="995" spans="4:8" ht="12.75">
      <c r="D995" s="129">
        <v>5048.228424273431</v>
      </c>
      <c r="F995" s="129">
        <v>1771</v>
      </c>
      <c r="G995" s="129">
        <v>1647</v>
      </c>
      <c r="H995" s="150" t="s">
        <v>708</v>
      </c>
    </row>
    <row r="997" spans="4:8" ht="12.75">
      <c r="D997" s="129">
        <v>4811.156544387341</v>
      </c>
      <c r="F997" s="129">
        <v>1841</v>
      </c>
      <c r="G997" s="129">
        <v>1795.0000000018626</v>
      </c>
      <c r="H997" s="150" t="s">
        <v>709</v>
      </c>
    </row>
    <row r="999" spans="1:10" ht="12.75">
      <c r="A999" s="145" t="s">
        <v>1288</v>
      </c>
      <c r="C999" s="151" t="s">
        <v>1289</v>
      </c>
      <c r="D999" s="129">
        <v>4998.9993779237075</v>
      </c>
      <c r="F999" s="129">
        <v>1808.6666666672877</v>
      </c>
      <c r="G999" s="129">
        <v>1735.0000000006207</v>
      </c>
      <c r="H999" s="129">
        <v>3228.603442963737</v>
      </c>
      <c r="I999" s="129">
        <v>-0.0001</v>
      </c>
      <c r="J999" s="129">
        <v>-0.0001</v>
      </c>
    </row>
    <row r="1000" spans="1:8" ht="12.75">
      <c r="A1000" s="128">
        <v>38386.99759259259</v>
      </c>
      <c r="C1000" s="151" t="s">
        <v>1290</v>
      </c>
      <c r="D1000" s="129">
        <v>168.70419543345812</v>
      </c>
      <c r="F1000" s="129">
        <v>35.303446479680495</v>
      </c>
      <c r="G1000" s="129">
        <v>77.87168933644153</v>
      </c>
      <c r="H1000" s="129">
        <v>168.70419543345812</v>
      </c>
    </row>
    <row r="1002" spans="3:8" ht="12.75">
      <c r="C1002" s="151" t="s">
        <v>1291</v>
      </c>
      <c r="D1002" s="129">
        <v>3.3747592803967894</v>
      </c>
      <c r="F1002" s="129">
        <v>1.9519045233874883</v>
      </c>
      <c r="G1002" s="129">
        <v>4.488281806133354</v>
      </c>
      <c r="H1002" s="129">
        <v>5.225299372120905</v>
      </c>
    </row>
    <row r="1003" spans="1:16" ht="12.75">
      <c r="A1003" s="139" t="s">
        <v>1190</v>
      </c>
      <c r="B1003" s="134" t="s">
        <v>710</v>
      </c>
      <c r="D1003" s="139" t="s">
        <v>1191</v>
      </c>
      <c r="E1003" s="134" t="s">
        <v>1192</v>
      </c>
      <c r="F1003" s="135" t="s">
        <v>1306</v>
      </c>
      <c r="G1003" s="140" t="s">
        <v>1194</v>
      </c>
      <c r="H1003" s="141">
        <v>1</v>
      </c>
      <c r="I1003" s="142" t="s">
        <v>1195</v>
      </c>
      <c r="J1003" s="141">
        <v>9</v>
      </c>
      <c r="K1003" s="140" t="s">
        <v>1196</v>
      </c>
      <c r="L1003" s="143">
        <v>1</v>
      </c>
      <c r="M1003" s="140" t="s">
        <v>1197</v>
      </c>
      <c r="N1003" s="144">
        <v>1</v>
      </c>
      <c r="O1003" s="140" t="s">
        <v>1198</v>
      </c>
      <c r="P1003" s="144">
        <v>1</v>
      </c>
    </row>
    <row r="1005" spans="1:10" ht="12.75">
      <c r="A1005" s="145" t="s">
        <v>1280</v>
      </c>
      <c r="C1005" s="146" t="s">
        <v>1281</v>
      </c>
      <c r="D1005" s="146" t="s">
        <v>1282</v>
      </c>
      <c r="F1005" s="146" t="s">
        <v>1283</v>
      </c>
      <c r="G1005" s="146" t="s">
        <v>1284</v>
      </c>
      <c r="H1005" s="146" t="s">
        <v>1285</v>
      </c>
      <c r="I1005" s="147" t="s">
        <v>1286</v>
      </c>
      <c r="J1005" s="146" t="s">
        <v>1287</v>
      </c>
    </row>
    <row r="1006" spans="1:8" ht="12.75">
      <c r="A1006" s="148" t="s">
        <v>1222</v>
      </c>
      <c r="C1006" s="149">
        <v>178.2290000000503</v>
      </c>
      <c r="D1006" s="129">
        <v>463.5</v>
      </c>
      <c r="F1006" s="129">
        <v>421</v>
      </c>
      <c r="G1006" s="129">
        <v>433</v>
      </c>
      <c r="H1006" s="150" t="s">
        <v>711</v>
      </c>
    </row>
    <row r="1008" spans="4:8" ht="12.75">
      <c r="D1008" s="129">
        <v>506.32242244435474</v>
      </c>
      <c r="F1008" s="129">
        <v>443</v>
      </c>
      <c r="G1008" s="129">
        <v>419.99999999953434</v>
      </c>
      <c r="H1008" s="150" t="s">
        <v>712</v>
      </c>
    </row>
    <row r="1010" spans="4:8" ht="12.75">
      <c r="D1010" s="129">
        <v>495.8726371768862</v>
      </c>
      <c r="F1010" s="129">
        <v>381</v>
      </c>
      <c r="G1010" s="129">
        <v>464</v>
      </c>
      <c r="H1010" s="150" t="s">
        <v>713</v>
      </c>
    </row>
    <row r="1012" spans="1:8" ht="12.75">
      <c r="A1012" s="145" t="s">
        <v>1288</v>
      </c>
      <c r="C1012" s="151" t="s">
        <v>1289</v>
      </c>
      <c r="D1012" s="129">
        <v>488.565019873747</v>
      </c>
      <c r="F1012" s="129">
        <v>415</v>
      </c>
      <c r="G1012" s="129">
        <v>438.9999999998448</v>
      </c>
      <c r="H1012" s="129">
        <v>60.861894873829144</v>
      </c>
    </row>
    <row r="1013" spans="1:8" ht="12.75">
      <c r="A1013" s="128">
        <v>38386.999814814815</v>
      </c>
      <c r="C1013" s="151" t="s">
        <v>1290</v>
      </c>
      <c r="D1013" s="129">
        <v>22.326910197954895</v>
      </c>
      <c r="F1013" s="129">
        <v>31.432467291003423</v>
      </c>
      <c r="G1013" s="129">
        <v>22.60530911110909</v>
      </c>
      <c r="H1013" s="129">
        <v>22.326910197954895</v>
      </c>
    </row>
    <row r="1015" spans="3:8" ht="12.75">
      <c r="C1015" s="151" t="s">
        <v>1291</v>
      </c>
      <c r="D1015" s="129">
        <v>4.569895364945392</v>
      </c>
      <c r="F1015" s="129">
        <v>7.574088503856246</v>
      </c>
      <c r="G1015" s="129">
        <v>5.149273146040338</v>
      </c>
      <c r="H1015" s="129">
        <v>36.68454661860282</v>
      </c>
    </row>
    <row r="1016" spans="1:10" ht="12.75">
      <c r="A1016" s="145" t="s">
        <v>1280</v>
      </c>
      <c r="C1016" s="146" t="s">
        <v>1281</v>
      </c>
      <c r="D1016" s="146" t="s">
        <v>1282</v>
      </c>
      <c r="F1016" s="146" t="s">
        <v>1283</v>
      </c>
      <c r="G1016" s="146" t="s">
        <v>1284</v>
      </c>
      <c r="H1016" s="146" t="s">
        <v>1285</v>
      </c>
      <c r="I1016" s="147" t="s">
        <v>1286</v>
      </c>
      <c r="J1016" s="146" t="s">
        <v>1287</v>
      </c>
    </row>
    <row r="1017" spans="1:8" ht="12.75">
      <c r="A1017" s="148" t="s">
        <v>1055</v>
      </c>
      <c r="C1017" s="149">
        <v>251.61100000003353</v>
      </c>
      <c r="D1017" s="129">
        <v>5113255.799697876</v>
      </c>
      <c r="F1017" s="129">
        <v>29700</v>
      </c>
      <c r="G1017" s="129">
        <v>26900</v>
      </c>
      <c r="H1017" s="150" t="s">
        <v>714</v>
      </c>
    </row>
    <row r="1019" spans="4:8" ht="12.75">
      <c r="D1019" s="129">
        <v>5012530.061950684</v>
      </c>
      <c r="F1019" s="129">
        <v>31000</v>
      </c>
      <c r="G1019" s="129">
        <v>27500</v>
      </c>
      <c r="H1019" s="150" t="s">
        <v>715</v>
      </c>
    </row>
    <row r="1021" spans="4:8" ht="12.75">
      <c r="D1021" s="129">
        <v>4630524.144004822</v>
      </c>
      <c r="F1021" s="129">
        <v>29100</v>
      </c>
      <c r="G1021" s="129">
        <v>27100</v>
      </c>
      <c r="H1021" s="150" t="s">
        <v>716</v>
      </c>
    </row>
    <row r="1023" spans="1:10" ht="12.75">
      <c r="A1023" s="145" t="s">
        <v>1288</v>
      </c>
      <c r="C1023" s="151" t="s">
        <v>1289</v>
      </c>
      <c r="D1023" s="129">
        <v>4918770.00188446</v>
      </c>
      <c r="F1023" s="129">
        <v>29933.333333333336</v>
      </c>
      <c r="G1023" s="129">
        <v>27166.666666666664</v>
      </c>
      <c r="H1023" s="129">
        <v>4890233.638248097</v>
      </c>
      <c r="I1023" s="129">
        <v>-0.0001</v>
      </c>
      <c r="J1023" s="129">
        <v>-0.0001</v>
      </c>
    </row>
    <row r="1024" spans="1:8" ht="12.75">
      <c r="A1024" s="128">
        <v>38387.00027777778</v>
      </c>
      <c r="C1024" s="151" t="s">
        <v>1290</v>
      </c>
      <c r="D1024" s="129">
        <v>254657.95589331194</v>
      </c>
      <c r="F1024" s="129">
        <v>971.253485622231</v>
      </c>
      <c r="G1024" s="129">
        <v>305.5050463303894</v>
      </c>
      <c r="H1024" s="129">
        <v>254657.95589331194</v>
      </c>
    </row>
    <row r="1026" spans="3:8" ht="12.75">
      <c r="C1026" s="151" t="s">
        <v>1291</v>
      </c>
      <c r="D1026" s="129">
        <v>5.1772690285528356</v>
      </c>
      <c r="F1026" s="129">
        <v>3.2447221123237107</v>
      </c>
      <c r="G1026" s="129">
        <v>1.1245584527498997</v>
      </c>
      <c r="H1026" s="129">
        <v>5.207480352299526</v>
      </c>
    </row>
    <row r="1027" spans="1:10" ht="12.75">
      <c r="A1027" s="145" t="s">
        <v>1280</v>
      </c>
      <c r="C1027" s="146" t="s">
        <v>1281</v>
      </c>
      <c r="D1027" s="146" t="s">
        <v>1282</v>
      </c>
      <c r="F1027" s="146" t="s">
        <v>1283</v>
      </c>
      <c r="G1027" s="146" t="s">
        <v>1284</v>
      </c>
      <c r="H1027" s="146" t="s">
        <v>1285</v>
      </c>
      <c r="I1027" s="147" t="s">
        <v>1286</v>
      </c>
      <c r="J1027" s="146" t="s">
        <v>1287</v>
      </c>
    </row>
    <row r="1028" spans="1:8" ht="12.75">
      <c r="A1028" s="148" t="s">
        <v>1058</v>
      </c>
      <c r="C1028" s="149">
        <v>257.6099999998696</v>
      </c>
      <c r="D1028" s="129">
        <v>300793.7377972603</v>
      </c>
      <c r="F1028" s="129">
        <v>11730</v>
      </c>
      <c r="G1028" s="129">
        <v>9320</v>
      </c>
      <c r="H1028" s="150" t="s">
        <v>717</v>
      </c>
    </row>
    <row r="1030" spans="4:8" ht="12.75">
      <c r="D1030" s="129">
        <v>297321.3680334091</v>
      </c>
      <c r="F1030" s="129">
        <v>11362.5</v>
      </c>
      <c r="G1030" s="129">
        <v>9445</v>
      </c>
      <c r="H1030" s="150" t="s">
        <v>718</v>
      </c>
    </row>
    <row r="1032" spans="4:8" ht="12.75">
      <c r="D1032" s="129">
        <v>305917.28381204605</v>
      </c>
      <c r="F1032" s="129">
        <v>11310</v>
      </c>
      <c r="G1032" s="129">
        <v>9467.5</v>
      </c>
      <c r="H1032" s="150" t="s">
        <v>719</v>
      </c>
    </row>
    <row r="1034" spans="1:10" ht="12.75">
      <c r="A1034" s="145" t="s">
        <v>1288</v>
      </c>
      <c r="C1034" s="151" t="s">
        <v>1289</v>
      </c>
      <c r="D1034" s="129">
        <v>301344.12988090515</v>
      </c>
      <c r="F1034" s="129">
        <v>11467.5</v>
      </c>
      <c r="G1034" s="129">
        <v>9410.833333333334</v>
      </c>
      <c r="H1034" s="129">
        <v>290904.96321423847</v>
      </c>
      <c r="I1034" s="129">
        <v>-0.0001</v>
      </c>
      <c r="J1034" s="129">
        <v>-0.0001</v>
      </c>
    </row>
    <row r="1035" spans="1:8" ht="12.75">
      <c r="A1035" s="128">
        <v>38387.000914351855</v>
      </c>
      <c r="C1035" s="151" t="s">
        <v>1290</v>
      </c>
      <c r="D1035" s="129">
        <v>4324.308106816892</v>
      </c>
      <c r="F1035" s="129">
        <v>228.84219453588537</v>
      </c>
      <c r="G1035" s="129">
        <v>79.46435259494243</v>
      </c>
      <c r="H1035" s="129">
        <v>4324.308106816892</v>
      </c>
    </row>
    <row r="1037" spans="3:8" ht="12.75">
      <c r="C1037" s="151" t="s">
        <v>1291</v>
      </c>
      <c r="D1037" s="129">
        <v>1.435006584839038</v>
      </c>
      <c r="F1037" s="129">
        <v>1.9955717857936375</v>
      </c>
      <c r="G1037" s="129">
        <v>0.844392305976542</v>
      </c>
      <c r="H1037" s="129">
        <v>1.4865020036224796</v>
      </c>
    </row>
    <row r="1038" spans="1:10" ht="12.75">
      <c r="A1038" s="145" t="s">
        <v>1280</v>
      </c>
      <c r="C1038" s="146" t="s">
        <v>1281</v>
      </c>
      <c r="D1038" s="146" t="s">
        <v>1282</v>
      </c>
      <c r="F1038" s="146" t="s">
        <v>1283</v>
      </c>
      <c r="G1038" s="146" t="s">
        <v>1284</v>
      </c>
      <c r="H1038" s="146" t="s">
        <v>1285</v>
      </c>
      <c r="I1038" s="147" t="s">
        <v>1286</v>
      </c>
      <c r="J1038" s="146" t="s">
        <v>1287</v>
      </c>
    </row>
    <row r="1039" spans="1:8" ht="12.75">
      <c r="A1039" s="148" t="s">
        <v>1057</v>
      </c>
      <c r="C1039" s="149">
        <v>259.9399999999441</v>
      </c>
      <c r="D1039" s="129">
        <v>2492983.4178771973</v>
      </c>
      <c r="F1039" s="129">
        <v>20775</v>
      </c>
      <c r="G1039" s="129">
        <v>19075</v>
      </c>
      <c r="H1039" s="150" t="s">
        <v>720</v>
      </c>
    </row>
    <row r="1041" spans="4:8" ht="12.75">
      <c r="D1041" s="129">
        <v>2428211.5137405396</v>
      </c>
      <c r="F1041" s="129">
        <v>21050</v>
      </c>
      <c r="G1041" s="129">
        <v>19100</v>
      </c>
      <c r="H1041" s="150" t="s">
        <v>721</v>
      </c>
    </row>
    <row r="1043" spans="4:8" ht="12.75">
      <c r="D1043" s="129">
        <v>2385315.151512146</v>
      </c>
      <c r="F1043" s="129">
        <v>21000</v>
      </c>
      <c r="G1043" s="129">
        <v>19075</v>
      </c>
      <c r="H1043" s="150" t="s">
        <v>722</v>
      </c>
    </row>
    <row r="1045" spans="1:10" ht="12.75">
      <c r="A1045" s="145" t="s">
        <v>1288</v>
      </c>
      <c r="C1045" s="151" t="s">
        <v>1289</v>
      </c>
      <c r="D1045" s="129">
        <v>2435503.3610432944</v>
      </c>
      <c r="F1045" s="129">
        <v>20941.666666666668</v>
      </c>
      <c r="G1045" s="129">
        <v>19083.333333333332</v>
      </c>
      <c r="H1045" s="129">
        <v>2415481.4755214085</v>
      </c>
      <c r="I1045" s="129">
        <v>-0.0001</v>
      </c>
      <c r="J1045" s="129">
        <v>-0.0001</v>
      </c>
    </row>
    <row r="1046" spans="1:8" ht="12.75">
      <c r="A1046" s="128">
        <v>38387.00157407407</v>
      </c>
      <c r="C1046" s="151" t="s">
        <v>1290</v>
      </c>
      <c r="D1046" s="129">
        <v>54203.24873407804</v>
      </c>
      <c r="F1046" s="129">
        <v>146.48663192705789</v>
      </c>
      <c r="G1046" s="129">
        <v>14.433756729740642</v>
      </c>
      <c r="H1046" s="129">
        <v>54203.24873407804</v>
      </c>
    </row>
    <row r="1048" spans="3:8" ht="12.75">
      <c r="C1048" s="151" t="s">
        <v>1291</v>
      </c>
      <c r="D1048" s="129">
        <v>2.2255460452684015</v>
      </c>
      <c r="F1048" s="129">
        <v>0.6994984413548327</v>
      </c>
      <c r="G1048" s="129">
        <v>0.07563540644405577</v>
      </c>
      <c r="H1048" s="129">
        <v>2.243993559187933</v>
      </c>
    </row>
    <row r="1049" spans="1:10" ht="12.75">
      <c r="A1049" s="145" t="s">
        <v>1280</v>
      </c>
      <c r="C1049" s="146" t="s">
        <v>1281</v>
      </c>
      <c r="D1049" s="146" t="s">
        <v>1282</v>
      </c>
      <c r="F1049" s="146" t="s">
        <v>1283</v>
      </c>
      <c r="G1049" s="146" t="s">
        <v>1284</v>
      </c>
      <c r="H1049" s="146" t="s">
        <v>1285</v>
      </c>
      <c r="I1049" s="147" t="s">
        <v>1286</v>
      </c>
      <c r="J1049" s="146" t="s">
        <v>1287</v>
      </c>
    </row>
    <row r="1050" spans="1:8" ht="12.75">
      <c r="A1050" s="148" t="s">
        <v>1059</v>
      </c>
      <c r="C1050" s="149">
        <v>285.2129999999888</v>
      </c>
      <c r="D1050" s="129">
        <v>919818.6626672745</v>
      </c>
      <c r="F1050" s="129">
        <v>13175</v>
      </c>
      <c r="G1050" s="129">
        <v>11900</v>
      </c>
      <c r="H1050" s="150" t="s">
        <v>723</v>
      </c>
    </row>
    <row r="1052" spans="4:8" ht="12.75">
      <c r="D1052" s="129">
        <v>921595.4479608536</v>
      </c>
      <c r="F1052" s="129">
        <v>12975</v>
      </c>
      <c r="G1052" s="129">
        <v>11775</v>
      </c>
      <c r="H1052" s="150" t="s">
        <v>724</v>
      </c>
    </row>
    <row r="1054" spans="4:8" ht="12.75">
      <c r="D1054" s="129">
        <v>924458.8729763031</v>
      </c>
      <c r="F1054" s="129">
        <v>13100</v>
      </c>
      <c r="G1054" s="129">
        <v>11775</v>
      </c>
      <c r="H1054" s="150" t="s">
        <v>725</v>
      </c>
    </row>
    <row r="1056" spans="1:10" ht="12.75">
      <c r="A1056" s="145" t="s">
        <v>1288</v>
      </c>
      <c r="C1056" s="151" t="s">
        <v>1289</v>
      </c>
      <c r="D1056" s="129">
        <v>921957.661201477</v>
      </c>
      <c r="F1056" s="129">
        <v>13083.333333333332</v>
      </c>
      <c r="G1056" s="129">
        <v>11816.666666666668</v>
      </c>
      <c r="H1056" s="129">
        <v>909574.6113837372</v>
      </c>
      <c r="I1056" s="129">
        <v>-0.0001</v>
      </c>
      <c r="J1056" s="129">
        <v>-0.0001</v>
      </c>
    </row>
    <row r="1057" spans="1:8" ht="12.75">
      <c r="A1057" s="128">
        <v>38387.00224537037</v>
      </c>
      <c r="C1057" s="151" t="s">
        <v>1290</v>
      </c>
      <c r="D1057" s="129">
        <v>2341.214802502823</v>
      </c>
      <c r="F1057" s="129">
        <v>101.03629710818451</v>
      </c>
      <c r="G1057" s="129">
        <v>72.16878364870323</v>
      </c>
      <c r="H1057" s="129">
        <v>2341.214802502823</v>
      </c>
    </row>
    <row r="1059" spans="3:8" ht="12.75">
      <c r="C1059" s="151" t="s">
        <v>1291</v>
      </c>
      <c r="D1059" s="129">
        <v>0.25393951382233737</v>
      </c>
      <c r="F1059" s="129">
        <v>0.7722519524192449</v>
      </c>
      <c r="G1059" s="129">
        <v>0.6107372382118749</v>
      </c>
      <c r="H1059" s="129">
        <v>0.25739667457748516</v>
      </c>
    </row>
    <row r="1060" spans="1:10" ht="12.75">
      <c r="A1060" s="145" t="s">
        <v>1280</v>
      </c>
      <c r="C1060" s="146" t="s">
        <v>1281</v>
      </c>
      <c r="D1060" s="146" t="s">
        <v>1282</v>
      </c>
      <c r="F1060" s="146" t="s">
        <v>1283</v>
      </c>
      <c r="G1060" s="146" t="s">
        <v>1284</v>
      </c>
      <c r="H1060" s="146" t="s">
        <v>1285</v>
      </c>
      <c r="I1060" s="147" t="s">
        <v>1286</v>
      </c>
      <c r="J1060" s="146" t="s">
        <v>1287</v>
      </c>
    </row>
    <row r="1061" spans="1:8" ht="12.75">
      <c r="A1061" s="148" t="s">
        <v>1055</v>
      </c>
      <c r="C1061" s="149">
        <v>288.1579999998212</v>
      </c>
      <c r="D1061" s="129">
        <v>492945.00000047684</v>
      </c>
      <c r="F1061" s="129">
        <v>3920</v>
      </c>
      <c r="G1061" s="129">
        <v>4020</v>
      </c>
      <c r="H1061" s="150" t="s">
        <v>726</v>
      </c>
    </row>
    <row r="1063" spans="4:8" ht="12.75">
      <c r="D1063" s="129">
        <v>514961.1082043648</v>
      </c>
      <c r="F1063" s="129">
        <v>3920</v>
      </c>
      <c r="G1063" s="129">
        <v>4020</v>
      </c>
      <c r="H1063" s="150" t="s">
        <v>727</v>
      </c>
    </row>
    <row r="1065" spans="4:8" ht="12.75">
      <c r="D1065" s="129">
        <v>528247.0337123871</v>
      </c>
      <c r="F1065" s="129">
        <v>3920</v>
      </c>
      <c r="G1065" s="129">
        <v>4020</v>
      </c>
      <c r="H1065" s="150" t="s">
        <v>728</v>
      </c>
    </row>
    <row r="1067" spans="1:10" ht="12.75">
      <c r="A1067" s="145" t="s">
        <v>1288</v>
      </c>
      <c r="C1067" s="151" t="s">
        <v>1289</v>
      </c>
      <c r="D1067" s="129">
        <v>512051.04730574286</v>
      </c>
      <c r="F1067" s="129">
        <v>3920</v>
      </c>
      <c r="G1067" s="129">
        <v>4020</v>
      </c>
      <c r="H1067" s="129">
        <v>508080.27296945965</v>
      </c>
      <c r="I1067" s="129">
        <v>-0.0001</v>
      </c>
      <c r="J1067" s="129">
        <v>-0.0001</v>
      </c>
    </row>
    <row r="1068" spans="1:8" ht="12.75">
      <c r="A1068" s="128">
        <v>38387.00266203703</v>
      </c>
      <c r="C1068" s="151" t="s">
        <v>1290</v>
      </c>
      <c r="D1068" s="129">
        <v>17830.02346814303</v>
      </c>
      <c r="H1068" s="129">
        <v>17830.02346814303</v>
      </c>
    </row>
    <row r="1070" spans="3:8" ht="12.75">
      <c r="C1070" s="151" t="s">
        <v>1291</v>
      </c>
      <c r="D1070" s="129">
        <v>3.482079289156658</v>
      </c>
      <c r="F1070" s="129">
        <v>0</v>
      </c>
      <c r="G1070" s="129">
        <v>0</v>
      </c>
      <c r="H1070" s="129">
        <v>3.509292609204448</v>
      </c>
    </row>
    <row r="1071" spans="1:10" ht="12.75">
      <c r="A1071" s="145" t="s">
        <v>1280</v>
      </c>
      <c r="C1071" s="146" t="s">
        <v>1281</v>
      </c>
      <c r="D1071" s="146" t="s">
        <v>1282</v>
      </c>
      <c r="F1071" s="146" t="s">
        <v>1283</v>
      </c>
      <c r="G1071" s="146" t="s">
        <v>1284</v>
      </c>
      <c r="H1071" s="146" t="s">
        <v>1285</v>
      </c>
      <c r="I1071" s="147" t="s">
        <v>1286</v>
      </c>
      <c r="J1071" s="146" t="s">
        <v>1287</v>
      </c>
    </row>
    <row r="1072" spans="1:8" ht="12.75">
      <c r="A1072" s="148" t="s">
        <v>1056</v>
      </c>
      <c r="C1072" s="149">
        <v>334.94100000010803</v>
      </c>
      <c r="D1072" s="129">
        <v>236762.82057833672</v>
      </c>
      <c r="F1072" s="129">
        <v>26600</v>
      </c>
      <c r="H1072" s="150" t="s">
        <v>729</v>
      </c>
    </row>
    <row r="1074" spans="4:8" ht="12.75">
      <c r="D1074" s="129">
        <v>244483.182649374</v>
      </c>
      <c r="F1074" s="129">
        <v>26700</v>
      </c>
      <c r="H1074" s="150" t="s">
        <v>730</v>
      </c>
    </row>
    <row r="1076" spans="4:8" ht="12.75">
      <c r="D1076" s="129">
        <v>250699.93754673004</v>
      </c>
      <c r="F1076" s="129">
        <v>26600</v>
      </c>
      <c r="H1076" s="150" t="s">
        <v>731</v>
      </c>
    </row>
    <row r="1078" spans="1:10" ht="12.75">
      <c r="A1078" s="145" t="s">
        <v>1288</v>
      </c>
      <c r="C1078" s="151" t="s">
        <v>1289</v>
      </c>
      <c r="D1078" s="129">
        <v>243981.98025814694</v>
      </c>
      <c r="F1078" s="129">
        <v>26633.333333333336</v>
      </c>
      <c r="H1078" s="129">
        <v>217348.64692481357</v>
      </c>
      <c r="I1078" s="129">
        <v>-0.0001</v>
      </c>
      <c r="J1078" s="129">
        <v>-0.0001</v>
      </c>
    </row>
    <row r="1079" spans="1:8" ht="12.75">
      <c r="A1079" s="128">
        <v>38387.0030787037</v>
      </c>
      <c r="C1079" s="151" t="s">
        <v>1290</v>
      </c>
      <c r="D1079" s="129">
        <v>6982.06346472278</v>
      </c>
      <c r="F1079" s="129">
        <v>57.73502691896257</v>
      </c>
      <c r="H1079" s="129">
        <v>6982.06346472278</v>
      </c>
    </row>
    <row r="1081" spans="3:8" ht="12.75">
      <c r="C1081" s="151" t="s">
        <v>1291</v>
      </c>
      <c r="D1081" s="129">
        <v>2.861712761465153</v>
      </c>
      <c r="F1081" s="129">
        <v>0.2167773225993588</v>
      </c>
      <c r="H1081" s="129">
        <v>3.2123795402039264</v>
      </c>
    </row>
    <row r="1082" spans="1:10" ht="12.75">
      <c r="A1082" s="145" t="s">
        <v>1280</v>
      </c>
      <c r="C1082" s="146" t="s">
        <v>1281</v>
      </c>
      <c r="D1082" s="146" t="s">
        <v>1282</v>
      </c>
      <c r="F1082" s="146" t="s">
        <v>1283</v>
      </c>
      <c r="G1082" s="146" t="s">
        <v>1284</v>
      </c>
      <c r="H1082" s="146" t="s">
        <v>1285</v>
      </c>
      <c r="I1082" s="147" t="s">
        <v>1286</v>
      </c>
      <c r="J1082" s="146" t="s">
        <v>1287</v>
      </c>
    </row>
    <row r="1083" spans="1:8" ht="12.75">
      <c r="A1083" s="148" t="s">
        <v>1060</v>
      </c>
      <c r="C1083" s="149">
        <v>393.36599999992177</v>
      </c>
      <c r="D1083" s="129">
        <v>5552998.888252258</v>
      </c>
      <c r="F1083" s="129">
        <v>19900</v>
      </c>
      <c r="G1083" s="129">
        <v>15700</v>
      </c>
      <c r="H1083" s="150" t="s">
        <v>732</v>
      </c>
    </row>
    <row r="1085" spans="4:8" ht="12.75">
      <c r="D1085" s="129">
        <v>5582808.628555298</v>
      </c>
      <c r="F1085" s="129">
        <v>19500</v>
      </c>
      <c r="G1085" s="129">
        <v>17500</v>
      </c>
      <c r="H1085" s="150" t="s">
        <v>733</v>
      </c>
    </row>
    <row r="1087" spans="4:8" ht="12.75">
      <c r="D1087" s="129">
        <v>5525857.940643311</v>
      </c>
      <c r="F1087" s="129">
        <v>18200</v>
      </c>
      <c r="G1087" s="129">
        <v>17200</v>
      </c>
      <c r="H1087" s="150" t="s">
        <v>734</v>
      </c>
    </row>
    <row r="1089" spans="1:10" ht="12.75">
      <c r="A1089" s="145" t="s">
        <v>1288</v>
      </c>
      <c r="C1089" s="151" t="s">
        <v>1289</v>
      </c>
      <c r="D1089" s="129">
        <v>5553888.485816956</v>
      </c>
      <c r="F1089" s="129">
        <v>19200</v>
      </c>
      <c r="G1089" s="129">
        <v>16800</v>
      </c>
      <c r="H1089" s="129">
        <v>5535888.485816956</v>
      </c>
      <c r="I1089" s="129">
        <v>-0.0001</v>
      </c>
      <c r="J1089" s="129">
        <v>-0.0001</v>
      </c>
    </row>
    <row r="1090" spans="1:8" ht="12.75">
      <c r="A1090" s="128">
        <v>38387.00351851852</v>
      </c>
      <c r="C1090" s="151" t="s">
        <v>1290</v>
      </c>
      <c r="D1090" s="129">
        <v>28485.76401093477</v>
      </c>
      <c r="F1090" s="129">
        <v>888.8194417315588</v>
      </c>
      <c r="G1090" s="129">
        <v>964.3650760992955</v>
      </c>
      <c r="H1090" s="129">
        <v>28485.76401093477</v>
      </c>
    </row>
    <row r="1092" spans="3:8" ht="12.75">
      <c r="C1092" s="151" t="s">
        <v>1291</v>
      </c>
      <c r="D1092" s="129">
        <v>0.5128976587066751</v>
      </c>
      <c r="F1092" s="129">
        <v>4.629267925685202</v>
      </c>
      <c r="G1092" s="129">
        <v>5.740268310114853</v>
      </c>
      <c r="H1092" s="129">
        <v>0.5145653508721464</v>
      </c>
    </row>
    <row r="1093" spans="1:10" ht="12.75">
      <c r="A1093" s="145" t="s">
        <v>1280</v>
      </c>
      <c r="C1093" s="146" t="s">
        <v>1281</v>
      </c>
      <c r="D1093" s="146" t="s">
        <v>1282</v>
      </c>
      <c r="F1093" s="146" t="s">
        <v>1283</v>
      </c>
      <c r="G1093" s="146" t="s">
        <v>1284</v>
      </c>
      <c r="H1093" s="146" t="s">
        <v>1285</v>
      </c>
      <c r="I1093" s="147" t="s">
        <v>1286</v>
      </c>
      <c r="J1093" s="146" t="s">
        <v>1287</v>
      </c>
    </row>
    <row r="1094" spans="1:8" ht="12.75">
      <c r="A1094" s="148" t="s">
        <v>1054</v>
      </c>
      <c r="C1094" s="149">
        <v>396.15199999976903</v>
      </c>
      <c r="D1094" s="129">
        <v>6873770.116271973</v>
      </c>
      <c r="F1094" s="129">
        <v>95200</v>
      </c>
      <c r="G1094" s="129">
        <v>97200</v>
      </c>
      <c r="H1094" s="150" t="s">
        <v>735</v>
      </c>
    </row>
    <row r="1096" spans="4:8" ht="12.75">
      <c r="D1096" s="129">
        <v>7023336.226783752</v>
      </c>
      <c r="F1096" s="129">
        <v>94500</v>
      </c>
      <c r="G1096" s="129">
        <v>99700</v>
      </c>
      <c r="H1096" s="150" t="s">
        <v>736</v>
      </c>
    </row>
    <row r="1098" spans="4:8" ht="12.75">
      <c r="D1098" s="129">
        <v>6969426.173126221</v>
      </c>
      <c r="F1098" s="129">
        <v>93300</v>
      </c>
      <c r="G1098" s="129">
        <v>97600</v>
      </c>
      <c r="H1098" s="150" t="s">
        <v>737</v>
      </c>
    </row>
    <row r="1100" spans="1:10" ht="12.75">
      <c r="A1100" s="145" t="s">
        <v>1288</v>
      </c>
      <c r="C1100" s="151" t="s">
        <v>1289</v>
      </c>
      <c r="D1100" s="129">
        <v>6955510.838727316</v>
      </c>
      <c r="F1100" s="129">
        <v>94333.33333333334</v>
      </c>
      <c r="G1100" s="129">
        <v>98166.66666666666</v>
      </c>
      <c r="H1100" s="129">
        <v>6859281.350023393</v>
      </c>
      <c r="I1100" s="129">
        <v>-0.0001</v>
      </c>
      <c r="J1100" s="129">
        <v>-0.0001</v>
      </c>
    </row>
    <row r="1101" spans="1:8" ht="12.75">
      <c r="A1101" s="128">
        <v>38387.00398148148</v>
      </c>
      <c r="C1101" s="151" t="s">
        <v>1290</v>
      </c>
      <c r="D1101" s="129">
        <v>75747.82341418574</v>
      </c>
      <c r="F1101" s="129">
        <v>960.9023536933049</v>
      </c>
      <c r="G1101" s="129">
        <v>1342.8824718989124</v>
      </c>
      <c r="H1101" s="129">
        <v>75747.82341418574</v>
      </c>
    </row>
    <row r="1103" spans="3:8" ht="12.75">
      <c r="C1103" s="151" t="s">
        <v>1291</v>
      </c>
      <c r="D1103" s="129">
        <v>1.0890332165458274</v>
      </c>
      <c r="F1103" s="129">
        <v>1.0186244032084504</v>
      </c>
      <c r="G1103" s="129">
        <v>1.3679617710345466</v>
      </c>
      <c r="H1103" s="129">
        <v>1.1043113636667992</v>
      </c>
    </row>
    <row r="1104" spans="1:10" ht="12.75">
      <c r="A1104" s="145" t="s">
        <v>1280</v>
      </c>
      <c r="C1104" s="146" t="s">
        <v>1281</v>
      </c>
      <c r="D1104" s="146" t="s">
        <v>1282</v>
      </c>
      <c r="F1104" s="146" t="s">
        <v>1283</v>
      </c>
      <c r="G1104" s="146" t="s">
        <v>1284</v>
      </c>
      <c r="H1104" s="146" t="s">
        <v>1285</v>
      </c>
      <c r="I1104" s="147" t="s">
        <v>1286</v>
      </c>
      <c r="J1104" s="146" t="s">
        <v>1287</v>
      </c>
    </row>
    <row r="1105" spans="1:8" ht="12.75">
      <c r="A1105" s="148" t="s">
        <v>1061</v>
      </c>
      <c r="C1105" s="149">
        <v>589.5920000001788</v>
      </c>
      <c r="D1105" s="129">
        <v>465766.68137693405</v>
      </c>
      <c r="F1105" s="129">
        <v>3990.0000000037253</v>
      </c>
      <c r="G1105" s="129">
        <v>3330</v>
      </c>
      <c r="H1105" s="150" t="s">
        <v>738</v>
      </c>
    </row>
    <row r="1107" spans="4:8" ht="12.75">
      <c r="D1107" s="129">
        <v>467108.0395298004</v>
      </c>
      <c r="F1107" s="129">
        <v>4150</v>
      </c>
      <c r="G1107" s="129">
        <v>3240.0000000037253</v>
      </c>
      <c r="H1107" s="150" t="s">
        <v>739</v>
      </c>
    </row>
    <row r="1109" spans="4:8" ht="12.75">
      <c r="D1109" s="129">
        <v>460470.0778951645</v>
      </c>
      <c r="F1109" s="129">
        <v>4080</v>
      </c>
      <c r="G1109" s="129">
        <v>3350</v>
      </c>
      <c r="H1109" s="150" t="s">
        <v>740</v>
      </c>
    </row>
    <row r="1111" spans="1:10" ht="12.75">
      <c r="A1111" s="145" t="s">
        <v>1288</v>
      </c>
      <c r="C1111" s="151" t="s">
        <v>1289</v>
      </c>
      <c r="D1111" s="129">
        <v>464448.26626729965</v>
      </c>
      <c r="F1111" s="129">
        <v>4073.3333333345754</v>
      </c>
      <c r="G1111" s="129">
        <v>3306.6666666679084</v>
      </c>
      <c r="H1111" s="129">
        <v>460758.2662672985</v>
      </c>
      <c r="I1111" s="129">
        <v>-0.0001</v>
      </c>
      <c r="J1111" s="129">
        <v>-0.0001</v>
      </c>
    </row>
    <row r="1112" spans="1:8" ht="12.75">
      <c r="A1112" s="128">
        <v>38387.00445601852</v>
      </c>
      <c r="C1112" s="151" t="s">
        <v>1290</v>
      </c>
      <c r="D1112" s="129">
        <v>3509.8856771505634</v>
      </c>
      <c r="F1112" s="129">
        <v>80.2080627681842</v>
      </c>
      <c r="G1112" s="129">
        <v>58.59465276868017</v>
      </c>
      <c r="H1112" s="129">
        <v>3509.8856771505634</v>
      </c>
    </row>
    <row r="1114" spans="3:8" ht="12.75">
      <c r="C1114" s="151" t="s">
        <v>1291</v>
      </c>
      <c r="D1114" s="129">
        <v>0.7557107932297785</v>
      </c>
      <c r="F1114" s="129">
        <v>1.9691013772870645</v>
      </c>
      <c r="G1114" s="129">
        <v>1.7720157087295818</v>
      </c>
      <c r="H1114" s="129">
        <v>0.761762931696245</v>
      </c>
    </row>
    <row r="1115" spans="1:10" ht="12.75">
      <c r="A1115" s="145" t="s">
        <v>1280</v>
      </c>
      <c r="C1115" s="146" t="s">
        <v>1281</v>
      </c>
      <c r="D1115" s="146" t="s">
        <v>1282</v>
      </c>
      <c r="F1115" s="146" t="s">
        <v>1283</v>
      </c>
      <c r="G1115" s="146" t="s">
        <v>1284</v>
      </c>
      <c r="H1115" s="146" t="s">
        <v>1285</v>
      </c>
      <c r="I1115" s="147" t="s">
        <v>1286</v>
      </c>
      <c r="J1115" s="146" t="s">
        <v>1287</v>
      </c>
    </row>
    <row r="1116" spans="1:8" ht="12.75">
      <c r="A1116" s="148" t="s">
        <v>1062</v>
      </c>
      <c r="C1116" s="149">
        <v>766.4900000002235</v>
      </c>
      <c r="D1116" s="129">
        <v>3659.6316669024527</v>
      </c>
      <c r="F1116" s="129">
        <v>1782</v>
      </c>
      <c r="G1116" s="129">
        <v>1710</v>
      </c>
      <c r="H1116" s="150" t="s">
        <v>741</v>
      </c>
    </row>
    <row r="1118" spans="4:8" ht="12.75">
      <c r="D1118" s="129">
        <v>3687.099812116474</v>
      </c>
      <c r="F1118" s="129">
        <v>1940</v>
      </c>
      <c r="G1118" s="129">
        <v>1647</v>
      </c>
      <c r="H1118" s="150" t="s">
        <v>742</v>
      </c>
    </row>
    <row r="1120" spans="4:8" ht="12.75">
      <c r="D1120" s="129">
        <v>3558.8553332723677</v>
      </c>
      <c r="F1120" s="129">
        <v>1829.9999999981374</v>
      </c>
      <c r="G1120" s="129">
        <v>1891</v>
      </c>
      <c r="H1120" s="150" t="s">
        <v>743</v>
      </c>
    </row>
    <row r="1122" spans="1:10" ht="12.75">
      <c r="A1122" s="145" t="s">
        <v>1288</v>
      </c>
      <c r="C1122" s="151" t="s">
        <v>1289</v>
      </c>
      <c r="D1122" s="129">
        <v>3635.195604097098</v>
      </c>
      <c r="F1122" s="129">
        <v>1850.6666666660458</v>
      </c>
      <c r="G1122" s="129">
        <v>1749.3333333333335</v>
      </c>
      <c r="H1122" s="129">
        <v>1837.1728398697544</v>
      </c>
      <c r="I1122" s="129">
        <v>-0.0001</v>
      </c>
      <c r="J1122" s="129">
        <v>-0.0001</v>
      </c>
    </row>
    <row r="1123" spans="1:8" ht="12.75">
      <c r="A1123" s="128">
        <v>38387.004953703705</v>
      </c>
      <c r="C1123" s="151" t="s">
        <v>1290</v>
      </c>
      <c r="D1123" s="129">
        <v>67.52408801730152</v>
      </c>
      <c r="F1123" s="129">
        <v>81.00205758727536</v>
      </c>
      <c r="G1123" s="129">
        <v>126.6662280694161</v>
      </c>
      <c r="H1123" s="129">
        <v>67.52408801730152</v>
      </c>
    </row>
    <row r="1125" spans="3:8" ht="12.75">
      <c r="C1125" s="151" t="s">
        <v>1291</v>
      </c>
      <c r="D1125" s="129">
        <v>1.8575090688709444</v>
      </c>
      <c r="F1125" s="129">
        <v>4.376912333607846</v>
      </c>
      <c r="G1125" s="129">
        <v>7.24082858628522</v>
      </c>
      <c r="H1125" s="129">
        <v>3.675434697918167</v>
      </c>
    </row>
    <row r="1126" spans="1:16" ht="12.75">
      <c r="A1126" s="139" t="s">
        <v>1190</v>
      </c>
      <c r="B1126" s="134" t="s">
        <v>744</v>
      </c>
      <c r="D1126" s="139" t="s">
        <v>1191</v>
      </c>
      <c r="E1126" s="134" t="s">
        <v>1192</v>
      </c>
      <c r="F1126" s="135" t="s">
        <v>1307</v>
      </c>
      <c r="G1126" s="140" t="s">
        <v>1194</v>
      </c>
      <c r="H1126" s="141">
        <v>1</v>
      </c>
      <c r="I1126" s="142" t="s">
        <v>1195</v>
      </c>
      <c r="J1126" s="141">
        <v>10</v>
      </c>
      <c r="K1126" s="140" t="s">
        <v>1196</v>
      </c>
      <c r="L1126" s="143">
        <v>1</v>
      </c>
      <c r="M1126" s="140" t="s">
        <v>1197</v>
      </c>
      <c r="N1126" s="144">
        <v>1</v>
      </c>
      <c r="O1126" s="140" t="s">
        <v>1198</v>
      </c>
      <c r="P1126" s="144">
        <v>1</v>
      </c>
    </row>
    <row r="1128" spans="1:10" ht="12.75">
      <c r="A1128" s="145" t="s">
        <v>1280</v>
      </c>
      <c r="C1128" s="146" t="s">
        <v>1281</v>
      </c>
      <c r="D1128" s="146" t="s">
        <v>1282</v>
      </c>
      <c r="F1128" s="146" t="s">
        <v>1283</v>
      </c>
      <c r="G1128" s="146" t="s">
        <v>1284</v>
      </c>
      <c r="H1128" s="146" t="s">
        <v>1285</v>
      </c>
      <c r="I1128" s="147" t="s">
        <v>1286</v>
      </c>
      <c r="J1128" s="146" t="s">
        <v>1287</v>
      </c>
    </row>
    <row r="1129" spans="1:8" ht="12.75">
      <c r="A1129" s="148" t="s">
        <v>1222</v>
      </c>
      <c r="C1129" s="149">
        <v>178.2290000000503</v>
      </c>
      <c r="D1129" s="129">
        <v>527.3077139323577</v>
      </c>
      <c r="F1129" s="129">
        <v>460</v>
      </c>
      <c r="G1129" s="129">
        <v>422</v>
      </c>
      <c r="H1129" s="150" t="s">
        <v>745</v>
      </c>
    </row>
    <row r="1131" spans="4:8" ht="12.75">
      <c r="D1131" s="129">
        <v>524.8083316432312</v>
      </c>
      <c r="F1131" s="129">
        <v>437.99999999953434</v>
      </c>
      <c r="G1131" s="129">
        <v>500</v>
      </c>
      <c r="H1131" s="150" t="s">
        <v>746</v>
      </c>
    </row>
    <row r="1133" spans="4:8" ht="12.75">
      <c r="D1133" s="129">
        <v>470.5</v>
      </c>
      <c r="F1133" s="129">
        <v>412.99999999953434</v>
      </c>
      <c r="G1133" s="129">
        <v>440</v>
      </c>
      <c r="H1133" s="150" t="s">
        <v>747</v>
      </c>
    </row>
    <row r="1135" spans="1:8" ht="12.75">
      <c r="A1135" s="145" t="s">
        <v>1288</v>
      </c>
      <c r="C1135" s="151" t="s">
        <v>1289</v>
      </c>
      <c r="D1135" s="129">
        <v>507.5386818585297</v>
      </c>
      <c r="F1135" s="129">
        <v>436.9999999996895</v>
      </c>
      <c r="G1135" s="129">
        <v>454</v>
      </c>
      <c r="H1135" s="129">
        <v>61.54063498367577</v>
      </c>
    </row>
    <row r="1136" spans="1:8" ht="12.75">
      <c r="A1136" s="128">
        <v>38387.00717592592</v>
      </c>
      <c r="C1136" s="151" t="s">
        <v>1290</v>
      </c>
      <c r="D1136" s="129">
        <v>32.10077402991783</v>
      </c>
      <c r="F1136" s="129">
        <v>23.515952032836758</v>
      </c>
      <c r="G1136" s="129">
        <v>40.84115571332428</v>
      </c>
      <c r="H1136" s="129">
        <v>32.10077402991783</v>
      </c>
    </row>
    <row r="1138" spans="3:8" ht="12.75">
      <c r="C1138" s="151" t="s">
        <v>1291</v>
      </c>
      <c r="D1138" s="129">
        <v>6.324793592553313</v>
      </c>
      <c r="F1138" s="129">
        <v>5.381224721476767</v>
      </c>
      <c r="G1138" s="129">
        <v>8.995849276062614</v>
      </c>
      <c r="H1138" s="129">
        <v>52.16191551879967</v>
      </c>
    </row>
    <row r="1139" spans="1:10" ht="12.75">
      <c r="A1139" s="145" t="s">
        <v>1280</v>
      </c>
      <c r="C1139" s="146" t="s">
        <v>1281</v>
      </c>
      <c r="D1139" s="146" t="s">
        <v>1282</v>
      </c>
      <c r="F1139" s="146" t="s">
        <v>1283</v>
      </c>
      <c r="G1139" s="146" t="s">
        <v>1284</v>
      </c>
      <c r="H1139" s="146" t="s">
        <v>1285</v>
      </c>
      <c r="I1139" s="147" t="s">
        <v>1286</v>
      </c>
      <c r="J1139" s="146" t="s">
        <v>1287</v>
      </c>
    </row>
    <row r="1140" spans="1:8" ht="12.75">
      <c r="A1140" s="148" t="s">
        <v>1055</v>
      </c>
      <c r="C1140" s="149">
        <v>251.61100000003353</v>
      </c>
      <c r="D1140" s="129">
        <v>4563528.421707153</v>
      </c>
      <c r="F1140" s="129">
        <v>28900</v>
      </c>
      <c r="G1140" s="129">
        <v>26200</v>
      </c>
      <c r="H1140" s="150" t="s">
        <v>748</v>
      </c>
    </row>
    <row r="1142" spans="4:8" ht="12.75">
      <c r="D1142" s="129">
        <v>4667182.92338562</v>
      </c>
      <c r="F1142" s="129">
        <v>29100</v>
      </c>
      <c r="G1142" s="129">
        <v>25800</v>
      </c>
      <c r="H1142" s="150" t="s">
        <v>749</v>
      </c>
    </row>
    <row r="1144" spans="4:8" ht="12.75">
      <c r="D1144" s="129">
        <v>4560900.471305847</v>
      </c>
      <c r="F1144" s="129">
        <v>30000</v>
      </c>
      <c r="G1144" s="129">
        <v>26100</v>
      </c>
      <c r="H1144" s="150" t="s">
        <v>750</v>
      </c>
    </row>
    <row r="1146" spans="1:10" ht="12.75">
      <c r="A1146" s="145" t="s">
        <v>1288</v>
      </c>
      <c r="C1146" s="151" t="s">
        <v>1289</v>
      </c>
      <c r="D1146" s="129">
        <v>4597203.9387995405</v>
      </c>
      <c r="F1146" s="129">
        <v>29333.333333333336</v>
      </c>
      <c r="G1146" s="129">
        <v>26033.333333333336</v>
      </c>
      <c r="H1146" s="129">
        <v>4569536.870526447</v>
      </c>
      <c r="I1146" s="129">
        <v>-0.0001</v>
      </c>
      <c r="J1146" s="129">
        <v>-0.0001</v>
      </c>
    </row>
    <row r="1147" spans="1:8" ht="12.75">
      <c r="A1147" s="128">
        <v>38387.00763888889</v>
      </c>
      <c r="C1147" s="151" t="s">
        <v>1290</v>
      </c>
      <c r="D1147" s="129">
        <v>60617.82117172034</v>
      </c>
      <c r="F1147" s="129">
        <v>585.9465277082315</v>
      </c>
      <c r="G1147" s="129">
        <v>208.16659994661327</v>
      </c>
      <c r="H1147" s="129">
        <v>60617.82117172034</v>
      </c>
    </row>
    <row r="1149" spans="3:8" ht="12.75">
      <c r="C1149" s="151" t="s">
        <v>1291</v>
      </c>
      <c r="D1149" s="129">
        <v>1.318580206114357</v>
      </c>
      <c r="F1149" s="129">
        <v>1.9975449808235168</v>
      </c>
      <c r="G1149" s="129">
        <v>0.799615620793649</v>
      </c>
      <c r="H1149" s="129">
        <v>1.3265637829230748</v>
      </c>
    </row>
    <row r="1150" spans="1:10" ht="12.75">
      <c r="A1150" s="145" t="s">
        <v>1280</v>
      </c>
      <c r="C1150" s="146" t="s">
        <v>1281</v>
      </c>
      <c r="D1150" s="146" t="s">
        <v>1282</v>
      </c>
      <c r="F1150" s="146" t="s">
        <v>1283</v>
      </c>
      <c r="G1150" s="146" t="s">
        <v>1284</v>
      </c>
      <c r="H1150" s="146" t="s">
        <v>1285</v>
      </c>
      <c r="I1150" s="147" t="s">
        <v>1286</v>
      </c>
      <c r="J1150" s="146" t="s">
        <v>1287</v>
      </c>
    </row>
    <row r="1151" spans="1:8" ht="12.75">
      <c r="A1151" s="148" t="s">
        <v>1058</v>
      </c>
      <c r="C1151" s="149">
        <v>257.6099999998696</v>
      </c>
      <c r="D1151" s="129">
        <v>315194.7195124626</v>
      </c>
      <c r="F1151" s="129">
        <v>11132.5</v>
      </c>
      <c r="G1151" s="129">
        <v>9390</v>
      </c>
      <c r="H1151" s="150" t="s">
        <v>751</v>
      </c>
    </row>
    <row r="1153" spans="4:8" ht="12.75">
      <c r="D1153" s="129">
        <v>309348.5872516632</v>
      </c>
      <c r="F1153" s="129">
        <v>11422.5</v>
      </c>
      <c r="G1153" s="129">
        <v>9445</v>
      </c>
      <c r="H1153" s="150" t="s">
        <v>752</v>
      </c>
    </row>
    <row r="1155" spans="4:8" ht="12.75">
      <c r="D1155" s="129">
        <v>315664.24943733215</v>
      </c>
      <c r="F1155" s="129">
        <v>11700</v>
      </c>
      <c r="G1155" s="129">
        <v>9445</v>
      </c>
      <c r="H1155" s="150" t="s">
        <v>753</v>
      </c>
    </row>
    <row r="1157" spans="1:10" ht="12.75">
      <c r="A1157" s="145" t="s">
        <v>1288</v>
      </c>
      <c r="C1157" s="151" t="s">
        <v>1289</v>
      </c>
      <c r="D1157" s="129">
        <v>313402.5187338193</v>
      </c>
      <c r="F1157" s="129">
        <v>11418.333333333332</v>
      </c>
      <c r="G1157" s="129">
        <v>9426.666666666666</v>
      </c>
      <c r="H1157" s="129">
        <v>302980.0187338193</v>
      </c>
      <c r="I1157" s="129">
        <v>-0.0001</v>
      </c>
      <c r="J1157" s="129">
        <v>-0.0001</v>
      </c>
    </row>
    <row r="1158" spans="1:8" ht="12.75">
      <c r="A1158" s="128">
        <v>38387.00827546296</v>
      </c>
      <c r="C1158" s="151" t="s">
        <v>1290</v>
      </c>
      <c r="D1158" s="129">
        <v>3518.648168556859</v>
      </c>
      <c r="F1158" s="129">
        <v>283.77294327214025</v>
      </c>
      <c r="G1158" s="129">
        <v>31.754264805429415</v>
      </c>
      <c r="H1158" s="129">
        <v>3518.648168556859</v>
      </c>
    </row>
    <row r="1160" spans="3:8" ht="12.75">
      <c r="C1160" s="151" t="s">
        <v>1291</v>
      </c>
      <c r="D1160" s="129">
        <v>1.122724917072328</v>
      </c>
      <c r="F1160" s="129">
        <v>2.485239614118876</v>
      </c>
      <c r="G1160" s="129">
        <v>0.336855708685602</v>
      </c>
      <c r="H1160" s="129">
        <v>1.1613466073642764</v>
      </c>
    </row>
    <row r="1161" spans="1:10" ht="12.75">
      <c r="A1161" s="145" t="s">
        <v>1280</v>
      </c>
      <c r="C1161" s="146" t="s">
        <v>1281</v>
      </c>
      <c r="D1161" s="146" t="s">
        <v>1282</v>
      </c>
      <c r="F1161" s="146" t="s">
        <v>1283</v>
      </c>
      <c r="G1161" s="146" t="s">
        <v>1284</v>
      </c>
      <c r="H1161" s="146" t="s">
        <v>1285</v>
      </c>
      <c r="I1161" s="147" t="s">
        <v>1286</v>
      </c>
      <c r="J1161" s="146" t="s">
        <v>1287</v>
      </c>
    </row>
    <row r="1162" spans="1:8" ht="12.75">
      <c r="A1162" s="148" t="s">
        <v>1057</v>
      </c>
      <c r="C1162" s="149">
        <v>259.9399999999441</v>
      </c>
      <c r="D1162" s="129">
        <v>2946156.5649757385</v>
      </c>
      <c r="F1162" s="129">
        <v>22050</v>
      </c>
      <c r="G1162" s="129">
        <v>22025</v>
      </c>
      <c r="H1162" s="150" t="s">
        <v>754</v>
      </c>
    </row>
    <row r="1164" spans="4:8" ht="12.75">
      <c r="D1164" s="129">
        <v>2984936.625720978</v>
      </c>
      <c r="F1164" s="129">
        <v>23300</v>
      </c>
      <c r="G1164" s="129">
        <v>20700</v>
      </c>
      <c r="H1164" s="150" t="s">
        <v>755</v>
      </c>
    </row>
    <row r="1166" spans="4:8" ht="12.75">
      <c r="D1166" s="129">
        <v>2958975.527038574</v>
      </c>
      <c r="F1166" s="129">
        <v>22100</v>
      </c>
      <c r="G1166" s="129">
        <v>21050</v>
      </c>
      <c r="H1166" s="150" t="s">
        <v>756</v>
      </c>
    </row>
    <row r="1168" spans="1:10" ht="12.75">
      <c r="A1168" s="145" t="s">
        <v>1288</v>
      </c>
      <c r="C1168" s="151" t="s">
        <v>1289</v>
      </c>
      <c r="D1168" s="129">
        <v>2963356.239245097</v>
      </c>
      <c r="F1168" s="129">
        <v>22483.333333333336</v>
      </c>
      <c r="G1168" s="129">
        <v>21258.333333333336</v>
      </c>
      <c r="H1168" s="129">
        <v>2941479.2190430765</v>
      </c>
      <c r="I1168" s="129">
        <v>-0.0001</v>
      </c>
      <c r="J1168" s="129">
        <v>-0.0001</v>
      </c>
    </row>
    <row r="1169" spans="1:8" ht="12.75">
      <c r="A1169" s="128">
        <v>38387.008935185186</v>
      </c>
      <c r="C1169" s="151" t="s">
        <v>1290</v>
      </c>
      <c r="D1169" s="129">
        <v>19757.688564961238</v>
      </c>
      <c r="F1169" s="129">
        <v>707.6957915187382</v>
      </c>
      <c r="G1169" s="129">
        <v>686.628235170484</v>
      </c>
      <c r="H1169" s="129">
        <v>19757.688564961238</v>
      </c>
    </row>
    <row r="1171" spans="3:8" ht="12.75">
      <c r="C1171" s="151" t="s">
        <v>1291</v>
      </c>
      <c r="D1171" s="129">
        <v>0.666733493034048</v>
      </c>
      <c r="F1171" s="129">
        <v>3.147646218763847</v>
      </c>
      <c r="G1171" s="129">
        <v>3.2299250576424168</v>
      </c>
      <c r="H1171" s="129">
        <v>0.6716922709176515</v>
      </c>
    </row>
    <row r="1172" spans="1:10" ht="12.75">
      <c r="A1172" s="145" t="s">
        <v>1280</v>
      </c>
      <c r="C1172" s="146" t="s">
        <v>1281</v>
      </c>
      <c r="D1172" s="146" t="s">
        <v>1282</v>
      </c>
      <c r="F1172" s="146" t="s">
        <v>1283</v>
      </c>
      <c r="G1172" s="146" t="s">
        <v>1284</v>
      </c>
      <c r="H1172" s="146" t="s">
        <v>1285</v>
      </c>
      <c r="I1172" s="147" t="s">
        <v>1286</v>
      </c>
      <c r="J1172" s="146" t="s">
        <v>1287</v>
      </c>
    </row>
    <row r="1173" spans="1:8" ht="12.75">
      <c r="A1173" s="148" t="s">
        <v>1059</v>
      </c>
      <c r="C1173" s="149">
        <v>285.2129999999888</v>
      </c>
      <c r="D1173" s="129">
        <v>1501362.3914546967</v>
      </c>
      <c r="F1173" s="129">
        <v>15250</v>
      </c>
      <c r="G1173" s="129">
        <v>13325</v>
      </c>
      <c r="H1173" s="150" t="s">
        <v>757</v>
      </c>
    </row>
    <row r="1175" spans="4:8" ht="12.75">
      <c r="D1175" s="129">
        <v>1517988.8603057861</v>
      </c>
      <c r="F1175" s="129">
        <v>14025</v>
      </c>
      <c r="G1175" s="129">
        <v>13175</v>
      </c>
      <c r="H1175" s="150" t="s">
        <v>758</v>
      </c>
    </row>
    <row r="1177" spans="4:8" ht="12.75">
      <c r="D1177" s="129">
        <v>1528638.6079788208</v>
      </c>
      <c r="F1177" s="129">
        <v>14425</v>
      </c>
      <c r="G1177" s="129">
        <v>13425</v>
      </c>
      <c r="H1177" s="150" t="s">
        <v>759</v>
      </c>
    </row>
    <row r="1179" spans="1:10" ht="12.75">
      <c r="A1179" s="145" t="s">
        <v>1288</v>
      </c>
      <c r="C1179" s="151" t="s">
        <v>1289</v>
      </c>
      <c r="D1179" s="129">
        <v>1515996.6199131012</v>
      </c>
      <c r="F1179" s="129">
        <v>14566.666666666668</v>
      </c>
      <c r="G1179" s="129">
        <v>13308.333333333332</v>
      </c>
      <c r="H1179" s="129">
        <v>1502125.629633636</v>
      </c>
      <c r="I1179" s="129">
        <v>-0.0001</v>
      </c>
      <c r="J1179" s="129">
        <v>-0.0001</v>
      </c>
    </row>
    <row r="1180" spans="1:8" ht="12.75">
      <c r="A1180" s="128">
        <v>38387.00960648148</v>
      </c>
      <c r="C1180" s="151" t="s">
        <v>1290</v>
      </c>
      <c r="D1180" s="129">
        <v>13746.809204487537</v>
      </c>
      <c r="F1180" s="129">
        <v>624.6665777303388</v>
      </c>
      <c r="G1180" s="129">
        <v>125.83057392117917</v>
      </c>
      <c r="H1180" s="129">
        <v>13746.809204487537</v>
      </c>
    </row>
    <row r="1182" spans="3:8" ht="12.75">
      <c r="C1182" s="151" t="s">
        <v>1291</v>
      </c>
      <c r="D1182" s="129">
        <v>0.906783631567432</v>
      </c>
      <c r="F1182" s="129">
        <v>4.288328908903928</v>
      </c>
      <c r="G1182" s="129">
        <v>0.9455021208855043</v>
      </c>
      <c r="H1182" s="129">
        <v>0.9151570902788165</v>
      </c>
    </row>
    <row r="1183" spans="1:10" ht="12.75">
      <c r="A1183" s="145" t="s">
        <v>1280</v>
      </c>
      <c r="C1183" s="146" t="s">
        <v>1281</v>
      </c>
      <c r="D1183" s="146" t="s">
        <v>1282</v>
      </c>
      <c r="F1183" s="146" t="s">
        <v>1283</v>
      </c>
      <c r="G1183" s="146" t="s">
        <v>1284</v>
      </c>
      <c r="H1183" s="146" t="s">
        <v>1285</v>
      </c>
      <c r="I1183" s="147" t="s">
        <v>1286</v>
      </c>
      <c r="J1183" s="146" t="s">
        <v>1287</v>
      </c>
    </row>
    <row r="1184" spans="1:8" ht="12.75">
      <c r="A1184" s="148" t="s">
        <v>1055</v>
      </c>
      <c r="C1184" s="149">
        <v>288.1579999998212</v>
      </c>
      <c r="D1184" s="129">
        <v>467205.009039402</v>
      </c>
      <c r="F1184" s="129">
        <v>3990.0000000037253</v>
      </c>
      <c r="G1184" s="129">
        <v>4150</v>
      </c>
      <c r="H1184" s="150" t="s">
        <v>760</v>
      </c>
    </row>
    <row r="1186" spans="4:8" ht="12.75">
      <c r="D1186" s="129">
        <v>470776.18076992035</v>
      </c>
      <c r="F1186" s="129">
        <v>3990.0000000037253</v>
      </c>
      <c r="G1186" s="129">
        <v>4150</v>
      </c>
      <c r="H1186" s="150" t="s">
        <v>761</v>
      </c>
    </row>
    <row r="1188" spans="4:8" ht="12.75">
      <c r="D1188" s="129">
        <v>466000.7173695564</v>
      </c>
      <c r="F1188" s="129">
        <v>3990.0000000037253</v>
      </c>
      <c r="G1188" s="129">
        <v>4150</v>
      </c>
      <c r="H1188" s="150" t="s">
        <v>762</v>
      </c>
    </row>
    <row r="1190" spans="1:10" ht="12.75">
      <c r="A1190" s="145" t="s">
        <v>1288</v>
      </c>
      <c r="C1190" s="151" t="s">
        <v>1289</v>
      </c>
      <c r="D1190" s="129">
        <v>467993.9690596262</v>
      </c>
      <c r="F1190" s="129">
        <v>3990.0000000037253</v>
      </c>
      <c r="G1190" s="129">
        <v>4150</v>
      </c>
      <c r="H1190" s="129">
        <v>463922.73012157134</v>
      </c>
      <c r="I1190" s="129">
        <v>-0.0001</v>
      </c>
      <c r="J1190" s="129">
        <v>-0.0001</v>
      </c>
    </row>
    <row r="1191" spans="1:8" ht="12.75">
      <c r="A1191" s="128">
        <v>38387.01002314815</v>
      </c>
      <c r="C1191" s="151" t="s">
        <v>1290</v>
      </c>
      <c r="D1191" s="129">
        <v>2483.5672141368386</v>
      </c>
      <c r="H1191" s="129">
        <v>2483.5672141368386</v>
      </c>
    </row>
    <row r="1193" spans="3:8" ht="12.75">
      <c r="C1193" s="151" t="s">
        <v>1291</v>
      </c>
      <c r="D1193" s="129">
        <v>0.530683593877769</v>
      </c>
      <c r="F1193" s="129">
        <v>0</v>
      </c>
      <c r="G1193" s="129">
        <v>0</v>
      </c>
      <c r="H1193" s="129">
        <v>0.5353407050105128</v>
      </c>
    </row>
    <row r="1194" spans="1:10" ht="12.75">
      <c r="A1194" s="145" t="s">
        <v>1280</v>
      </c>
      <c r="C1194" s="146" t="s">
        <v>1281</v>
      </c>
      <c r="D1194" s="146" t="s">
        <v>1282</v>
      </c>
      <c r="F1194" s="146" t="s">
        <v>1283</v>
      </c>
      <c r="G1194" s="146" t="s">
        <v>1284</v>
      </c>
      <c r="H1194" s="146" t="s">
        <v>1285</v>
      </c>
      <c r="I1194" s="147" t="s">
        <v>1286</v>
      </c>
      <c r="J1194" s="146" t="s">
        <v>1287</v>
      </c>
    </row>
    <row r="1195" spans="1:8" ht="12.75">
      <c r="A1195" s="148" t="s">
        <v>1056</v>
      </c>
      <c r="C1195" s="149">
        <v>334.94100000010803</v>
      </c>
      <c r="D1195" s="129">
        <v>175451.23212599754</v>
      </c>
      <c r="F1195" s="129">
        <v>26300</v>
      </c>
      <c r="H1195" s="150" t="s">
        <v>763</v>
      </c>
    </row>
    <row r="1197" spans="4:8" ht="12.75">
      <c r="D1197" s="129">
        <v>172692.64368152618</v>
      </c>
      <c r="F1197" s="129">
        <v>26200</v>
      </c>
      <c r="H1197" s="150" t="s">
        <v>764</v>
      </c>
    </row>
    <row r="1199" spans="4:8" ht="12.75">
      <c r="D1199" s="129">
        <v>171923.69264936447</v>
      </c>
      <c r="F1199" s="129">
        <v>26100</v>
      </c>
      <c r="H1199" s="150" t="s">
        <v>765</v>
      </c>
    </row>
    <row r="1201" spans="1:10" ht="12.75">
      <c r="A1201" s="145" t="s">
        <v>1288</v>
      </c>
      <c r="C1201" s="151" t="s">
        <v>1289</v>
      </c>
      <c r="D1201" s="129">
        <v>173355.85615229607</v>
      </c>
      <c r="F1201" s="129">
        <v>26200</v>
      </c>
      <c r="H1201" s="129">
        <v>147155.85615229607</v>
      </c>
      <c r="I1201" s="129">
        <v>-0.0001</v>
      </c>
      <c r="J1201" s="129">
        <v>-0.0001</v>
      </c>
    </row>
    <row r="1202" spans="1:8" ht="12.75">
      <c r="A1202" s="128">
        <v>38387.01045138889</v>
      </c>
      <c r="C1202" s="151" t="s">
        <v>1290</v>
      </c>
      <c r="D1202" s="129">
        <v>1854.931744253638</v>
      </c>
      <c r="F1202" s="129">
        <v>100</v>
      </c>
      <c r="H1202" s="129">
        <v>1854.931744253638</v>
      </c>
    </row>
    <row r="1204" spans="3:8" ht="12.75">
      <c r="C1204" s="151" t="s">
        <v>1291</v>
      </c>
      <c r="D1204" s="129">
        <v>1.0700138924779374</v>
      </c>
      <c r="F1204" s="129">
        <v>0.3816793893129771</v>
      </c>
      <c r="H1204" s="129">
        <v>1.26052186624086</v>
      </c>
    </row>
    <row r="1205" spans="1:10" ht="12.75">
      <c r="A1205" s="145" t="s">
        <v>1280</v>
      </c>
      <c r="C1205" s="146" t="s">
        <v>1281</v>
      </c>
      <c r="D1205" s="146" t="s">
        <v>1282</v>
      </c>
      <c r="F1205" s="146" t="s">
        <v>1283</v>
      </c>
      <c r="G1205" s="146" t="s">
        <v>1284</v>
      </c>
      <c r="H1205" s="146" t="s">
        <v>1285</v>
      </c>
      <c r="I1205" s="147" t="s">
        <v>1286</v>
      </c>
      <c r="J1205" s="146" t="s">
        <v>1287</v>
      </c>
    </row>
    <row r="1206" spans="1:8" ht="12.75">
      <c r="A1206" s="148" t="s">
        <v>1060</v>
      </c>
      <c r="C1206" s="149">
        <v>393.36599999992177</v>
      </c>
      <c r="D1206" s="129">
        <v>4595071.937080383</v>
      </c>
      <c r="F1206" s="129">
        <v>15400</v>
      </c>
      <c r="G1206" s="129">
        <v>17200</v>
      </c>
      <c r="H1206" s="150" t="s">
        <v>766</v>
      </c>
    </row>
    <row r="1208" spans="4:8" ht="12.75">
      <c r="D1208" s="129">
        <v>4623702.916999817</v>
      </c>
      <c r="F1208" s="129">
        <v>16000</v>
      </c>
      <c r="G1208" s="129">
        <v>17100</v>
      </c>
      <c r="H1208" s="150" t="s">
        <v>767</v>
      </c>
    </row>
    <row r="1210" spans="4:8" ht="12.75">
      <c r="D1210" s="129">
        <v>4733985.301727295</v>
      </c>
      <c r="F1210" s="129">
        <v>16300</v>
      </c>
      <c r="G1210" s="129">
        <v>15000</v>
      </c>
      <c r="H1210" s="150" t="s">
        <v>768</v>
      </c>
    </row>
    <row r="1212" spans="1:10" ht="12.75">
      <c r="A1212" s="145" t="s">
        <v>1288</v>
      </c>
      <c r="C1212" s="151" t="s">
        <v>1289</v>
      </c>
      <c r="D1212" s="129">
        <v>4650920.051935832</v>
      </c>
      <c r="F1212" s="129">
        <v>15900</v>
      </c>
      <c r="G1212" s="129">
        <v>16433.333333333332</v>
      </c>
      <c r="H1212" s="129">
        <v>4634753.385269165</v>
      </c>
      <c r="I1212" s="129">
        <v>-0.0001</v>
      </c>
      <c r="J1212" s="129">
        <v>-0.0001</v>
      </c>
    </row>
    <row r="1213" spans="1:8" ht="12.75">
      <c r="A1213" s="128">
        <v>38387.01090277778</v>
      </c>
      <c r="C1213" s="151" t="s">
        <v>1290</v>
      </c>
      <c r="D1213" s="129">
        <v>73347.18839173955</v>
      </c>
      <c r="F1213" s="129">
        <v>458.25756949558405</v>
      </c>
      <c r="G1213" s="129">
        <v>1242.309676905615</v>
      </c>
      <c r="H1213" s="129">
        <v>73347.18839173955</v>
      </c>
    </row>
    <row r="1215" spans="3:8" ht="12.75">
      <c r="C1215" s="151" t="s">
        <v>1291</v>
      </c>
      <c r="D1215" s="129">
        <v>1.5770468546585865</v>
      </c>
      <c r="F1215" s="129">
        <v>2.882123078588579</v>
      </c>
      <c r="G1215" s="129">
        <v>7.55969377427352</v>
      </c>
      <c r="H1215" s="129">
        <v>1.5825478141914098</v>
      </c>
    </row>
    <row r="1216" spans="1:10" ht="12.75">
      <c r="A1216" s="145" t="s">
        <v>1280</v>
      </c>
      <c r="C1216" s="146" t="s">
        <v>1281</v>
      </c>
      <c r="D1216" s="146" t="s">
        <v>1282</v>
      </c>
      <c r="F1216" s="146" t="s">
        <v>1283</v>
      </c>
      <c r="G1216" s="146" t="s">
        <v>1284</v>
      </c>
      <c r="H1216" s="146" t="s">
        <v>1285</v>
      </c>
      <c r="I1216" s="147" t="s">
        <v>1286</v>
      </c>
      <c r="J1216" s="146" t="s">
        <v>1287</v>
      </c>
    </row>
    <row r="1217" spans="1:8" ht="12.75">
      <c r="A1217" s="148" t="s">
        <v>1054</v>
      </c>
      <c r="C1217" s="149">
        <v>396.15199999976903</v>
      </c>
      <c r="D1217" s="129">
        <v>7458332.538459778</v>
      </c>
      <c r="F1217" s="129">
        <v>92200</v>
      </c>
      <c r="G1217" s="129">
        <v>98100</v>
      </c>
      <c r="H1217" s="150" t="s">
        <v>769</v>
      </c>
    </row>
    <row r="1219" spans="4:8" ht="12.75">
      <c r="D1219" s="129">
        <v>7318458.216659546</v>
      </c>
      <c r="F1219" s="129">
        <v>89600</v>
      </c>
      <c r="G1219" s="129">
        <v>98600</v>
      </c>
      <c r="H1219" s="150" t="s">
        <v>770</v>
      </c>
    </row>
    <row r="1221" spans="4:8" ht="12.75">
      <c r="D1221" s="129">
        <v>7476156.004180908</v>
      </c>
      <c r="F1221" s="129">
        <v>90700</v>
      </c>
      <c r="G1221" s="129">
        <v>96700</v>
      </c>
      <c r="H1221" s="150" t="s">
        <v>771</v>
      </c>
    </row>
    <row r="1223" spans="1:10" ht="12.75">
      <c r="A1223" s="145" t="s">
        <v>1288</v>
      </c>
      <c r="C1223" s="151" t="s">
        <v>1289</v>
      </c>
      <c r="D1223" s="129">
        <v>7417648.919766745</v>
      </c>
      <c r="F1223" s="129">
        <v>90833.33333333334</v>
      </c>
      <c r="G1223" s="129">
        <v>97800</v>
      </c>
      <c r="H1223" s="129">
        <v>7323369.530151206</v>
      </c>
      <c r="I1223" s="129">
        <v>-0.0001</v>
      </c>
      <c r="J1223" s="129">
        <v>-0.0001</v>
      </c>
    </row>
    <row r="1224" spans="1:8" ht="12.75">
      <c r="A1224" s="128">
        <v>38387.01137731481</v>
      </c>
      <c r="C1224" s="151" t="s">
        <v>1290</v>
      </c>
      <c r="D1224" s="129">
        <v>86362.69837014898</v>
      </c>
      <c r="F1224" s="129">
        <v>1305.1181300301264</v>
      </c>
      <c r="G1224" s="129">
        <v>984.8857801796105</v>
      </c>
      <c r="H1224" s="129">
        <v>86362.69837014898</v>
      </c>
    </row>
    <row r="1226" spans="3:8" ht="12.75">
      <c r="C1226" s="151" t="s">
        <v>1291</v>
      </c>
      <c r="D1226" s="129">
        <v>1.1642866803793777</v>
      </c>
      <c r="F1226" s="129">
        <v>1.4368272991157351</v>
      </c>
      <c r="G1226" s="129">
        <v>1.0070406750302765</v>
      </c>
      <c r="H1226" s="129">
        <v>1.1792754416472255</v>
      </c>
    </row>
    <row r="1227" spans="1:10" ht="12.75">
      <c r="A1227" s="145" t="s">
        <v>1280</v>
      </c>
      <c r="C1227" s="146" t="s">
        <v>1281</v>
      </c>
      <c r="D1227" s="146" t="s">
        <v>1282</v>
      </c>
      <c r="F1227" s="146" t="s">
        <v>1283</v>
      </c>
      <c r="G1227" s="146" t="s">
        <v>1284</v>
      </c>
      <c r="H1227" s="146" t="s">
        <v>1285</v>
      </c>
      <c r="I1227" s="147" t="s">
        <v>1286</v>
      </c>
      <c r="J1227" s="146" t="s">
        <v>1287</v>
      </c>
    </row>
    <row r="1228" spans="1:8" ht="12.75">
      <c r="A1228" s="148" t="s">
        <v>1061</v>
      </c>
      <c r="C1228" s="149">
        <v>589.5920000001788</v>
      </c>
      <c r="D1228" s="129">
        <v>301438.0019798279</v>
      </c>
      <c r="F1228" s="129">
        <v>3120</v>
      </c>
      <c r="G1228" s="129">
        <v>2850</v>
      </c>
      <c r="H1228" s="150" t="s">
        <v>772</v>
      </c>
    </row>
    <row r="1230" spans="4:8" ht="12.75">
      <c r="D1230" s="129">
        <v>287900.32738113403</v>
      </c>
      <c r="F1230" s="129">
        <v>3200</v>
      </c>
      <c r="G1230" s="129">
        <v>2730</v>
      </c>
      <c r="H1230" s="150" t="s">
        <v>773</v>
      </c>
    </row>
    <row r="1232" spans="4:8" ht="12.75">
      <c r="D1232" s="129">
        <v>299810.9480957985</v>
      </c>
      <c r="F1232" s="129">
        <v>3100</v>
      </c>
      <c r="G1232" s="129">
        <v>2780</v>
      </c>
      <c r="H1232" s="150" t="s">
        <v>774</v>
      </c>
    </row>
    <row r="1234" spans="1:10" ht="12.75">
      <c r="A1234" s="145" t="s">
        <v>1288</v>
      </c>
      <c r="C1234" s="151" t="s">
        <v>1289</v>
      </c>
      <c r="D1234" s="129">
        <v>296383.0924855868</v>
      </c>
      <c r="F1234" s="129">
        <v>3140</v>
      </c>
      <c r="G1234" s="129">
        <v>2786.666666666667</v>
      </c>
      <c r="H1234" s="129">
        <v>293419.75915225345</v>
      </c>
      <c r="I1234" s="129">
        <v>-0.0001</v>
      </c>
      <c r="J1234" s="129">
        <v>-0.0001</v>
      </c>
    </row>
    <row r="1235" spans="1:8" ht="12.75">
      <c r="A1235" s="128">
        <v>38387.011875</v>
      </c>
      <c r="C1235" s="151" t="s">
        <v>1290</v>
      </c>
      <c r="D1235" s="129">
        <v>7391.197734356683</v>
      </c>
      <c r="F1235" s="129">
        <v>52.91502622129182</v>
      </c>
      <c r="G1235" s="129">
        <v>60.27713773341708</v>
      </c>
      <c r="H1235" s="129">
        <v>7391.197734356683</v>
      </c>
    </row>
    <row r="1237" spans="3:8" ht="12.75">
      <c r="C1237" s="151" t="s">
        <v>1291</v>
      </c>
      <c r="D1237" s="129">
        <v>2.49379870908666</v>
      </c>
      <c r="F1237" s="129">
        <v>1.6851919178755352</v>
      </c>
      <c r="G1237" s="129">
        <v>2.1630551818211865</v>
      </c>
      <c r="H1237" s="129">
        <v>2.5189843232477895</v>
      </c>
    </row>
    <row r="1238" spans="1:10" ht="12.75">
      <c r="A1238" s="145" t="s">
        <v>1280</v>
      </c>
      <c r="C1238" s="146" t="s">
        <v>1281</v>
      </c>
      <c r="D1238" s="146" t="s">
        <v>1282</v>
      </c>
      <c r="F1238" s="146" t="s">
        <v>1283</v>
      </c>
      <c r="G1238" s="146" t="s">
        <v>1284</v>
      </c>
      <c r="H1238" s="146" t="s">
        <v>1285</v>
      </c>
      <c r="I1238" s="147" t="s">
        <v>1286</v>
      </c>
      <c r="J1238" s="146" t="s">
        <v>1287</v>
      </c>
    </row>
    <row r="1239" spans="1:8" ht="12.75">
      <c r="A1239" s="148" t="s">
        <v>1062</v>
      </c>
      <c r="C1239" s="149">
        <v>766.4900000002235</v>
      </c>
      <c r="D1239" s="129">
        <v>3800.849341325462</v>
      </c>
      <c r="F1239" s="129">
        <v>1726.9999999981374</v>
      </c>
      <c r="G1239" s="129">
        <v>1743</v>
      </c>
      <c r="H1239" s="150" t="s">
        <v>775</v>
      </c>
    </row>
    <row r="1241" spans="4:8" ht="12.75">
      <c r="D1241" s="129">
        <v>3758.723584782332</v>
      </c>
      <c r="F1241" s="129">
        <v>1831</v>
      </c>
      <c r="G1241" s="129">
        <v>1709</v>
      </c>
      <c r="H1241" s="150" t="s">
        <v>776</v>
      </c>
    </row>
    <row r="1243" spans="4:8" ht="12.75">
      <c r="D1243" s="129">
        <v>3833.831177189946</v>
      </c>
      <c r="F1243" s="129">
        <v>1696</v>
      </c>
      <c r="G1243" s="129">
        <v>1735</v>
      </c>
      <c r="H1243" s="150" t="s">
        <v>777</v>
      </c>
    </row>
    <row r="1245" spans="1:10" ht="12.75">
      <c r="A1245" s="145" t="s">
        <v>1288</v>
      </c>
      <c r="C1245" s="151" t="s">
        <v>1289</v>
      </c>
      <c r="D1245" s="129">
        <v>3797.8013677659137</v>
      </c>
      <c r="F1245" s="129">
        <v>1751.3333333327123</v>
      </c>
      <c r="G1245" s="129">
        <v>1729</v>
      </c>
      <c r="H1245" s="129">
        <v>2058.0704734572682</v>
      </c>
      <c r="I1245" s="129">
        <v>-0.0001</v>
      </c>
      <c r="J1245" s="129">
        <v>-0.0001</v>
      </c>
    </row>
    <row r="1246" spans="1:8" ht="12.75">
      <c r="A1246" s="128">
        <v>38387.01237268518</v>
      </c>
      <c r="C1246" s="151" t="s">
        <v>1290</v>
      </c>
      <c r="D1246" s="129">
        <v>37.64645025005716</v>
      </c>
      <c r="F1246" s="129">
        <v>70.71303510230223</v>
      </c>
      <c r="G1246" s="129">
        <v>17.776388834631177</v>
      </c>
      <c r="H1246" s="129">
        <v>37.64645025005716</v>
      </c>
    </row>
    <row r="1248" spans="3:8" ht="12.75">
      <c r="C1248" s="151" t="s">
        <v>1291</v>
      </c>
      <c r="D1248" s="129">
        <v>0.9912695953396574</v>
      </c>
      <c r="F1248" s="129">
        <v>4.03766854409939</v>
      </c>
      <c r="G1248" s="129">
        <v>1.0281312223615489</v>
      </c>
      <c r="H1248" s="129">
        <v>1.8292109398380523</v>
      </c>
    </row>
    <row r="1249" spans="1:16" ht="12.75">
      <c r="A1249" s="139" t="s">
        <v>1190</v>
      </c>
      <c r="B1249" s="134" t="s">
        <v>1233</v>
      </c>
      <c r="D1249" s="139" t="s">
        <v>1191</v>
      </c>
      <c r="E1249" s="134" t="s">
        <v>1192</v>
      </c>
      <c r="F1249" s="135" t="s">
        <v>1308</v>
      </c>
      <c r="G1249" s="140" t="s">
        <v>1194</v>
      </c>
      <c r="H1249" s="141">
        <v>1</v>
      </c>
      <c r="I1249" s="142" t="s">
        <v>1195</v>
      </c>
      <c r="J1249" s="141">
        <v>11</v>
      </c>
      <c r="K1249" s="140" t="s">
        <v>1196</v>
      </c>
      <c r="L1249" s="143">
        <v>1</v>
      </c>
      <c r="M1249" s="140" t="s">
        <v>1197</v>
      </c>
      <c r="N1249" s="144">
        <v>1</v>
      </c>
      <c r="O1249" s="140" t="s">
        <v>1198</v>
      </c>
      <c r="P1249" s="144">
        <v>1</v>
      </c>
    </row>
    <row r="1251" spans="1:10" ht="12.75">
      <c r="A1251" s="145" t="s">
        <v>1280</v>
      </c>
      <c r="C1251" s="146" t="s">
        <v>1281</v>
      </c>
      <c r="D1251" s="146" t="s">
        <v>1282</v>
      </c>
      <c r="F1251" s="146" t="s">
        <v>1283</v>
      </c>
      <c r="G1251" s="146" t="s">
        <v>1284</v>
      </c>
      <c r="H1251" s="146" t="s">
        <v>1285</v>
      </c>
      <c r="I1251" s="147" t="s">
        <v>1286</v>
      </c>
      <c r="J1251" s="146" t="s">
        <v>1287</v>
      </c>
    </row>
    <row r="1252" spans="1:8" ht="12.75">
      <c r="A1252" s="148" t="s">
        <v>1222</v>
      </c>
      <c r="C1252" s="149">
        <v>178.2290000000503</v>
      </c>
      <c r="D1252" s="129">
        <v>618.4097540527582</v>
      </c>
      <c r="F1252" s="129">
        <v>444.00000000046566</v>
      </c>
      <c r="G1252" s="129">
        <v>412.00000000046566</v>
      </c>
      <c r="H1252" s="150" t="s">
        <v>778</v>
      </c>
    </row>
    <row r="1254" spans="4:8" ht="12.75">
      <c r="D1254" s="129">
        <v>612.7645289888605</v>
      </c>
      <c r="F1254" s="129">
        <v>398</v>
      </c>
      <c r="G1254" s="129">
        <v>458.99999999953434</v>
      </c>
      <c r="H1254" s="150" t="s">
        <v>779</v>
      </c>
    </row>
    <row r="1256" spans="4:8" ht="12.75">
      <c r="D1256" s="129">
        <v>568.6200012667105</v>
      </c>
      <c r="F1256" s="129">
        <v>387</v>
      </c>
      <c r="G1256" s="129">
        <v>500</v>
      </c>
      <c r="H1256" s="150" t="s">
        <v>780</v>
      </c>
    </row>
    <row r="1258" spans="1:8" ht="12.75">
      <c r="A1258" s="145" t="s">
        <v>1288</v>
      </c>
      <c r="C1258" s="151" t="s">
        <v>1289</v>
      </c>
      <c r="D1258" s="129">
        <v>599.9314281027764</v>
      </c>
      <c r="F1258" s="129">
        <v>409.6666666668219</v>
      </c>
      <c r="G1258" s="129">
        <v>457</v>
      </c>
      <c r="H1258" s="129">
        <v>165.21137601937005</v>
      </c>
    </row>
    <row r="1259" spans="1:8" ht="12.75">
      <c r="A1259" s="128">
        <v>38387.01460648148</v>
      </c>
      <c r="C1259" s="151" t="s">
        <v>1290</v>
      </c>
      <c r="D1259" s="129">
        <v>27.263001107512306</v>
      </c>
      <c r="F1259" s="129">
        <v>30.237945256734584</v>
      </c>
      <c r="G1259" s="129">
        <v>44.03407771235927</v>
      </c>
      <c r="H1259" s="129">
        <v>27.263001107512306</v>
      </c>
    </row>
    <row r="1261" spans="3:8" ht="12.75">
      <c r="C1261" s="151" t="s">
        <v>1291</v>
      </c>
      <c r="D1261" s="129">
        <v>4.544352876082661</v>
      </c>
      <c r="F1261" s="129">
        <v>7.381109501234285</v>
      </c>
      <c r="G1261" s="129">
        <v>9.635465582573145</v>
      </c>
      <c r="H1261" s="129">
        <v>16.501890949879794</v>
      </c>
    </row>
    <row r="1262" spans="1:10" ht="12.75">
      <c r="A1262" s="145" t="s">
        <v>1280</v>
      </c>
      <c r="C1262" s="146" t="s">
        <v>1281</v>
      </c>
      <c r="D1262" s="146" t="s">
        <v>1282</v>
      </c>
      <c r="F1262" s="146" t="s">
        <v>1283</v>
      </c>
      <c r="G1262" s="146" t="s">
        <v>1284</v>
      </c>
      <c r="H1262" s="146" t="s">
        <v>1285</v>
      </c>
      <c r="I1262" s="147" t="s">
        <v>1286</v>
      </c>
      <c r="J1262" s="146" t="s">
        <v>1287</v>
      </c>
    </row>
    <row r="1263" spans="1:8" ht="12.75">
      <c r="A1263" s="148" t="s">
        <v>1055</v>
      </c>
      <c r="C1263" s="149">
        <v>251.61100000003353</v>
      </c>
      <c r="D1263" s="129">
        <v>6206423.883331299</v>
      </c>
      <c r="F1263" s="129">
        <v>34700</v>
      </c>
      <c r="G1263" s="129">
        <v>29800</v>
      </c>
      <c r="H1263" s="150" t="s">
        <v>781</v>
      </c>
    </row>
    <row r="1265" spans="4:8" ht="12.75">
      <c r="D1265" s="129">
        <v>5902750</v>
      </c>
      <c r="F1265" s="129">
        <v>32400</v>
      </c>
      <c r="G1265" s="129">
        <v>28700</v>
      </c>
      <c r="H1265" s="150" t="s">
        <v>782</v>
      </c>
    </row>
    <row r="1267" spans="4:8" ht="12.75">
      <c r="D1267" s="129">
        <v>5883803.490608215</v>
      </c>
      <c r="F1267" s="129">
        <v>36200</v>
      </c>
      <c r="G1267" s="129">
        <v>27700</v>
      </c>
      <c r="H1267" s="150" t="s">
        <v>783</v>
      </c>
    </row>
    <row r="1269" spans="1:10" ht="12.75">
      <c r="A1269" s="145" t="s">
        <v>1288</v>
      </c>
      <c r="C1269" s="151" t="s">
        <v>1289</v>
      </c>
      <c r="D1269" s="129">
        <v>5997659.124646505</v>
      </c>
      <c r="F1269" s="129">
        <v>34433.333333333336</v>
      </c>
      <c r="G1269" s="129">
        <v>28733.333333333336</v>
      </c>
      <c r="H1269" s="129">
        <v>5966103.885508133</v>
      </c>
      <c r="I1269" s="129">
        <v>-0.0001</v>
      </c>
      <c r="J1269" s="129">
        <v>-0.0001</v>
      </c>
    </row>
    <row r="1270" spans="1:8" ht="12.75">
      <c r="A1270" s="128">
        <v>38387.015081018515</v>
      </c>
      <c r="C1270" s="151" t="s">
        <v>1290</v>
      </c>
      <c r="D1270" s="129">
        <v>181043.60222355276</v>
      </c>
      <c r="F1270" s="129">
        <v>1913.9836293274122</v>
      </c>
      <c r="G1270" s="129">
        <v>1050.3967504392488</v>
      </c>
      <c r="H1270" s="129">
        <v>181043.60222355276</v>
      </c>
    </row>
    <row r="1272" spans="3:8" ht="12.75">
      <c r="C1272" s="151" t="s">
        <v>1291</v>
      </c>
      <c r="D1272" s="129">
        <v>3.018571053489527</v>
      </c>
      <c r="F1272" s="129">
        <v>5.558519736672059</v>
      </c>
      <c r="G1272" s="129">
        <v>3.655673145380216</v>
      </c>
      <c r="H1272" s="129">
        <v>3.0345365367055344</v>
      </c>
    </row>
    <row r="1273" spans="1:10" ht="12.75">
      <c r="A1273" s="145" t="s">
        <v>1280</v>
      </c>
      <c r="C1273" s="146" t="s">
        <v>1281</v>
      </c>
      <c r="D1273" s="146" t="s">
        <v>1282</v>
      </c>
      <c r="F1273" s="146" t="s">
        <v>1283</v>
      </c>
      <c r="G1273" s="146" t="s">
        <v>1284</v>
      </c>
      <c r="H1273" s="146" t="s">
        <v>1285</v>
      </c>
      <c r="I1273" s="147" t="s">
        <v>1286</v>
      </c>
      <c r="J1273" s="146" t="s">
        <v>1287</v>
      </c>
    </row>
    <row r="1274" spans="1:8" ht="12.75">
      <c r="A1274" s="148" t="s">
        <v>1058</v>
      </c>
      <c r="C1274" s="149">
        <v>257.6099999998696</v>
      </c>
      <c r="D1274" s="129">
        <v>319262.864634037</v>
      </c>
      <c r="F1274" s="129">
        <v>11065</v>
      </c>
      <c r="G1274" s="129">
        <v>9537.5</v>
      </c>
      <c r="H1274" s="150" t="s">
        <v>784</v>
      </c>
    </row>
    <row r="1276" spans="4:8" ht="12.75">
      <c r="D1276" s="129">
        <v>312014.2739200592</v>
      </c>
      <c r="F1276" s="129">
        <v>11065</v>
      </c>
      <c r="G1276" s="129">
        <v>9465</v>
      </c>
      <c r="H1276" s="150" t="s">
        <v>785</v>
      </c>
    </row>
    <row r="1278" spans="4:8" ht="12.75">
      <c r="D1278" s="129">
        <v>312572.58752918243</v>
      </c>
      <c r="F1278" s="129">
        <v>11520</v>
      </c>
      <c r="G1278" s="129">
        <v>9602.5</v>
      </c>
      <c r="H1278" s="150" t="s">
        <v>786</v>
      </c>
    </row>
    <row r="1280" spans="1:10" ht="12.75">
      <c r="A1280" s="145" t="s">
        <v>1288</v>
      </c>
      <c r="C1280" s="151" t="s">
        <v>1289</v>
      </c>
      <c r="D1280" s="129">
        <v>314616.57536109287</v>
      </c>
      <c r="F1280" s="129">
        <v>11216.666666666668</v>
      </c>
      <c r="G1280" s="129">
        <v>9535</v>
      </c>
      <c r="H1280" s="129">
        <v>304240.74202775955</v>
      </c>
      <c r="I1280" s="129">
        <v>-0.0001</v>
      </c>
      <c r="J1280" s="129">
        <v>-0.0001</v>
      </c>
    </row>
    <row r="1281" spans="1:8" ht="12.75">
      <c r="A1281" s="128">
        <v>38387.01572916667</v>
      </c>
      <c r="C1281" s="151" t="s">
        <v>1290</v>
      </c>
      <c r="D1281" s="129">
        <v>4033.476357616085</v>
      </c>
      <c r="F1281" s="129">
        <v>262.69437248127974</v>
      </c>
      <c r="G1281" s="129">
        <v>68.78408246098802</v>
      </c>
      <c r="H1281" s="129">
        <v>4033.476357616085</v>
      </c>
    </row>
    <row r="1283" spans="3:8" ht="12.75">
      <c r="C1283" s="151" t="s">
        <v>1291</v>
      </c>
      <c r="D1283" s="129">
        <v>1.282029197917106</v>
      </c>
      <c r="F1283" s="129">
        <v>2.3420003490158665</v>
      </c>
      <c r="G1283" s="129">
        <v>0.7213852381855063</v>
      </c>
      <c r="H1283" s="129">
        <v>1.3257515514631708</v>
      </c>
    </row>
    <row r="1284" spans="1:10" ht="12.75">
      <c r="A1284" s="145" t="s">
        <v>1280</v>
      </c>
      <c r="C1284" s="146" t="s">
        <v>1281</v>
      </c>
      <c r="D1284" s="146" t="s">
        <v>1282</v>
      </c>
      <c r="F1284" s="146" t="s">
        <v>1283</v>
      </c>
      <c r="G1284" s="146" t="s">
        <v>1284</v>
      </c>
      <c r="H1284" s="146" t="s">
        <v>1285</v>
      </c>
      <c r="I1284" s="147" t="s">
        <v>1286</v>
      </c>
      <c r="J1284" s="146" t="s">
        <v>1287</v>
      </c>
    </row>
    <row r="1285" spans="1:8" ht="12.75">
      <c r="A1285" s="148" t="s">
        <v>1057</v>
      </c>
      <c r="C1285" s="149">
        <v>259.9399999999441</v>
      </c>
      <c r="D1285" s="129">
        <v>2650600</v>
      </c>
      <c r="F1285" s="129">
        <v>21350</v>
      </c>
      <c r="G1285" s="129">
        <v>19875</v>
      </c>
      <c r="H1285" s="150" t="s">
        <v>787</v>
      </c>
    </row>
    <row r="1287" spans="4:8" ht="12.75">
      <c r="D1287" s="129">
        <v>2732652.259475708</v>
      </c>
      <c r="F1287" s="129">
        <v>21425</v>
      </c>
      <c r="G1287" s="129">
        <v>19700</v>
      </c>
      <c r="H1287" s="150" t="s">
        <v>788</v>
      </c>
    </row>
    <row r="1289" spans="4:8" ht="12.75">
      <c r="D1289" s="129">
        <v>2572479.886077881</v>
      </c>
      <c r="F1289" s="129">
        <v>21750</v>
      </c>
      <c r="G1289" s="129">
        <v>19775</v>
      </c>
      <c r="H1289" s="150" t="s">
        <v>789</v>
      </c>
    </row>
    <row r="1291" spans="1:10" ht="12.75">
      <c r="A1291" s="145" t="s">
        <v>1288</v>
      </c>
      <c r="C1291" s="151" t="s">
        <v>1289</v>
      </c>
      <c r="D1291" s="129">
        <v>2651910.71518453</v>
      </c>
      <c r="F1291" s="129">
        <v>21508.333333333336</v>
      </c>
      <c r="G1291" s="129">
        <v>19783.333333333332</v>
      </c>
      <c r="H1291" s="129">
        <v>2631256.169729984</v>
      </c>
      <c r="I1291" s="129">
        <v>-0.0001</v>
      </c>
      <c r="J1291" s="129">
        <v>-0.0001</v>
      </c>
    </row>
    <row r="1292" spans="1:8" ht="12.75">
      <c r="A1292" s="128">
        <v>38387.01640046296</v>
      </c>
      <c r="C1292" s="151" t="s">
        <v>1290</v>
      </c>
      <c r="D1292" s="129">
        <v>80094.2306330175</v>
      </c>
      <c r="F1292" s="129">
        <v>212.62251370288453</v>
      </c>
      <c r="G1292" s="129">
        <v>87.79711460710615</v>
      </c>
      <c r="H1292" s="129">
        <v>80094.2306330175</v>
      </c>
    </row>
    <row r="1294" spans="3:8" ht="12.75">
      <c r="C1294" s="151" t="s">
        <v>1291</v>
      </c>
      <c r="D1294" s="129">
        <v>3.020246125723891</v>
      </c>
      <c r="F1294" s="129">
        <v>0.9885587618886535</v>
      </c>
      <c r="G1294" s="129">
        <v>0.4437933341555494</v>
      </c>
      <c r="H1294" s="129">
        <v>3.0439541217773813</v>
      </c>
    </row>
    <row r="1295" spans="1:10" ht="12.75">
      <c r="A1295" s="145" t="s">
        <v>1280</v>
      </c>
      <c r="C1295" s="146" t="s">
        <v>1281</v>
      </c>
      <c r="D1295" s="146" t="s">
        <v>1282</v>
      </c>
      <c r="F1295" s="146" t="s">
        <v>1283</v>
      </c>
      <c r="G1295" s="146" t="s">
        <v>1284</v>
      </c>
      <c r="H1295" s="146" t="s">
        <v>1285</v>
      </c>
      <c r="I1295" s="147" t="s">
        <v>1286</v>
      </c>
      <c r="J1295" s="146" t="s">
        <v>1287</v>
      </c>
    </row>
    <row r="1296" spans="1:8" ht="12.75">
      <c r="A1296" s="148" t="s">
        <v>1059</v>
      </c>
      <c r="C1296" s="149">
        <v>285.2129999999888</v>
      </c>
      <c r="D1296" s="129">
        <v>460109.0820903778</v>
      </c>
      <c r="F1296" s="129">
        <v>11350</v>
      </c>
      <c r="G1296" s="129">
        <v>10650</v>
      </c>
      <c r="H1296" s="150" t="s">
        <v>790</v>
      </c>
    </row>
    <row r="1298" spans="4:8" ht="12.75">
      <c r="D1298" s="129">
        <v>468900.4741792679</v>
      </c>
      <c r="F1298" s="129">
        <v>11475</v>
      </c>
      <c r="G1298" s="129">
        <v>10650</v>
      </c>
      <c r="H1298" s="150" t="s">
        <v>791</v>
      </c>
    </row>
    <row r="1300" spans="4:8" ht="12.75">
      <c r="D1300" s="129">
        <v>474503.2906599045</v>
      </c>
      <c r="F1300" s="129">
        <v>11425</v>
      </c>
      <c r="G1300" s="129">
        <v>10650</v>
      </c>
      <c r="H1300" s="150" t="s">
        <v>792</v>
      </c>
    </row>
    <row r="1302" spans="1:10" ht="12.75">
      <c r="A1302" s="145" t="s">
        <v>1288</v>
      </c>
      <c r="C1302" s="151" t="s">
        <v>1289</v>
      </c>
      <c r="D1302" s="129">
        <v>467837.61564318335</v>
      </c>
      <c r="F1302" s="129">
        <v>11416.666666666668</v>
      </c>
      <c r="G1302" s="129">
        <v>10650</v>
      </c>
      <c r="H1302" s="129">
        <v>456844.80478858645</v>
      </c>
      <c r="I1302" s="129">
        <v>-0.0001</v>
      </c>
      <c r="J1302" s="129">
        <v>-0.0001</v>
      </c>
    </row>
    <row r="1303" spans="1:8" ht="12.75">
      <c r="A1303" s="128">
        <v>38387.01707175926</v>
      </c>
      <c r="C1303" s="151" t="s">
        <v>1290</v>
      </c>
      <c r="D1303" s="129">
        <v>7255.726103331251</v>
      </c>
      <c r="F1303" s="129">
        <v>62.91528696058958</v>
      </c>
      <c r="H1303" s="129">
        <v>7255.726103331251</v>
      </c>
    </row>
    <row r="1305" spans="3:8" ht="12.75">
      <c r="C1305" s="151" t="s">
        <v>1291</v>
      </c>
      <c r="D1305" s="129">
        <v>1.5509069516259562</v>
      </c>
      <c r="F1305" s="129">
        <v>0.5510828054942152</v>
      </c>
      <c r="G1305" s="129">
        <v>0</v>
      </c>
      <c r="H1305" s="129">
        <v>1.5882255915526884</v>
      </c>
    </row>
    <row r="1306" spans="1:10" ht="12.75">
      <c r="A1306" s="145" t="s">
        <v>1280</v>
      </c>
      <c r="C1306" s="146" t="s">
        <v>1281</v>
      </c>
      <c r="D1306" s="146" t="s">
        <v>1282</v>
      </c>
      <c r="F1306" s="146" t="s">
        <v>1283</v>
      </c>
      <c r="G1306" s="146" t="s">
        <v>1284</v>
      </c>
      <c r="H1306" s="146" t="s">
        <v>1285</v>
      </c>
      <c r="I1306" s="147" t="s">
        <v>1286</v>
      </c>
      <c r="J1306" s="146" t="s">
        <v>1287</v>
      </c>
    </row>
    <row r="1307" spans="1:8" ht="12.75">
      <c r="A1307" s="148" t="s">
        <v>1055</v>
      </c>
      <c r="C1307" s="149">
        <v>288.1579999998212</v>
      </c>
      <c r="D1307" s="129">
        <v>633203.2709703445</v>
      </c>
      <c r="F1307" s="129">
        <v>4440</v>
      </c>
      <c r="G1307" s="129">
        <v>4250</v>
      </c>
      <c r="H1307" s="150" t="s">
        <v>793</v>
      </c>
    </row>
    <row r="1309" spans="4:8" ht="12.75">
      <c r="D1309" s="129">
        <v>630435.9915599823</v>
      </c>
      <c r="F1309" s="129">
        <v>4440</v>
      </c>
      <c r="G1309" s="129">
        <v>4250</v>
      </c>
      <c r="H1309" s="150" t="s">
        <v>794</v>
      </c>
    </row>
    <row r="1311" spans="4:8" ht="12.75">
      <c r="D1311" s="129">
        <v>598215</v>
      </c>
      <c r="F1311" s="129">
        <v>4440</v>
      </c>
      <c r="G1311" s="129">
        <v>4250</v>
      </c>
      <c r="H1311" s="150" t="s">
        <v>795</v>
      </c>
    </row>
    <row r="1313" spans="1:10" ht="12.75">
      <c r="A1313" s="145" t="s">
        <v>1288</v>
      </c>
      <c r="C1313" s="151" t="s">
        <v>1289</v>
      </c>
      <c r="D1313" s="129">
        <v>620618.087510109</v>
      </c>
      <c r="F1313" s="129">
        <v>4440</v>
      </c>
      <c r="G1313" s="129">
        <v>4250</v>
      </c>
      <c r="H1313" s="129">
        <v>616274.558749047</v>
      </c>
      <c r="I1313" s="129">
        <v>-0.0001</v>
      </c>
      <c r="J1313" s="129">
        <v>-0.0001</v>
      </c>
    </row>
    <row r="1314" spans="1:8" ht="12.75">
      <c r="A1314" s="128">
        <v>38387.0175</v>
      </c>
      <c r="C1314" s="151" t="s">
        <v>1290</v>
      </c>
      <c r="D1314" s="129">
        <v>19450.91787867392</v>
      </c>
      <c r="H1314" s="129">
        <v>19450.91787867392</v>
      </c>
    </row>
    <row r="1316" spans="3:8" ht="12.75">
      <c r="C1316" s="151" t="s">
        <v>1291</v>
      </c>
      <c r="D1316" s="129">
        <v>3.134120366473704</v>
      </c>
      <c r="F1316" s="129">
        <v>0</v>
      </c>
      <c r="G1316" s="129">
        <v>0</v>
      </c>
      <c r="H1316" s="129">
        <v>3.1562097773688125</v>
      </c>
    </row>
    <row r="1317" spans="1:10" ht="12.75">
      <c r="A1317" s="145" t="s">
        <v>1280</v>
      </c>
      <c r="C1317" s="146" t="s">
        <v>1281</v>
      </c>
      <c r="D1317" s="146" t="s">
        <v>1282</v>
      </c>
      <c r="F1317" s="146" t="s">
        <v>1283</v>
      </c>
      <c r="G1317" s="146" t="s">
        <v>1284</v>
      </c>
      <c r="H1317" s="146" t="s">
        <v>1285</v>
      </c>
      <c r="I1317" s="147" t="s">
        <v>1286</v>
      </c>
      <c r="J1317" s="146" t="s">
        <v>1287</v>
      </c>
    </row>
    <row r="1318" spans="1:8" ht="12.75">
      <c r="A1318" s="148" t="s">
        <v>1056</v>
      </c>
      <c r="C1318" s="149">
        <v>334.94100000010803</v>
      </c>
      <c r="D1318" s="129">
        <v>482128.219830513</v>
      </c>
      <c r="F1318" s="129">
        <v>27500</v>
      </c>
      <c r="H1318" s="150" t="s">
        <v>796</v>
      </c>
    </row>
    <row r="1320" spans="4:8" ht="12.75">
      <c r="D1320" s="129">
        <v>486289.4400267601</v>
      </c>
      <c r="F1320" s="129">
        <v>26900</v>
      </c>
      <c r="H1320" s="150" t="s">
        <v>797</v>
      </c>
    </row>
    <row r="1322" spans="4:8" ht="12.75">
      <c r="D1322" s="129">
        <v>481766.1135134697</v>
      </c>
      <c r="F1322" s="129">
        <v>27400</v>
      </c>
      <c r="H1322" s="150" t="s">
        <v>798</v>
      </c>
    </row>
    <row r="1324" spans="1:10" ht="12.75">
      <c r="A1324" s="145" t="s">
        <v>1288</v>
      </c>
      <c r="C1324" s="151" t="s">
        <v>1289</v>
      </c>
      <c r="D1324" s="129">
        <v>483394.59112358093</v>
      </c>
      <c r="F1324" s="129">
        <v>27266.666666666664</v>
      </c>
      <c r="H1324" s="129">
        <v>456127.9244569143</v>
      </c>
      <c r="I1324" s="129">
        <v>-0.0001</v>
      </c>
      <c r="J1324" s="129">
        <v>-0.0001</v>
      </c>
    </row>
    <row r="1325" spans="1:8" ht="12.75">
      <c r="A1325" s="128">
        <v>38387.01792824074</v>
      </c>
      <c r="C1325" s="151" t="s">
        <v>1290</v>
      </c>
      <c r="D1325" s="129">
        <v>2513.5418984804423</v>
      </c>
      <c r="F1325" s="129">
        <v>321.4550253664318</v>
      </c>
      <c r="H1325" s="129">
        <v>2513.5418984804423</v>
      </c>
    </row>
    <row r="1327" spans="3:8" ht="12.75">
      <c r="C1327" s="151" t="s">
        <v>1291</v>
      </c>
      <c r="D1327" s="129">
        <v>0.5199772493602124</v>
      </c>
      <c r="F1327" s="129">
        <v>1.1789304108793346</v>
      </c>
      <c r="H1327" s="129">
        <v>0.5510607361900006</v>
      </c>
    </row>
    <row r="1328" spans="1:10" ht="12.75">
      <c r="A1328" s="145" t="s">
        <v>1280</v>
      </c>
      <c r="C1328" s="146" t="s">
        <v>1281</v>
      </c>
      <c r="D1328" s="146" t="s">
        <v>1282</v>
      </c>
      <c r="F1328" s="146" t="s">
        <v>1283</v>
      </c>
      <c r="G1328" s="146" t="s">
        <v>1284</v>
      </c>
      <c r="H1328" s="146" t="s">
        <v>1285</v>
      </c>
      <c r="I1328" s="147" t="s">
        <v>1286</v>
      </c>
      <c r="J1328" s="146" t="s">
        <v>1287</v>
      </c>
    </row>
    <row r="1329" spans="1:8" ht="12.75">
      <c r="A1329" s="148" t="s">
        <v>1060</v>
      </c>
      <c r="C1329" s="149">
        <v>393.36599999992177</v>
      </c>
      <c r="D1329" s="129">
        <v>2743623.4000587463</v>
      </c>
      <c r="F1329" s="129">
        <v>13200</v>
      </c>
      <c r="G1329" s="129">
        <v>12300</v>
      </c>
      <c r="H1329" s="150" t="s">
        <v>799</v>
      </c>
    </row>
    <row r="1331" spans="4:8" ht="12.75">
      <c r="D1331" s="129">
        <v>2794108.0974464417</v>
      </c>
      <c r="F1331" s="129">
        <v>13700</v>
      </c>
      <c r="G1331" s="129">
        <v>12100</v>
      </c>
      <c r="H1331" s="150" t="s">
        <v>800</v>
      </c>
    </row>
    <row r="1333" spans="4:8" ht="12.75">
      <c r="D1333" s="129">
        <v>2717708.489715576</v>
      </c>
      <c r="F1333" s="129">
        <v>13800</v>
      </c>
      <c r="G1333" s="129">
        <v>12200</v>
      </c>
      <c r="H1333" s="150" t="s">
        <v>801</v>
      </c>
    </row>
    <row r="1335" spans="1:10" ht="12.75">
      <c r="A1335" s="145" t="s">
        <v>1288</v>
      </c>
      <c r="C1335" s="151" t="s">
        <v>1289</v>
      </c>
      <c r="D1335" s="129">
        <v>2751813.3290735884</v>
      </c>
      <c r="F1335" s="129">
        <v>13566.666666666668</v>
      </c>
      <c r="G1335" s="129">
        <v>12200</v>
      </c>
      <c r="H1335" s="129">
        <v>2738929.9957402544</v>
      </c>
      <c r="I1335" s="129">
        <v>-0.0001</v>
      </c>
      <c r="J1335" s="129">
        <v>-0.0001</v>
      </c>
    </row>
    <row r="1336" spans="1:8" ht="12.75">
      <c r="A1336" s="128">
        <v>38387.0183912037</v>
      </c>
      <c r="C1336" s="151" t="s">
        <v>1290</v>
      </c>
      <c r="D1336" s="129">
        <v>38852.686114476055</v>
      </c>
      <c r="F1336" s="129">
        <v>321.4550253664318</v>
      </c>
      <c r="G1336" s="129">
        <v>100</v>
      </c>
      <c r="H1336" s="129">
        <v>38852.686114476055</v>
      </c>
    </row>
    <row r="1338" spans="3:8" ht="12.75">
      <c r="C1338" s="151" t="s">
        <v>1291</v>
      </c>
      <c r="D1338" s="129">
        <v>1.4118939574856992</v>
      </c>
      <c r="F1338" s="129">
        <v>2.36944736142333</v>
      </c>
      <c r="G1338" s="129">
        <v>0.819672131147541</v>
      </c>
      <c r="H1338" s="129">
        <v>1.4185352007865135</v>
      </c>
    </row>
    <row r="1339" spans="1:10" ht="12.75">
      <c r="A1339" s="145" t="s">
        <v>1280</v>
      </c>
      <c r="C1339" s="146" t="s">
        <v>1281</v>
      </c>
      <c r="D1339" s="146" t="s">
        <v>1282</v>
      </c>
      <c r="F1339" s="146" t="s">
        <v>1283</v>
      </c>
      <c r="G1339" s="146" t="s">
        <v>1284</v>
      </c>
      <c r="H1339" s="146" t="s">
        <v>1285</v>
      </c>
      <c r="I1339" s="147" t="s">
        <v>1286</v>
      </c>
      <c r="J1339" s="146" t="s">
        <v>1287</v>
      </c>
    </row>
    <row r="1340" spans="1:8" ht="12.75">
      <c r="A1340" s="148" t="s">
        <v>1054</v>
      </c>
      <c r="C1340" s="149">
        <v>396.15199999976903</v>
      </c>
      <c r="D1340" s="129">
        <v>6077156.080665588</v>
      </c>
      <c r="F1340" s="129">
        <v>86200</v>
      </c>
      <c r="G1340" s="129">
        <v>87300</v>
      </c>
      <c r="H1340" s="150" t="s">
        <v>802</v>
      </c>
    </row>
    <row r="1342" spans="4:8" ht="12.75">
      <c r="D1342" s="129">
        <v>6248156.053741455</v>
      </c>
      <c r="F1342" s="129">
        <v>86300</v>
      </c>
      <c r="G1342" s="129">
        <v>89000</v>
      </c>
      <c r="H1342" s="150" t="s">
        <v>803</v>
      </c>
    </row>
    <row r="1344" spans="4:8" ht="12.75">
      <c r="D1344" s="129">
        <v>6114601.950683594</v>
      </c>
      <c r="F1344" s="129">
        <v>86300</v>
      </c>
      <c r="G1344" s="129">
        <v>87400</v>
      </c>
      <c r="H1344" s="150" t="s">
        <v>804</v>
      </c>
    </row>
    <row r="1346" spans="1:10" ht="12.75">
      <c r="A1346" s="145" t="s">
        <v>1288</v>
      </c>
      <c r="C1346" s="151" t="s">
        <v>1289</v>
      </c>
      <c r="D1346" s="129">
        <v>6146638.028363546</v>
      </c>
      <c r="F1346" s="129">
        <v>86266.66666666666</v>
      </c>
      <c r="G1346" s="129">
        <v>87900</v>
      </c>
      <c r="H1346" s="129">
        <v>6059563.434625931</v>
      </c>
      <c r="I1346" s="129">
        <v>-0.0001</v>
      </c>
      <c r="J1346" s="129">
        <v>-0.0001</v>
      </c>
    </row>
    <row r="1347" spans="1:8" ht="12.75">
      <c r="A1347" s="128">
        <v>38387.018854166665</v>
      </c>
      <c r="C1347" s="151" t="s">
        <v>1290</v>
      </c>
      <c r="D1347" s="129">
        <v>89888.71120906489</v>
      </c>
      <c r="F1347" s="129">
        <v>57.73502691896257</v>
      </c>
      <c r="G1347" s="129">
        <v>953.9392014169456</v>
      </c>
      <c r="H1347" s="129">
        <v>89888.71120906489</v>
      </c>
    </row>
    <row r="1349" spans="3:8" ht="12.75">
      <c r="C1349" s="151" t="s">
        <v>1291</v>
      </c>
      <c r="D1349" s="129">
        <v>1.462404501359525</v>
      </c>
      <c r="F1349" s="129">
        <v>0.06692622904052849</v>
      </c>
      <c r="G1349" s="129">
        <v>1.0852550641831007</v>
      </c>
      <c r="H1349" s="129">
        <v>1.4834189323840932</v>
      </c>
    </row>
    <row r="1350" spans="1:10" ht="12.75">
      <c r="A1350" s="145" t="s">
        <v>1280</v>
      </c>
      <c r="C1350" s="146" t="s">
        <v>1281</v>
      </c>
      <c r="D1350" s="146" t="s">
        <v>1282</v>
      </c>
      <c r="F1350" s="146" t="s">
        <v>1283</v>
      </c>
      <c r="G1350" s="146" t="s">
        <v>1284</v>
      </c>
      <c r="H1350" s="146" t="s">
        <v>1285</v>
      </c>
      <c r="I1350" s="147" t="s">
        <v>1286</v>
      </c>
      <c r="J1350" s="146" t="s">
        <v>1287</v>
      </c>
    </row>
    <row r="1351" spans="1:8" ht="12.75">
      <c r="A1351" s="148" t="s">
        <v>1061</v>
      </c>
      <c r="C1351" s="149">
        <v>589.5920000001788</v>
      </c>
      <c r="D1351" s="129">
        <v>578463.0526361465</v>
      </c>
      <c r="F1351" s="129">
        <v>4370</v>
      </c>
      <c r="G1351" s="129">
        <v>3809.9999999962747</v>
      </c>
      <c r="H1351" s="150" t="s">
        <v>805</v>
      </c>
    </row>
    <row r="1353" spans="4:8" ht="12.75">
      <c r="D1353" s="129">
        <v>568702.5341157913</v>
      </c>
      <c r="F1353" s="129">
        <v>4490</v>
      </c>
      <c r="G1353" s="129">
        <v>3630</v>
      </c>
      <c r="H1353" s="150" t="s">
        <v>806</v>
      </c>
    </row>
    <row r="1355" spans="4:8" ht="12.75">
      <c r="D1355" s="129">
        <v>551594.6383523941</v>
      </c>
      <c r="F1355" s="129">
        <v>4740</v>
      </c>
      <c r="G1355" s="129">
        <v>3590.0000000037253</v>
      </c>
      <c r="H1355" s="150" t="s">
        <v>807</v>
      </c>
    </row>
    <row r="1357" spans="1:10" ht="12.75">
      <c r="A1357" s="145" t="s">
        <v>1288</v>
      </c>
      <c r="C1357" s="151" t="s">
        <v>1289</v>
      </c>
      <c r="D1357" s="129">
        <v>566253.4083681107</v>
      </c>
      <c r="F1357" s="129">
        <v>4533.333333333333</v>
      </c>
      <c r="G1357" s="129">
        <v>3676.666666666667</v>
      </c>
      <c r="H1357" s="129">
        <v>562148.4083681107</v>
      </c>
      <c r="I1357" s="129">
        <v>-0.0001</v>
      </c>
      <c r="J1357" s="129">
        <v>-0.0001</v>
      </c>
    </row>
    <row r="1358" spans="1:8" ht="12.75">
      <c r="A1358" s="128">
        <v>38387.01935185185</v>
      </c>
      <c r="C1358" s="151" t="s">
        <v>1290</v>
      </c>
      <c r="D1358" s="129">
        <v>13600.609700552795</v>
      </c>
      <c r="F1358" s="129">
        <v>188.7679351302369</v>
      </c>
      <c r="G1358" s="129">
        <v>117.189305538147</v>
      </c>
      <c r="H1358" s="129">
        <v>13600.609700552795</v>
      </c>
    </row>
    <row r="1360" spans="3:8" ht="12.75">
      <c r="C1360" s="151" t="s">
        <v>1291</v>
      </c>
      <c r="D1360" s="129">
        <v>2.401859220547295</v>
      </c>
      <c r="F1360" s="129">
        <v>4.163998569049344</v>
      </c>
      <c r="G1360" s="129">
        <v>3.187379117084687</v>
      </c>
      <c r="H1360" s="129">
        <v>2.4193984182993065</v>
      </c>
    </row>
    <row r="1361" spans="1:10" ht="12.75">
      <c r="A1361" s="145" t="s">
        <v>1280</v>
      </c>
      <c r="C1361" s="146" t="s">
        <v>1281</v>
      </c>
      <c r="D1361" s="146" t="s">
        <v>1282</v>
      </c>
      <c r="F1361" s="146" t="s">
        <v>1283</v>
      </c>
      <c r="G1361" s="146" t="s">
        <v>1284</v>
      </c>
      <c r="H1361" s="146" t="s">
        <v>1285</v>
      </c>
      <c r="I1361" s="147" t="s">
        <v>1286</v>
      </c>
      <c r="J1361" s="146" t="s">
        <v>1287</v>
      </c>
    </row>
    <row r="1362" spans="1:8" ht="12.75">
      <c r="A1362" s="148" t="s">
        <v>1062</v>
      </c>
      <c r="C1362" s="149">
        <v>766.4900000002235</v>
      </c>
      <c r="D1362" s="129">
        <v>75699.13418245316</v>
      </c>
      <c r="F1362" s="129">
        <v>2501</v>
      </c>
      <c r="G1362" s="129">
        <v>2707</v>
      </c>
      <c r="H1362" s="150" t="s">
        <v>808</v>
      </c>
    </row>
    <row r="1364" spans="4:8" ht="12.75">
      <c r="D1364" s="129">
        <v>75745.9694890976</v>
      </c>
      <c r="F1364" s="129">
        <v>2447</v>
      </c>
      <c r="G1364" s="129">
        <v>2480</v>
      </c>
      <c r="H1364" s="150" t="s">
        <v>809</v>
      </c>
    </row>
    <row r="1366" spans="4:8" ht="12.75">
      <c r="D1366" s="129">
        <v>75819.28946328163</v>
      </c>
      <c r="F1366" s="129">
        <v>2366</v>
      </c>
      <c r="G1366" s="129">
        <v>2673</v>
      </c>
      <c r="H1366" s="150" t="s">
        <v>810</v>
      </c>
    </row>
    <row r="1368" spans="1:10" ht="12.75">
      <c r="A1368" s="145" t="s">
        <v>1288</v>
      </c>
      <c r="C1368" s="151" t="s">
        <v>1289</v>
      </c>
      <c r="D1368" s="129">
        <v>75754.7977116108</v>
      </c>
      <c r="F1368" s="129">
        <v>2438</v>
      </c>
      <c r="G1368" s="129">
        <v>2620</v>
      </c>
      <c r="H1368" s="129">
        <v>73222.2464920986</v>
      </c>
      <c r="I1368" s="129">
        <v>-0.0001</v>
      </c>
      <c r="J1368" s="129">
        <v>-0.0001</v>
      </c>
    </row>
    <row r="1369" spans="1:8" ht="12.75">
      <c r="A1369" s="128">
        <v>38387.019849537035</v>
      </c>
      <c r="C1369" s="151" t="s">
        <v>1290</v>
      </c>
      <c r="D1369" s="129">
        <v>60.56216649643726</v>
      </c>
      <c r="F1369" s="129">
        <v>67.94850991743675</v>
      </c>
      <c r="G1369" s="129">
        <v>122.42957159118052</v>
      </c>
      <c r="H1369" s="129">
        <v>60.56216649643726</v>
      </c>
    </row>
    <row r="1371" spans="3:8" ht="12.75">
      <c r="C1371" s="151" t="s">
        <v>1291</v>
      </c>
      <c r="D1371" s="129">
        <v>0.07994499137465855</v>
      </c>
      <c r="F1371" s="129">
        <v>2.7870594715929764</v>
      </c>
      <c r="G1371" s="129">
        <v>4.672884411877118</v>
      </c>
      <c r="H1371" s="129">
        <v>0.08271006339988833</v>
      </c>
    </row>
    <row r="1372" spans="1:16" ht="12.75">
      <c r="A1372" s="139" t="s">
        <v>1190</v>
      </c>
      <c r="B1372" s="134" t="s">
        <v>1268</v>
      </c>
      <c r="D1372" s="139" t="s">
        <v>1191</v>
      </c>
      <c r="E1372" s="134" t="s">
        <v>1192</v>
      </c>
      <c r="F1372" s="135" t="s">
        <v>1310</v>
      </c>
      <c r="G1372" s="140" t="s">
        <v>1194</v>
      </c>
      <c r="H1372" s="141">
        <v>1</v>
      </c>
      <c r="I1372" s="142" t="s">
        <v>1195</v>
      </c>
      <c r="J1372" s="141">
        <v>12</v>
      </c>
      <c r="K1372" s="140" t="s">
        <v>1196</v>
      </c>
      <c r="L1372" s="143">
        <v>1</v>
      </c>
      <c r="M1372" s="140" t="s">
        <v>1197</v>
      </c>
      <c r="N1372" s="144">
        <v>1</v>
      </c>
      <c r="O1372" s="140" t="s">
        <v>1198</v>
      </c>
      <c r="P1372" s="144">
        <v>1</v>
      </c>
    </row>
    <row r="1374" spans="1:10" ht="12.75">
      <c r="A1374" s="145" t="s">
        <v>1280</v>
      </c>
      <c r="C1374" s="146" t="s">
        <v>1281</v>
      </c>
      <c r="D1374" s="146" t="s">
        <v>1282</v>
      </c>
      <c r="F1374" s="146" t="s">
        <v>1283</v>
      </c>
      <c r="G1374" s="146" t="s">
        <v>1284</v>
      </c>
      <c r="H1374" s="146" t="s">
        <v>1285</v>
      </c>
      <c r="I1374" s="147" t="s">
        <v>1286</v>
      </c>
      <c r="J1374" s="146" t="s">
        <v>1287</v>
      </c>
    </row>
    <row r="1375" spans="1:8" ht="12.75">
      <c r="A1375" s="148" t="s">
        <v>1222</v>
      </c>
      <c r="C1375" s="149">
        <v>178.2290000000503</v>
      </c>
      <c r="D1375" s="129">
        <v>749.9731408497319</v>
      </c>
      <c r="F1375" s="129">
        <v>436</v>
      </c>
      <c r="G1375" s="129">
        <v>479</v>
      </c>
      <c r="H1375" s="150" t="s">
        <v>811</v>
      </c>
    </row>
    <row r="1377" spans="4:8" ht="12.75">
      <c r="D1377" s="129">
        <v>759</v>
      </c>
      <c r="F1377" s="129">
        <v>429</v>
      </c>
      <c r="G1377" s="129">
        <v>472</v>
      </c>
      <c r="H1377" s="150" t="s">
        <v>812</v>
      </c>
    </row>
    <row r="1379" spans="4:8" ht="12.75">
      <c r="D1379" s="129">
        <v>757.5078778769821</v>
      </c>
      <c r="F1379" s="129">
        <v>468</v>
      </c>
      <c r="G1379" s="129">
        <v>482</v>
      </c>
      <c r="H1379" s="150" t="s">
        <v>813</v>
      </c>
    </row>
    <row r="1381" spans="1:8" ht="12.75">
      <c r="A1381" s="145" t="s">
        <v>1288</v>
      </c>
      <c r="C1381" s="151" t="s">
        <v>1289</v>
      </c>
      <c r="D1381" s="129">
        <v>755.4936729089047</v>
      </c>
      <c r="F1381" s="129">
        <v>444.33333333333337</v>
      </c>
      <c r="G1381" s="129">
        <v>477.66666666666663</v>
      </c>
      <c r="H1381" s="129">
        <v>293.51711040890467</v>
      </c>
    </row>
    <row r="1382" spans="1:8" ht="12.75">
      <c r="A1382" s="128">
        <v>38387.02208333334</v>
      </c>
      <c r="C1382" s="151" t="s">
        <v>1290</v>
      </c>
      <c r="D1382" s="129">
        <v>4.838782157697473</v>
      </c>
      <c r="F1382" s="129">
        <v>20.792626898334262</v>
      </c>
      <c r="G1382" s="129">
        <v>5.131601439446885</v>
      </c>
      <c r="H1382" s="129">
        <v>4.838782157697473</v>
      </c>
    </row>
    <row r="1384" spans="3:8" ht="12.75">
      <c r="C1384" s="151" t="s">
        <v>1291</v>
      </c>
      <c r="D1384" s="129">
        <v>0.6404795077987265</v>
      </c>
      <c r="F1384" s="129">
        <v>4.679510929857672</v>
      </c>
      <c r="G1384" s="129">
        <v>1.0743059538269824</v>
      </c>
      <c r="H1384" s="129">
        <v>1.6485519876359056</v>
      </c>
    </row>
    <row r="1385" spans="1:10" ht="12.75">
      <c r="A1385" s="145" t="s">
        <v>1280</v>
      </c>
      <c r="C1385" s="146" t="s">
        <v>1281</v>
      </c>
      <c r="D1385" s="146" t="s">
        <v>1282</v>
      </c>
      <c r="F1385" s="146" t="s">
        <v>1283</v>
      </c>
      <c r="G1385" s="146" t="s">
        <v>1284</v>
      </c>
      <c r="H1385" s="146" t="s">
        <v>1285</v>
      </c>
      <c r="I1385" s="147" t="s">
        <v>1286</v>
      </c>
      <c r="J1385" s="146" t="s">
        <v>1287</v>
      </c>
    </row>
    <row r="1386" spans="1:8" ht="12.75">
      <c r="A1386" s="148" t="s">
        <v>1055</v>
      </c>
      <c r="C1386" s="149">
        <v>251.61100000003353</v>
      </c>
      <c r="D1386" s="129">
        <v>3628074.0848083496</v>
      </c>
      <c r="F1386" s="129">
        <v>26200</v>
      </c>
      <c r="G1386" s="129">
        <v>25500</v>
      </c>
      <c r="H1386" s="150" t="s">
        <v>814</v>
      </c>
    </row>
    <row r="1388" spans="4:8" ht="12.75">
      <c r="D1388" s="129">
        <v>3867956.4190483093</v>
      </c>
      <c r="F1388" s="129">
        <v>27100</v>
      </c>
      <c r="G1388" s="129">
        <v>24900</v>
      </c>
      <c r="H1388" s="150" t="s">
        <v>815</v>
      </c>
    </row>
    <row r="1390" spans="4:8" ht="12.75">
      <c r="D1390" s="129">
        <v>3878937.8833618164</v>
      </c>
      <c r="F1390" s="129">
        <v>28300</v>
      </c>
      <c r="G1390" s="129">
        <v>25000</v>
      </c>
      <c r="H1390" s="150" t="s">
        <v>816</v>
      </c>
    </row>
    <row r="1392" spans="1:10" ht="12.75">
      <c r="A1392" s="145" t="s">
        <v>1288</v>
      </c>
      <c r="C1392" s="151" t="s">
        <v>1289</v>
      </c>
      <c r="D1392" s="129">
        <v>3791656.1290728254</v>
      </c>
      <c r="F1392" s="129">
        <v>27200</v>
      </c>
      <c r="G1392" s="129">
        <v>25133.333333333336</v>
      </c>
      <c r="H1392" s="129">
        <v>3765499.6486055013</v>
      </c>
      <c r="I1392" s="129">
        <v>-0.0001</v>
      </c>
      <c r="J1392" s="129">
        <v>-0.0001</v>
      </c>
    </row>
    <row r="1393" spans="1:8" ht="12.75">
      <c r="A1393" s="128">
        <v>38387.02255787037</v>
      </c>
      <c r="C1393" s="151" t="s">
        <v>1290</v>
      </c>
      <c r="D1393" s="129">
        <v>141772.5715500945</v>
      </c>
      <c r="F1393" s="129">
        <v>1053.5653752852738</v>
      </c>
      <c r="G1393" s="129">
        <v>321.4550253664318</v>
      </c>
      <c r="H1393" s="129">
        <v>141772.5715500945</v>
      </c>
    </row>
    <row r="1395" spans="3:8" ht="12.75">
      <c r="C1395" s="151" t="s">
        <v>1291</v>
      </c>
      <c r="D1395" s="129">
        <v>3.7390672235027322</v>
      </c>
      <c r="F1395" s="129">
        <v>3.8734021150193887</v>
      </c>
      <c r="G1395" s="129">
        <v>1.2789987746675004</v>
      </c>
      <c r="H1395" s="129">
        <v>3.765040095080023</v>
      </c>
    </row>
    <row r="1396" spans="1:10" ht="12.75">
      <c r="A1396" s="145" t="s">
        <v>1280</v>
      </c>
      <c r="C1396" s="146" t="s">
        <v>1281</v>
      </c>
      <c r="D1396" s="146" t="s">
        <v>1282</v>
      </c>
      <c r="F1396" s="146" t="s">
        <v>1283</v>
      </c>
      <c r="G1396" s="146" t="s">
        <v>1284</v>
      </c>
      <c r="H1396" s="146" t="s">
        <v>1285</v>
      </c>
      <c r="I1396" s="147" t="s">
        <v>1286</v>
      </c>
      <c r="J1396" s="146" t="s">
        <v>1287</v>
      </c>
    </row>
    <row r="1397" spans="1:8" ht="12.75">
      <c r="A1397" s="148" t="s">
        <v>1058</v>
      </c>
      <c r="C1397" s="149">
        <v>257.6099999998696</v>
      </c>
      <c r="D1397" s="129">
        <v>442227.49050426483</v>
      </c>
      <c r="F1397" s="129">
        <v>13935.000000014901</v>
      </c>
      <c r="G1397" s="129">
        <v>10410</v>
      </c>
      <c r="H1397" s="150" t="s">
        <v>817</v>
      </c>
    </row>
    <row r="1399" spans="4:8" ht="12.75">
      <c r="D1399" s="129">
        <v>485836.75756073</v>
      </c>
      <c r="F1399" s="129">
        <v>12450</v>
      </c>
      <c r="G1399" s="129">
        <v>10220</v>
      </c>
      <c r="H1399" s="150" t="s">
        <v>596</v>
      </c>
    </row>
    <row r="1401" spans="4:8" ht="12.75">
      <c r="D1401" s="129">
        <v>480360.5444846153</v>
      </c>
      <c r="F1401" s="129">
        <v>13457.5</v>
      </c>
      <c r="G1401" s="129">
        <v>10165</v>
      </c>
      <c r="H1401" s="150" t="s">
        <v>597</v>
      </c>
    </row>
    <row r="1403" spans="1:10" ht="12.75">
      <c r="A1403" s="145" t="s">
        <v>1288</v>
      </c>
      <c r="C1403" s="151" t="s">
        <v>1289</v>
      </c>
      <c r="D1403" s="129">
        <v>469474.9308498701</v>
      </c>
      <c r="F1403" s="129">
        <v>13280.833333338302</v>
      </c>
      <c r="G1403" s="129">
        <v>10265</v>
      </c>
      <c r="H1403" s="129">
        <v>457702.0141832009</v>
      </c>
      <c r="I1403" s="129">
        <v>-0.0001</v>
      </c>
      <c r="J1403" s="129">
        <v>-0.0001</v>
      </c>
    </row>
    <row r="1404" spans="1:8" ht="12.75">
      <c r="A1404" s="128">
        <v>38387.023194444446</v>
      </c>
      <c r="C1404" s="151" t="s">
        <v>1290</v>
      </c>
      <c r="D1404" s="129">
        <v>23755.30428039529</v>
      </c>
      <c r="F1404" s="129">
        <v>758.0993228746797</v>
      </c>
      <c r="G1404" s="129">
        <v>128.5496013218244</v>
      </c>
      <c r="H1404" s="129">
        <v>23755.30428039529</v>
      </c>
    </row>
    <row r="1406" spans="3:8" ht="12.75">
      <c r="C1406" s="151" t="s">
        <v>1291</v>
      </c>
      <c r="D1406" s="129">
        <v>5.0599729015119275</v>
      </c>
      <c r="F1406" s="129">
        <v>5.708221041910495</v>
      </c>
      <c r="G1406" s="129">
        <v>1.2523098034274178</v>
      </c>
      <c r="H1406" s="129">
        <v>5.1901244793052035</v>
      </c>
    </row>
    <row r="1407" spans="1:10" ht="12.75">
      <c r="A1407" s="145" t="s">
        <v>1280</v>
      </c>
      <c r="C1407" s="146" t="s">
        <v>1281</v>
      </c>
      <c r="D1407" s="146" t="s">
        <v>1282</v>
      </c>
      <c r="F1407" s="146" t="s">
        <v>1283</v>
      </c>
      <c r="G1407" s="146" t="s">
        <v>1284</v>
      </c>
      <c r="H1407" s="146" t="s">
        <v>1285</v>
      </c>
      <c r="I1407" s="147" t="s">
        <v>1286</v>
      </c>
      <c r="J1407" s="146" t="s">
        <v>1287</v>
      </c>
    </row>
    <row r="1408" spans="1:8" ht="12.75">
      <c r="A1408" s="148" t="s">
        <v>1057</v>
      </c>
      <c r="C1408" s="149">
        <v>259.9399999999441</v>
      </c>
      <c r="D1408" s="129">
        <v>5072306.77444458</v>
      </c>
      <c r="F1408" s="129">
        <v>27900</v>
      </c>
      <c r="G1408" s="129">
        <v>24950</v>
      </c>
      <c r="H1408" s="150" t="s">
        <v>598</v>
      </c>
    </row>
    <row r="1410" spans="4:8" ht="12.75">
      <c r="D1410" s="129">
        <v>5044037.362319946</v>
      </c>
      <c r="F1410" s="129">
        <v>27725</v>
      </c>
      <c r="G1410" s="129">
        <v>24600</v>
      </c>
      <c r="H1410" s="150" t="s">
        <v>599</v>
      </c>
    </row>
    <row r="1412" spans="4:8" ht="12.75">
      <c r="D1412" s="129">
        <v>5207478.858329773</v>
      </c>
      <c r="F1412" s="129">
        <v>27025</v>
      </c>
      <c r="G1412" s="129">
        <v>24575</v>
      </c>
      <c r="H1412" s="150" t="s">
        <v>600</v>
      </c>
    </row>
    <row r="1414" spans="1:10" ht="12.75">
      <c r="A1414" s="145" t="s">
        <v>1288</v>
      </c>
      <c r="C1414" s="151" t="s">
        <v>1289</v>
      </c>
      <c r="D1414" s="129">
        <v>5107940.998364766</v>
      </c>
      <c r="F1414" s="129">
        <v>27550</v>
      </c>
      <c r="G1414" s="129">
        <v>24708.333333333336</v>
      </c>
      <c r="H1414" s="129">
        <v>5081797.479846248</v>
      </c>
      <c r="I1414" s="129">
        <v>-0.0001</v>
      </c>
      <c r="J1414" s="129">
        <v>-0.0001</v>
      </c>
    </row>
    <row r="1415" spans="1:8" ht="12.75">
      <c r="A1415" s="128">
        <v>38387.02386574074</v>
      </c>
      <c r="C1415" s="151" t="s">
        <v>1290</v>
      </c>
      <c r="D1415" s="129">
        <v>87353.47211343882</v>
      </c>
      <c r="F1415" s="129">
        <v>463.0064794363033</v>
      </c>
      <c r="G1415" s="129">
        <v>209.66242709015205</v>
      </c>
      <c r="H1415" s="129">
        <v>87353.47211343882</v>
      </c>
    </row>
    <row r="1417" spans="3:8" ht="12.75">
      <c r="C1417" s="151" t="s">
        <v>1291</v>
      </c>
      <c r="D1417" s="129">
        <v>1.710150374513014</v>
      </c>
      <c r="F1417" s="129">
        <v>1.6806042810755115</v>
      </c>
      <c r="G1417" s="129">
        <v>0.8485494519668885</v>
      </c>
      <c r="H1417" s="129">
        <v>1.718948314250448</v>
      </c>
    </row>
    <row r="1418" spans="1:10" ht="12.75">
      <c r="A1418" s="145" t="s">
        <v>1280</v>
      </c>
      <c r="C1418" s="146" t="s">
        <v>1281</v>
      </c>
      <c r="D1418" s="146" t="s">
        <v>1282</v>
      </c>
      <c r="F1418" s="146" t="s">
        <v>1283</v>
      </c>
      <c r="G1418" s="146" t="s">
        <v>1284</v>
      </c>
      <c r="H1418" s="146" t="s">
        <v>1285</v>
      </c>
      <c r="I1418" s="147" t="s">
        <v>1286</v>
      </c>
      <c r="J1418" s="146" t="s">
        <v>1287</v>
      </c>
    </row>
    <row r="1419" spans="1:8" ht="12.75">
      <c r="A1419" s="148" t="s">
        <v>1059</v>
      </c>
      <c r="C1419" s="149">
        <v>285.2129999999888</v>
      </c>
      <c r="D1419" s="129">
        <v>834774.0381994247</v>
      </c>
      <c r="F1419" s="129">
        <v>12925</v>
      </c>
      <c r="G1419" s="129">
        <v>11725</v>
      </c>
      <c r="H1419" s="150" t="s">
        <v>601</v>
      </c>
    </row>
    <row r="1421" spans="4:8" ht="12.75">
      <c r="D1421" s="129">
        <v>857477.1950531006</v>
      </c>
      <c r="F1421" s="129">
        <v>13000</v>
      </c>
      <c r="G1421" s="129">
        <v>11750</v>
      </c>
      <c r="H1421" s="150" t="s">
        <v>602</v>
      </c>
    </row>
    <row r="1423" spans="4:8" ht="12.75">
      <c r="D1423" s="129">
        <v>887174.8054351807</v>
      </c>
      <c r="F1423" s="129">
        <v>12900</v>
      </c>
      <c r="G1423" s="129">
        <v>11725</v>
      </c>
      <c r="H1423" s="150" t="s">
        <v>603</v>
      </c>
    </row>
    <row r="1425" spans="1:10" ht="12.75">
      <c r="A1425" s="145" t="s">
        <v>1288</v>
      </c>
      <c r="C1425" s="151" t="s">
        <v>1289</v>
      </c>
      <c r="D1425" s="129">
        <v>859808.6795625687</v>
      </c>
      <c r="F1425" s="129">
        <v>12941.666666666668</v>
      </c>
      <c r="G1425" s="129">
        <v>11733.333333333332</v>
      </c>
      <c r="H1425" s="129">
        <v>847535.046512751</v>
      </c>
      <c r="I1425" s="129">
        <v>-0.0001</v>
      </c>
      <c r="J1425" s="129">
        <v>-0.0001</v>
      </c>
    </row>
    <row r="1426" spans="1:8" ht="12.75">
      <c r="A1426" s="128">
        <v>38387.02454861111</v>
      </c>
      <c r="C1426" s="151" t="s">
        <v>1290</v>
      </c>
      <c r="D1426" s="129">
        <v>26278.07007253942</v>
      </c>
      <c r="F1426" s="129">
        <v>52.04164998665332</v>
      </c>
      <c r="G1426" s="129">
        <v>14.433756729740642</v>
      </c>
      <c r="H1426" s="129">
        <v>26278.07007253942</v>
      </c>
    </row>
    <row r="1428" spans="3:8" ht="12.75">
      <c r="C1428" s="151" t="s">
        <v>1291</v>
      </c>
      <c r="D1428" s="129">
        <v>3.0562694582134835</v>
      </c>
      <c r="F1428" s="129">
        <v>0.4021247906244944</v>
      </c>
      <c r="G1428" s="129">
        <v>0.12301497212847139</v>
      </c>
      <c r="H1428" s="129">
        <v>3.1005290200874396</v>
      </c>
    </row>
    <row r="1429" spans="1:10" ht="12.75">
      <c r="A1429" s="145" t="s">
        <v>1280</v>
      </c>
      <c r="C1429" s="146" t="s">
        <v>1281</v>
      </c>
      <c r="D1429" s="146" t="s">
        <v>1282</v>
      </c>
      <c r="F1429" s="146" t="s">
        <v>1283</v>
      </c>
      <c r="G1429" s="146" t="s">
        <v>1284</v>
      </c>
      <c r="H1429" s="146" t="s">
        <v>1285</v>
      </c>
      <c r="I1429" s="147" t="s">
        <v>1286</v>
      </c>
      <c r="J1429" s="146" t="s">
        <v>1287</v>
      </c>
    </row>
    <row r="1430" spans="1:8" ht="12.75">
      <c r="A1430" s="148" t="s">
        <v>1055</v>
      </c>
      <c r="C1430" s="149">
        <v>288.1579999998212</v>
      </c>
      <c r="D1430" s="129">
        <v>396448.4425392151</v>
      </c>
      <c r="F1430" s="129">
        <v>3950</v>
      </c>
      <c r="G1430" s="129">
        <v>3759.9999999962747</v>
      </c>
      <c r="H1430" s="150" t="s">
        <v>604</v>
      </c>
    </row>
    <row r="1432" spans="4:8" ht="12.75">
      <c r="D1432" s="129">
        <v>399128.0603322983</v>
      </c>
      <c r="F1432" s="129">
        <v>3950</v>
      </c>
      <c r="G1432" s="129">
        <v>3759.9999999962747</v>
      </c>
      <c r="H1432" s="150" t="s">
        <v>605</v>
      </c>
    </row>
    <row r="1434" spans="4:8" ht="12.75">
      <c r="D1434" s="129">
        <v>390209.10109615326</v>
      </c>
      <c r="F1434" s="129">
        <v>3950</v>
      </c>
      <c r="G1434" s="129">
        <v>3759.9999999962747</v>
      </c>
      <c r="H1434" s="150" t="s">
        <v>606</v>
      </c>
    </row>
    <row r="1436" spans="1:10" ht="12.75">
      <c r="A1436" s="145" t="s">
        <v>1288</v>
      </c>
      <c r="C1436" s="151" t="s">
        <v>1289</v>
      </c>
      <c r="D1436" s="129">
        <v>395261.86798922217</v>
      </c>
      <c r="F1436" s="129">
        <v>3950</v>
      </c>
      <c r="G1436" s="129">
        <v>3759.9999999962747</v>
      </c>
      <c r="H1436" s="129">
        <v>391408.3392281622</v>
      </c>
      <c r="I1436" s="129">
        <v>-0.0001</v>
      </c>
      <c r="J1436" s="129">
        <v>-0.0001</v>
      </c>
    </row>
    <row r="1437" spans="1:8" ht="12.75">
      <c r="A1437" s="128">
        <v>38387.024976851855</v>
      </c>
      <c r="C1437" s="151" t="s">
        <v>1290</v>
      </c>
      <c r="D1437" s="129">
        <v>4576.344374715432</v>
      </c>
      <c r="G1437" s="129">
        <v>5.638186222554939E-05</v>
      </c>
      <c r="H1437" s="129">
        <v>4576.344374715432</v>
      </c>
    </row>
    <row r="1439" spans="3:8" ht="12.75">
      <c r="C1439" s="151" t="s">
        <v>1291</v>
      </c>
      <c r="D1439" s="129">
        <v>1.157800624177645</v>
      </c>
      <c r="F1439" s="129">
        <v>0</v>
      </c>
      <c r="G1439" s="129">
        <v>1.499517612383118E-06</v>
      </c>
      <c r="H1439" s="129">
        <v>1.1691995075372579</v>
      </c>
    </row>
    <row r="1440" spans="1:10" ht="12.75">
      <c r="A1440" s="145" t="s">
        <v>1280</v>
      </c>
      <c r="C1440" s="146" t="s">
        <v>1281</v>
      </c>
      <c r="D1440" s="146" t="s">
        <v>1282</v>
      </c>
      <c r="F1440" s="146" t="s">
        <v>1283</v>
      </c>
      <c r="G1440" s="146" t="s">
        <v>1284</v>
      </c>
      <c r="H1440" s="146" t="s">
        <v>1285</v>
      </c>
      <c r="I1440" s="147" t="s">
        <v>1286</v>
      </c>
      <c r="J1440" s="146" t="s">
        <v>1287</v>
      </c>
    </row>
    <row r="1441" spans="1:8" ht="12.75">
      <c r="A1441" s="148" t="s">
        <v>1056</v>
      </c>
      <c r="C1441" s="149">
        <v>334.94100000010803</v>
      </c>
      <c r="D1441" s="129">
        <v>1936066.3850517273</v>
      </c>
      <c r="F1441" s="129">
        <v>31500</v>
      </c>
      <c r="H1441" s="150" t="s">
        <v>607</v>
      </c>
    </row>
    <row r="1443" spans="4:8" ht="12.75">
      <c r="D1443" s="129">
        <v>1883276.937198639</v>
      </c>
      <c r="F1443" s="129">
        <v>31200</v>
      </c>
      <c r="H1443" s="150" t="s">
        <v>608</v>
      </c>
    </row>
    <row r="1445" spans="4:8" ht="12.75">
      <c r="D1445" s="129">
        <v>1892383.7881317139</v>
      </c>
      <c r="F1445" s="129">
        <v>30900</v>
      </c>
      <c r="H1445" s="150" t="s">
        <v>609</v>
      </c>
    </row>
    <row r="1447" spans="1:10" ht="12.75">
      <c r="A1447" s="145" t="s">
        <v>1288</v>
      </c>
      <c r="C1447" s="151" t="s">
        <v>1289</v>
      </c>
      <c r="D1447" s="129">
        <v>1903909.0367940268</v>
      </c>
      <c r="F1447" s="129">
        <v>31200</v>
      </c>
      <c r="H1447" s="129">
        <v>1872709.0367940268</v>
      </c>
      <c r="I1447" s="129">
        <v>-0.0001</v>
      </c>
      <c r="J1447" s="129">
        <v>-0.0001</v>
      </c>
    </row>
    <row r="1448" spans="1:8" ht="12.75">
      <c r="A1448" s="128">
        <v>38387.025416666664</v>
      </c>
      <c r="C1448" s="151" t="s">
        <v>1290</v>
      </c>
      <c r="D1448" s="129">
        <v>28218.876106325824</v>
      </c>
      <c r="F1448" s="129">
        <v>300</v>
      </c>
      <c r="H1448" s="129">
        <v>28218.876106325824</v>
      </c>
    </row>
    <row r="1450" spans="3:8" ht="12.75">
      <c r="C1450" s="151" t="s">
        <v>1291</v>
      </c>
      <c r="D1450" s="129">
        <v>1.4821546387448905</v>
      </c>
      <c r="F1450" s="129">
        <v>0.9615384615384615</v>
      </c>
      <c r="H1450" s="129">
        <v>1.5068478632769864</v>
      </c>
    </row>
    <row r="1451" spans="1:10" ht="12.75">
      <c r="A1451" s="145" t="s">
        <v>1280</v>
      </c>
      <c r="C1451" s="146" t="s">
        <v>1281</v>
      </c>
      <c r="D1451" s="146" t="s">
        <v>1282</v>
      </c>
      <c r="F1451" s="146" t="s">
        <v>1283</v>
      </c>
      <c r="G1451" s="146" t="s">
        <v>1284</v>
      </c>
      <c r="H1451" s="146" t="s">
        <v>1285</v>
      </c>
      <c r="I1451" s="147" t="s">
        <v>1286</v>
      </c>
      <c r="J1451" s="146" t="s">
        <v>1287</v>
      </c>
    </row>
    <row r="1452" spans="1:8" ht="12.75">
      <c r="A1452" s="148" t="s">
        <v>1060</v>
      </c>
      <c r="C1452" s="149">
        <v>393.36599999992177</v>
      </c>
      <c r="D1452" s="129">
        <v>4600277.532737732</v>
      </c>
      <c r="F1452" s="129">
        <v>17200</v>
      </c>
      <c r="G1452" s="129">
        <v>17200</v>
      </c>
      <c r="H1452" s="150" t="s">
        <v>610</v>
      </c>
    </row>
    <row r="1454" spans="4:8" ht="12.75">
      <c r="D1454" s="129">
        <v>4904636.128829956</v>
      </c>
      <c r="F1454" s="129">
        <v>19200</v>
      </c>
      <c r="G1454" s="129">
        <v>14300</v>
      </c>
      <c r="H1454" s="150" t="s">
        <v>611</v>
      </c>
    </row>
    <row r="1456" spans="4:8" ht="12.75">
      <c r="D1456" s="129">
        <v>4912135.733909607</v>
      </c>
      <c r="F1456" s="129">
        <v>20800</v>
      </c>
      <c r="G1456" s="129">
        <v>15800</v>
      </c>
      <c r="H1456" s="150" t="s">
        <v>612</v>
      </c>
    </row>
    <row r="1458" spans="1:10" ht="12.75">
      <c r="A1458" s="145" t="s">
        <v>1288</v>
      </c>
      <c r="C1458" s="151" t="s">
        <v>1289</v>
      </c>
      <c r="D1458" s="129">
        <v>4805683.131825765</v>
      </c>
      <c r="F1458" s="129">
        <v>19066.666666666668</v>
      </c>
      <c r="G1458" s="129">
        <v>15766.666666666668</v>
      </c>
      <c r="H1458" s="129">
        <v>4788266.465159099</v>
      </c>
      <c r="I1458" s="129">
        <v>-0.0001</v>
      </c>
      <c r="J1458" s="129">
        <v>-0.0001</v>
      </c>
    </row>
    <row r="1459" spans="1:8" ht="12.75">
      <c r="A1459" s="128">
        <v>38387.025868055556</v>
      </c>
      <c r="C1459" s="151" t="s">
        <v>1290</v>
      </c>
      <c r="D1459" s="129">
        <v>177925.9849533695</v>
      </c>
      <c r="F1459" s="129">
        <v>1803.6999011291575</v>
      </c>
      <c r="G1459" s="129">
        <v>1450.2873278538061</v>
      </c>
      <c r="H1459" s="129">
        <v>177925.9849533695</v>
      </c>
    </row>
    <row r="1461" spans="3:8" ht="12.75">
      <c r="C1461" s="151" t="s">
        <v>1291</v>
      </c>
      <c r="D1461" s="129">
        <v>3.7024077549984504</v>
      </c>
      <c r="F1461" s="129">
        <v>9.459964516411665</v>
      </c>
      <c r="G1461" s="129">
        <v>9.19843971154634</v>
      </c>
      <c r="H1461" s="129">
        <v>3.7158747586002945</v>
      </c>
    </row>
    <row r="1462" spans="1:10" ht="12.75">
      <c r="A1462" s="145" t="s">
        <v>1280</v>
      </c>
      <c r="C1462" s="146" t="s">
        <v>1281</v>
      </c>
      <c r="D1462" s="146" t="s">
        <v>1282</v>
      </c>
      <c r="F1462" s="146" t="s">
        <v>1283</v>
      </c>
      <c r="G1462" s="146" t="s">
        <v>1284</v>
      </c>
      <c r="H1462" s="146" t="s">
        <v>1285</v>
      </c>
      <c r="I1462" s="147" t="s">
        <v>1286</v>
      </c>
      <c r="J1462" s="146" t="s">
        <v>1287</v>
      </c>
    </row>
    <row r="1463" spans="1:8" ht="12.75">
      <c r="A1463" s="148" t="s">
        <v>1054</v>
      </c>
      <c r="C1463" s="149">
        <v>396.15199999976903</v>
      </c>
      <c r="D1463" s="129">
        <v>5195735.092964172</v>
      </c>
      <c r="F1463" s="129">
        <v>91000</v>
      </c>
      <c r="G1463" s="129">
        <v>92800</v>
      </c>
      <c r="H1463" s="150" t="s">
        <v>613</v>
      </c>
    </row>
    <row r="1465" spans="4:8" ht="12.75">
      <c r="D1465" s="129">
        <v>5400521.566886902</v>
      </c>
      <c r="F1465" s="129">
        <v>91000</v>
      </c>
      <c r="G1465" s="129">
        <v>91800</v>
      </c>
      <c r="H1465" s="150" t="s">
        <v>614</v>
      </c>
    </row>
    <row r="1467" spans="4:8" ht="12.75">
      <c r="D1467" s="129">
        <v>5070900.9072647095</v>
      </c>
      <c r="F1467" s="129">
        <v>92000</v>
      </c>
      <c r="G1467" s="129">
        <v>93400</v>
      </c>
      <c r="H1467" s="150" t="s">
        <v>615</v>
      </c>
    </row>
    <row r="1469" spans="1:10" ht="12.75">
      <c r="A1469" s="145" t="s">
        <v>1288</v>
      </c>
      <c r="C1469" s="151" t="s">
        <v>1289</v>
      </c>
      <c r="D1469" s="129">
        <v>5222385.855705261</v>
      </c>
      <c r="F1469" s="129">
        <v>91333.33333333334</v>
      </c>
      <c r="G1469" s="129">
        <v>92666.66666666666</v>
      </c>
      <c r="H1469" s="129">
        <v>5130392.990069115</v>
      </c>
      <c r="I1469" s="129">
        <v>-0.0001</v>
      </c>
      <c r="J1469" s="129">
        <v>-0.0001</v>
      </c>
    </row>
    <row r="1470" spans="1:8" ht="12.75">
      <c r="A1470" s="128">
        <v>38387.026342592595</v>
      </c>
      <c r="C1470" s="151" t="s">
        <v>1290</v>
      </c>
      <c r="D1470" s="129">
        <v>166418.57522057646</v>
      </c>
      <c r="F1470" s="129">
        <v>577.3502691896258</v>
      </c>
      <c r="G1470" s="129">
        <v>808.2903768654761</v>
      </c>
      <c r="H1470" s="129">
        <v>166418.57522057646</v>
      </c>
    </row>
    <row r="1472" spans="3:8" ht="12.75">
      <c r="C1472" s="151" t="s">
        <v>1291</v>
      </c>
      <c r="D1472" s="129">
        <v>3.1866388240687042</v>
      </c>
      <c r="F1472" s="129">
        <v>0.632135331229517</v>
      </c>
      <c r="G1472" s="129">
        <v>0.8722558023728163</v>
      </c>
      <c r="H1472" s="129">
        <v>3.243778313722016</v>
      </c>
    </row>
    <row r="1473" spans="1:10" ht="12.75">
      <c r="A1473" s="145" t="s">
        <v>1280</v>
      </c>
      <c r="C1473" s="146" t="s">
        <v>1281</v>
      </c>
      <c r="D1473" s="146" t="s">
        <v>1282</v>
      </c>
      <c r="F1473" s="146" t="s">
        <v>1283</v>
      </c>
      <c r="G1473" s="146" t="s">
        <v>1284</v>
      </c>
      <c r="H1473" s="146" t="s">
        <v>1285</v>
      </c>
      <c r="I1473" s="147" t="s">
        <v>1286</v>
      </c>
      <c r="J1473" s="146" t="s">
        <v>1287</v>
      </c>
    </row>
    <row r="1474" spans="1:8" ht="12.75">
      <c r="A1474" s="148" t="s">
        <v>1061</v>
      </c>
      <c r="C1474" s="149">
        <v>589.5920000001788</v>
      </c>
      <c r="D1474" s="129">
        <v>421770.5176587105</v>
      </c>
      <c r="F1474" s="129">
        <v>3750</v>
      </c>
      <c r="G1474" s="129">
        <v>3120</v>
      </c>
      <c r="H1474" s="150" t="s">
        <v>616</v>
      </c>
    </row>
    <row r="1476" spans="4:8" ht="12.75">
      <c r="D1476" s="129">
        <v>385305.71274900436</v>
      </c>
      <c r="F1476" s="129">
        <v>3820</v>
      </c>
      <c r="G1476" s="129">
        <v>3150</v>
      </c>
      <c r="H1476" s="150" t="s">
        <v>617</v>
      </c>
    </row>
    <row r="1478" spans="4:8" ht="12.75">
      <c r="D1478" s="129">
        <v>397335.5393834114</v>
      </c>
      <c r="F1478" s="129">
        <v>3650</v>
      </c>
      <c r="G1478" s="129">
        <v>3120</v>
      </c>
      <c r="H1478" s="150" t="s">
        <v>618</v>
      </c>
    </row>
    <row r="1480" spans="1:10" ht="12.75">
      <c r="A1480" s="145" t="s">
        <v>1288</v>
      </c>
      <c r="C1480" s="151" t="s">
        <v>1289</v>
      </c>
      <c r="D1480" s="129">
        <v>401470.58993037546</v>
      </c>
      <c r="F1480" s="129">
        <v>3740</v>
      </c>
      <c r="G1480" s="129">
        <v>3130</v>
      </c>
      <c r="H1480" s="129">
        <v>398035.58993037546</v>
      </c>
      <c r="I1480" s="129">
        <v>-0.0001</v>
      </c>
      <c r="J1480" s="129">
        <v>-0.0001</v>
      </c>
    </row>
    <row r="1481" spans="1:8" ht="12.75">
      <c r="A1481" s="128">
        <v>38387.0268287037</v>
      </c>
      <c r="C1481" s="151" t="s">
        <v>1290</v>
      </c>
      <c r="D1481" s="129">
        <v>18580.755677454574</v>
      </c>
      <c r="F1481" s="129">
        <v>85.44003745317531</v>
      </c>
      <c r="G1481" s="129">
        <v>17.32050807568877</v>
      </c>
      <c r="H1481" s="129">
        <v>18580.755677454574</v>
      </c>
    </row>
    <row r="1483" spans="3:8" ht="12.75">
      <c r="C1483" s="151" t="s">
        <v>1291</v>
      </c>
      <c r="D1483" s="129">
        <v>4.628173555795685</v>
      </c>
      <c r="F1483" s="129">
        <v>2.284492980031425</v>
      </c>
      <c r="G1483" s="129">
        <v>0.5533708650379799</v>
      </c>
      <c r="H1483" s="129">
        <v>4.668114145447327</v>
      </c>
    </row>
    <row r="1484" spans="1:10" ht="12.75">
      <c r="A1484" s="145" t="s">
        <v>1280</v>
      </c>
      <c r="C1484" s="146" t="s">
        <v>1281</v>
      </c>
      <c r="D1484" s="146" t="s">
        <v>1282</v>
      </c>
      <c r="F1484" s="146" t="s">
        <v>1283</v>
      </c>
      <c r="G1484" s="146" t="s">
        <v>1284</v>
      </c>
      <c r="H1484" s="146" t="s">
        <v>1285</v>
      </c>
      <c r="I1484" s="147" t="s">
        <v>1286</v>
      </c>
      <c r="J1484" s="146" t="s">
        <v>1287</v>
      </c>
    </row>
    <row r="1485" spans="1:8" ht="12.75">
      <c r="A1485" s="148" t="s">
        <v>1062</v>
      </c>
      <c r="C1485" s="149">
        <v>766.4900000002235</v>
      </c>
      <c r="D1485" s="129">
        <v>29844.8312767148</v>
      </c>
      <c r="F1485" s="129">
        <v>2129</v>
      </c>
      <c r="G1485" s="129">
        <v>2028</v>
      </c>
      <c r="H1485" s="150" t="s">
        <v>619</v>
      </c>
    </row>
    <row r="1487" spans="4:8" ht="12.75">
      <c r="D1487" s="129">
        <v>29946.65698647499</v>
      </c>
      <c r="F1487" s="129">
        <v>2102</v>
      </c>
      <c r="G1487" s="129">
        <v>2029.9999999981374</v>
      </c>
      <c r="H1487" s="150" t="s">
        <v>620</v>
      </c>
    </row>
    <row r="1489" spans="4:8" ht="12.75">
      <c r="D1489" s="129">
        <v>29017.273640841246</v>
      </c>
      <c r="F1489" s="129">
        <v>2004.9999999981374</v>
      </c>
      <c r="G1489" s="129">
        <v>2016</v>
      </c>
      <c r="H1489" s="150" t="s">
        <v>621</v>
      </c>
    </row>
    <row r="1491" spans="1:10" ht="12.75">
      <c r="A1491" s="145" t="s">
        <v>1288</v>
      </c>
      <c r="C1491" s="151" t="s">
        <v>1289</v>
      </c>
      <c r="D1491" s="129">
        <v>29602.920634677015</v>
      </c>
      <c r="F1491" s="129">
        <v>2078.666666666046</v>
      </c>
      <c r="G1491" s="129">
        <v>2024.6666666660458</v>
      </c>
      <c r="H1491" s="129">
        <v>27552.307626547554</v>
      </c>
      <c r="I1491" s="129">
        <v>-0.0001</v>
      </c>
      <c r="J1491" s="129">
        <v>-0.0001</v>
      </c>
    </row>
    <row r="1492" spans="1:8" ht="12.75">
      <c r="A1492" s="128">
        <v>38387.027337962965</v>
      </c>
      <c r="C1492" s="151" t="s">
        <v>1290</v>
      </c>
      <c r="D1492" s="129">
        <v>509.7341658490049</v>
      </c>
      <c r="F1492" s="129">
        <v>65.20991744719531</v>
      </c>
      <c r="G1492" s="129">
        <v>7.571877793718138</v>
      </c>
      <c r="H1492" s="129">
        <v>509.7341658490049</v>
      </c>
    </row>
    <row r="1494" spans="3:8" ht="12.75">
      <c r="C1494" s="151" t="s">
        <v>1291</v>
      </c>
      <c r="D1494" s="129">
        <v>1.7219049841045069</v>
      </c>
      <c r="F1494" s="129">
        <v>3.137103148518993</v>
      </c>
      <c r="G1494" s="129">
        <v>0.37398145178072745</v>
      </c>
      <c r="H1494" s="129">
        <v>1.8500597944756516</v>
      </c>
    </row>
    <row r="1495" spans="1:16" ht="12.75">
      <c r="A1495" s="139" t="s">
        <v>1190</v>
      </c>
      <c r="B1495" s="134" t="s">
        <v>1231</v>
      </c>
      <c r="D1495" s="139" t="s">
        <v>1191</v>
      </c>
      <c r="E1495" s="134" t="s">
        <v>1192</v>
      </c>
      <c r="F1495" s="135" t="s">
        <v>1311</v>
      </c>
      <c r="G1495" s="140" t="s">
        <v>1194</v>
      </c>
      <c r="H1495" s="141">
        <v>1</v>
      </c>
      <c r="I1495" s="142" t="s">
        <v>1195</v>
      </c>
      <c r="J1495" s="141">
        <v>13</v>
      </c>
      <c r="K1495" s="140" t="s">
        <v>1196</v>
      </c>
      <c r="L1495" s="143">
        <v>1</v>
      </c>
      <c r="M1495" s="140" t="s">
        <v>1197</v>
      </c>
      <c r="N1495" s="144">
        <v>1</v>
      </c>
      <c r="O1495" s="140" t="s">
        <v>1198</v>
      </c>
      <c r="P1495" s="144">
        <v>1</v>
      </c>
    </row>
    <row r="1497" spans="1:10" ht="12.75">
      <c r="A1497" s="145" t="s">
        <v>1280</v>
      </c>
      <c r="C1497" s="146" t="s">
        <v>1281</v>
      </c>
      <c r="D1497" s="146" t="s">
        <v>1282</v>
      </c>
      <c r="F1497" s="146" t="s">
        <v>1283</v>
      </c>
      <c r="G1497" s="146" t="s">
        <v>1284</v>
      </c>
      <c r="H1497" s="146" t="s">
        <v>1285</v>
      </c>
      <c r="I1497" s="147" t="s">
        <v>1286</v>
      </c>
      <c r="J1497" s="146" t="s">
        <v>1287</v>
      </c>
    </row>
    <row r="1498" spans="1:8" ht="12.75">
      <c r="A1498" s="148" t="s">
        <v>1222</v>
      </c>
      <c r="C1498" s="149">
        <v>178.2290000000503</v>
      </c>
      <c r="D1498" s="129">
        <v>676.0141564123333</v>
      </c>
      <c r="F1498" s="129">
        <v>581</v>
      </c>
      <c r="G1498" s="129">
        <v>648</v>
      </c>
      <c r="H1498" s="150" t="s">
        <v>622</v>
      </c>
    </row>
    <row r="1500" spans="4:8" ht="12.75">
      <c r="D1500" s="129">
        <v>620</v>
      </c>
      <c r="F1500" s="129">
        <v>656</v>
      </c>
      <c r="G1500" s="129">
        <v>557</v>
      </c>
      <c r="H1500" s="150" t="s">
        <v>623</v>
      </c>
    </row>
    <row r="1502" spans="4:8" ht="12.75">
      <c r="D1502" s="129">
        <v>646.2796188592911</v>
      </c>
      <c r="F1502" s="129">
        <v>633</v>
      </c>
      <c r="G1502" s="129">
        <v>620</v>
      </c>
      <c r="H1502" s="150" t="s">
        <v>624</v>
      </c>
    </row>
    <row r="1504" spans="1:8" ht="12.75">
      <c r="A1504" s="145" t="s">
        <v>1288</v>
      </c>
      <c r="C1504" s="151" t="s">
        <v>1289</v>
      </c>
      <c r="D1504" s="129">
        <v>647.4312584238747</v>
      </c>
      <c r="F1504" s="129">
        <v>623.3333333333334</v>
      </c>
      <c r="G1504" s="129">
        <v>608.3333333333334</v>
      </c>
      <c r="H1504" s="129">
        <v>32.037378215541445</v>
      </c>
    </row>
    <row r="1505" spans="1:8" ht="12.75">
      <c r="A1505" s="128">
        <v>38387.02956018518</v>
      </c>
      <c r="C1505" s="151" t="s">
        <v>1290</v>
      </c>
      <c r="D1505" s="129">
        <v>28.024830684794118</v>
      </c>
      <c r="F1505" s="129">
        <v>38.423083339749475</v>
      </c>
      <c r="G1505" s="129">
        <v>46.60829682935575</v>
      </c>
      <c r="H1505" s="129">
        <v>28.024830684794118</v>
      </c>
    </row>
    <row r="1507" spans="3:8" ht="12.75">
      <c r="C1507" s="151" t="s">
        <v>1291</v>
      </c>
      <c r="D1507" s="129">
        <v>4.328618725178419</v>
      </c>
      <c r="F1507" s="129">
        <v>6.164131017072109</v>
      </c>
      <c r="G1507" s="129">
        <v>7.6616378349625895</v>
      </c>
      <c r="H1507" s="129">
        <v>87.4754185447022</v>
      </c>
    </row>
    <row r="1508" spans="1:10" ht="12.75">
      <c r="A1508" s="145" t="s">
        <v>1280</v>
      </c>
      <c r="C1508" s="146" t="s">
        <v>1281</v>
      </c>
      <c r="D1508" s="146" t="s">
        <v>1282</v>
      </c>
      <c r="F1508" s="146" t="s">
        <v>1283</v>
      </c>
      <c r="G1508" s="146" t="s">
        <v>1284</v>
      </c>
      <c r="H1508" s="146" t="s">
        <v>1285</v>
      </c>
      <c r="I1508" s="147" t="s">
        <v>1286</v>
      </c>
      <c r="J1508" s="146" t="s">
        <v>1287</v>
      </c>
    </row>
    <row r="1509" spans="1:8" ht="12.75">
      <c r="A1509" s="148" t="s">
        <v>1055</v>
      </c>
      <c r="C1509" s="149">
        <v>251.61100000003353</v>
      </c>
      <c r="D1509" s="129">
        <v>3975474.9858055115</v>
      </c>
      <c r="F1509" s="129">
        <v>29400</v>
      </c>
      <c r="G1509" s="129">
        <v>24700</v>
      </c>
      <c r="H1509" s="150" t="s">
        <v>625</v>
      </c>
    </row>
    <row r="1511" spans="4:8" ht="12.75">
      <c r="D1511" s="129">
        <v>4125662.7820281982</v>
      </c>
      <c r="F1511" s="129">
        <v>29600</v>
      </c>
      <c r="G1511" s="129">
        <v>25500</v>
      </c>
      <c r="H1511" s="150" t="s">
        <v>626</v>
      </c>
    </row>
    <row r="1513" spans="4:8" ht="12.75">
      <c r="D1513" s="129">
        <v>4040873.449245453</v>
      </c>
      <c r="F1513" s="129">
        <v>29400</v>
      </c>
      <c r="G1513" s="129">
        <v>24800</v>
      </c>
      <c r="H1513" s="150" t="s">
        <v>627</v>
      </c>
    </row>
    <row r="1515" spans="1:10" ht="12.75">
      <c r="A1515" s="145" t="s">
        <v>1288</v>
      </c>
      <c r="C1515" s="151" t="s">
        <v>1289</v>
      </c>
      <c r="D1515" s="129">
        <v>4047337.072359721</v>
      </c>
      <c r="F1515" s="129">
        <v>29466.666666666664</v>
      </c>
      <c r="G1515" s="129">
        <v>25000</v>
      </c>
      <c r="H1515" s="129">
        <v>4020125.754360452</v>
      </c>
      <c r="I1515" s="129">
        <v>-0.0001</v>
      </c>
      <c r="J1515" s="129">
        <v>-0.0001</v>
      </c>
    </row>
    <row r="1516" spans="1:8" ht="12.75">
      <c r="A1516" s="128">
        <v>38387.0300462963</v>
      </c>
      <c r="C1516" s="151" t="s">
        <v>1290</v>
      </c>
      <c r="D1516" s="129">
        <v>75302.24001566399</v>
      </c>
      <c r="F1516" s="129">
        <v>115.47005383792514</v>
      </c>
      <c r="G1516" s="129">
        <v>435.88989435406734</v>
      </c>
      <c r="H1516" s="129">
        <v>75302.24001566399</v>
      </c>
    </row>
    <row r="1518" spans="3:8" ht="12.75">
      <c r="C1518" s="151" t="s">
        <v>1291</v>
      </c>
      <c r="D1518" s="129">
        <v>1.8605378961372372</v>
      </c>
      <c r="F1518" s="129">
        <v>0.39186669854499484</v>
      </c>
      <c r="G1518" s="129">
        <v>1.7435595774162698</v>
      </c>
      <c r="H1518" s="129">
        <v>1.873131454507039</v>
      </c>
    </row>
    <row r="1519" spans="1:10" ht="12.75">
      <c r="A1519" s="145" t="s">
        <v>1280</v>
      </c>
      <c r="C1519" s="146" t="s">
        <v>1281</v>
      </c>
      <c r="D1519" s="146" t="s">
        <v>1282</v>
      </c>
      <c r="F1519" s="146" t="s">
        <v>1283</v>
      </c>
      <c r="G1519" s="146" t="s">
        <v>1284</v>
      </c>
      <c r="H1519" s="146" t="s">
        <v>1285</v>
      </c>
      <c r="I1519" s="147" t="s">
        <v>1286</v>
      </c>
      <c r="J1519" s="146" t="s">
        <v>1287</v>
      </c>
    </row>
    <row r="1520" spans="1:8" ht="12.75">
      <c r="A1520" s="148" t="s">
        <v>1058</v>
      </c>
      <c r="C1520" s="149">
        <v>257.6099999998696</v>
      </c>
      <c r="D1520" s="129">
        <v>345909.5995006561</v>
      </c>
      <c r="F1520" s="129">
        <v>11312.5</v>
      </c>
      <c r="G1520" s="129">
        <v>9877.5</v>
      </c>
      <c r="H1520" s="150" t="s">
        <v>628</v>
      </c>
    </row>
    <row r="1522" spans="4:8" ht="12.75">
      <c r="D1522" s="129">
        <v>357584.2684211731</v>
      </c>
      <c r="F1522" s="129">
        <v>11830</v>
      </c>
      <c r="G1522" s="129">
        <v>9880</v>
      </c>
      <c r="H1522" s="150" t="s">
        <v>629</v>
      </c>
    </row>
    <row r="1524" spans="4:8" ht="12.75">
      <c r="D1524" s="129">
        <v>352239.7313079834</v>
      </c>
      <c r="F1524" s="129">
        <v>11320</v>
      </c>
      <c r="G1524" s="129">
        <v>9832.5</v>
      </c>
      <c r="H1524" s="150" t="s">
        <v>630</v>
      </c>
    </row>
    <row r="1526" spans="1:10" ht="12.75">
      <c r="A1526" s="145" t="s">
        <v>1288</v>
      </c>
      <c r="C1526" s="151" t="s">
        <v>1289</v>
      </c>
      <c r="D1526" s="129">
        <v>351911.1997432709</v>
      </c>
      <c r="F1526" s="129">
        <v>11487.5</v>
      </c>
      <c r="G1526" s="129">
        <v>9863.333333333334</v>
      </c>
      <c r="H1526" s="129">
        <v>341235.78307660425</v>
      </c>
      <c r="I1526" s="129">
        <v>-0.0001</v>
      </c>
      <c r="J1526" s="129">
        <v>-0.0001</v>
      </c>
    </row>
    <row r="1527" spans="1:8" ht="12.75">
      <c r="A1527" s="128">
        <v>38387.03068287037</v>
      </c>
      <c r="C1527" s="151" t="s">
        <v>1290</v>
      </c>
      <c r="D1527" s="129">
        <v>5844.264140392894</v>
      </c>
      <c r="F1527" s="129">
        <v>296.6374049239239</v>
      </c>
      <c r="G1527" s="129">
        <v>26.731691553909062</v>
      </c>
      <c r="H1527" s="129">
        <v>5844.264140392894</v>
      </c>
    </row>
    <row r="1529" spans="3:8" ht="12.75">
      <c r="C1529" s="151" t="s">
        <v>1291</v>
      </c>
      <c r="D1529" s="129">
        <v>1.6607212685065007</v>
      </c>
      <c r="F1529" s="129">
        <v>2.5822625020580974</v>
      </c>
      <c r="G1529" s="129">
        <v>0.271020867393468</v>
      </c>
      <c r="H1529" s="129">
        <v>1.7126762286477186</v>
      </c>
    </row>
    <row r="1530" spans="1:10" ht="12.75">
      <c r="A1530" s="145" t="s">
        <v>1280</v>
      </c>
      <c r="C1530" s="146" t="s">
        <v>1281</v>
      </c>
      <c r="D1530" s="146" t="s">
        <v>1282</v>
      </c>
      <c r="F1530" s="146" t="s">
        <v>1283</v>
      </c>
      <c r="G1530" s="146" t="s">
        <v>1284</v>
      </c>
      <c r="H1530" s="146" t="s">
        <v>1285</v>
      </c>
      <c r="I1530" s="147" t="s">
        <v>1286</v>
      </c>
      <c r="J1530" s="146" t="s">
        <v>1287</v>
      </c>
    </row>
    <row r="1531" spans="1:8" ht="12.75">
      <c r="A1531" s="148" t="s">
        <v>1057</v>
      </c>
      <c r="C1531" s="149">
        <v>259.9399999999441</v>
      </c>
      <c r="D1531" s="129">
        <v>3572820.31621933</v>
      </c>
      <c r="F1531" s="129">
        <v>23625</v>
      </c>
      <c r="G1531" s="129">
        <v>21750</v>
      </c>
      <c r="H1531" s="150" t="s">
        <v>631</v>
      </c>
    </row>
    <row r="1533" spans="4:8" ht="12.75">
      <c r="D1533" s="129">
        <v>3567245.054550171</v>
      </c>
      <c r="F1533" s="129">
        <v>23700</v>
      </c>
      <c r="G1533" s="129">
        <v>22000</v>
      </c>
      <c r="H1533" s="150" t="s">
        <v>632</v>
      </c>
    </row>
    <row r="1535" spans="4:8" ht="12.75">
      <c r="D1535" s="129">
        <v>3556120.621826172</v>
      </c>
      <c r="F1535" s="129">
        <v>24500</v>
      </c>
      <c r="G1535" s="129">
        <v>21150</v>
      </c>
      <c r="H1535" s="150" t="s">
        <v>633</v>
      </c>
    </row>
    <row r="1537" spans="1:10" ht="12.75">
      <c r="A1537" s="145" t="s">
        <v>1288</v>
      </c>
      <c r="C1537" s="151" t="s">
        <v>1289</v>
      </c>
      <c r="D1537" s="129">
        <v>3565395.330865224</v>
      </c>
      <c r="F1537" s="129">
        <v>23941.666666666664</v>
      </c>
      <c r="G1537" s="129">
        <v>21633.333333333336</v>
      </c>
      <c r="H1537" s="129">
        <v>3542596.172616066</v>
      </c>
      <c r="I1537" s="129">
        <v>-0.0001</v>
      </c>
      <c r="J1537" s="129">
        <v>-0.0001</v>
      </c>
    </row>
    <row r="1538" spans="1:8" ht="12.75">
      <c r="A1538" s="128">
        <v>38387.03135416667</v>
      </c>
      <c r="C1538" s="151" t="s">
        <v>1290</v>
      </c>
      <c r="D1538" s="129">
        <v>8502.120705447553</v>
      </c>
      <c r="F1538" s="129">
        <v>484.9828175650488</v>
      </c>
      <c r="G1538" s="129">
        <v>436.84474740270525</v>
      </c>
      <c r="H1538" s="129">
        <v>8502.120705447553</v>
      </c>
    </row>
    <row r="1540" spans="3:8" ht="12.75">
      <c r="C1540" s="151" t="s">
        <v>1291</v>
      </c>
      <c r="D1540" s="129">
        <v>0.2384622157281034</v>
      </c>
      <c r="F1540" s="129">
        <v>2.0256852804666154</v>
      </c>
      <c r="G1540" s="129">
        <v>2.0193131621080362</v>
      </c>
      <c r="H1540" s="129">
        <v>0.2399968918604989</v>
      </c>
    </row>
    <row r="1541" spans="1:10" ht="12.75">
      <c r="A1541" s="145" t="s">
        <v>1280</v>
      </c>
      <c r="C1541" s="146" t="s">
        <v>1281</v>
      </c>
      <c r="D1541" s="146" t="s">
        <v>1282</v>
      </c>
      <c r="F1541" s="146" t="s">
        <v>1283</v>
      </c>
      <c r="G1541" s="146" t="s">
        <v>1284</v>
      </c>
      <c r="H1541" s="146" t="s">
        <v>1285</v>
      </c>
      <c r="I1541" s="147" t="s">
        <v>1286</v>
      </c>
      <c r="J1541" s="146" t="s">
        <v>1287</v>
      </c>
    </row>
    <row r="1542" spans="1:8" ht="12.75">
      <c r="A1542" s="148" t="s">
        <v>1059</v>
      </c>
      <c r="C1542" s="149">
        <v>285.2129999999888</v>
      </c>
      <c r="D1542" s="129">
        <v>5963623.895744324</v>
      </c>
      <c r="F1542" s="129">
        <v>30675</v>
      </c>
      <c r="G1542" s="129">
        <v>26725</v>
      </c>
      <c r="H1542" s="150" t="s">
        <v>634</v>
      </c>
    </row>
    <row r="1544" spans="4:8" ht="12.75">
      <c r="D1544" s="129">
        <v>5853322.993179321</v>
      </c>
      <c r="F1544" s="129">
        <v>32475</v>
      </c>
      <c r="G1544" s="129">
        <v>24350</v>
      </c>
      <c r="H1544" s="150" t="s">
        <v>635</v>
      </c>
    </row>
    <row r="1546" spans="4:8" ht="12.75">
      <c r="D1546" s="129">
        <v>5898084.816421509</v>
      </c>
      <c r="F1546" s="129">
        <v>31475</v>
      </c>
      <c r="G1546" s="129">
        <v>24075</v>
      </c>
      <c r="H1546" s="150" t="s">
        <v>636</v>
      </c>
    </row>
    <row r="1548" spans="1:10" ht="12.75">
      <c r="A1548" s="145" t="s">
        <v>1288</v>
      </c>
      <c r="C1548" s="151" t="s">
        <v>1289</v>
      </c>
      <c r="D1548" s="129">
        <v>5905010.568448385</v>
      </c>
      <c r="F1548" s="129">
        <v>31541.666666666664</v>
      </c>
      <c r="G1548" s="129">
        <v>25050</v>
      </c>
      <c r="H1548" s="129">
        <v>5877057.854799134</v>
      </c>
      <c r="I1548" s="129">
        <v>-0.0001</v>
      </c>
      <c r="J1548" s="129">
        <v>-0.0001</v>
      </c>
    </row>
    <row r="1549" spans="1:8" ht="12.75">
      <c r="A1549" s="128">
        <v>38387.03203703704</v>
      </c>
      <c r="C1549" s="151" t="s">
        <v>1290</v>
      </c>
      <c r="D1549" s="129">
        <v>55475.641569130734</v>
      </c>
      <c r="F1549" s="129">
        <v>901.8499505645788</v>
      </c>
      <c r="G1549" s="129">
        <v>1457.0947120897804</v>
      </c>
      <c r="H1549" s="129">
        <v>55475.641569130734</v>
      </c>
    </row>
    <row r="1551" spans="3:8" ht="12.75">
      <c r="C1551" s="151" t="s">
        <v>1291</v>
      </c>
      <c r="D1551" s="129">
        <v>0.9394672698055417</v>
      </c>
      <c r="F1551" s="129">
        <v>2.859233660970924</v>
      </c>
      <c r="G1551" s="129">
        <v>5.8167453576438355</v>
      </c>
      <c r="H1551" s="129">
        <v>0.9439356041702059</v>
      </c>
    </row>
    <row r="1552" spans="1:10" ht="12.75">
      <c r="A1552" s="145" t="s">
        <v>1280</v>
      </c>
      <c r="C1552" s="146" t="s">
        <v>1281</v>
      </c>
      <c r="D1552" s="146" t="s">
        <v>1282</v>
      </c>
      <c r="F1552" s="146" t="s">
        <v>1283</v>
      </c>
      <c r="G1552" s="146" t="s">
        <v>1284</v>
      </c>
      <c r="H1552" s="146" t="s">
        <v>1285</v>
      </c>
      <c r="I1552" s="147" t="s">
        <v>1286</v>
      </c>
      <c r="J1552" s="146" t="s">
        <v>1287</v>
      </c>
    </row>
    <row r="1553" spans="1:8" ht="12.75">
      <c r="A1553" s="148" t="s">
        <v>1055</v>
      </c>
      <c r="C1553" s="149">
        <v>288.1579999998212</v>
      </c>
      <c r="D1553" s="129">
        <v>412373.2959084511</v>
      </c>
      <c r="F1553" s="129">
        <v>4110</v>
      </c>
      <c r="G1553" s="129">
        <v>4050</v>
      </c>
      <c r="H1553" s="150" t="s">
        <v>637</v>
      </c>
    </row>
    <row r="1555" spans="4:8" ht="12.75">
      <c r="D1555" s="129">
        <v>414829.5402684212</v>
      </c>
      <c r="F1555" s="129">
        <v>4110</v>
      </c>
      <c r="G1555" s="129">
        <v>4050</v>
      </c>
      <c r="H1555" s="150" t="s">
        <v>638</v>
      </c>
    </row>
    <row r="1557" spans="4:8" ht="12.75">
      <c r="D1557" s="129">
        <v>418467.42798519135</v>
      </c>
      <c r="F1557" s="129">
        <v>4110</v>
      </c>
      <c r="G1557" s="129">
        <v>4050</v>
      </c>
      <c r="H1557" s="150" t="s">
        <v>639</v>
      </c>
    </row>
    <row r="1559" spans="1:10" ht="12.75">
      <c r="A1559" s="145" t="s">
        <v>1288</v>
      </c>
      <c r="C1559" s="151" t="s">
        <v>1289</v>
      </c>
      <c r="D1559" s="129">
        <v>415223.4213873545</v>
      </c>
      <c r="F1559" s="129">
        <v>4110</v>
      </c>
      <c r="G1559" s="129">
        <v>4050</v>
      </c>
      <c r="H1559" s="129">
        <v>411143.8859891244</v>
      </c>
      <c r="I1559" s="129">
        <v>-0.0001</v>
      </c>
      <c r="J1559" s="129">
        <v>-0.0001</v>
      </c>
    </row>
    <row r="1560" spans="1:8" ht="12.75">
      <c r="A1560" s="128">
        <v>38387.03246527778</v>
      </c>
      <c r="C1560" s="151" t="s">
        <v>1290</v>
      </c>
      <c r="D1560" s="129">
        <v>3066.0998343273986</v>
      </c>
      <c r="H1560" s="129">
        <v>3066.0998343273986</v>
      </c>
    </row>
    <row r="1562" spans="3:8" ht="12.75">
      <c r="C1562" s="151" t="s">
        <v>1291</v>
      </c>
      <c r="D1562" s="129">
        <v>0.7384216969463988</v>
      </c>
      <c r="F1562" s="129">
        <v>0</v>
      </c>
      <c r="G1562" s="129">
        <v>0</v>
      </c>
      <c r="H1562" s="129">
        <v>0.7457486147339921</v>
      </c>
    </row>
    <row r="1563" spans="1:10" ht="12.75">
      <c r="A1563" s="145" t="s">
        <v>1280</v>
      </c>
      <c r="C1563" s="146" t="s">
        <v>1281</v>
      </c>
      <c r="D1563" s="146" t="s">
        <v>1282</v>
      </c>
      <c r="F1563" s="146" t="s">
        <v>1283</v>
      </c>
      <c r="G1563" s="146" t="s">
        <v>1284</v>
      </c>
      <c r="H1563" s="146" t="s">
        <v>1285</v>
      </c>
      <c r="I1563" s="147" t="s">
        <v>1286</v>
      </c>
      <c r="J1563" s="146" t="s">
        <v>1287</v>
      </c>
    </row>
    <row r="1564" spans="1:8" ht="12.75">
      <c r="A1564" s="148" t="s">
        <v>1056</v>
      </c>
      <c r="C1564" s="149">
        <v>334.94100000010803</v>
      </c>
      <c r="D1564" s="129">
        <v>29152.823085784912</v>
      </c>
      <c r="F1564" s="129">
        <v>26000</v>
      </c>
      <c r="H1564" s="150" t="s">
        <v>640</v>
      </c>
    </row>
    <row r="1566" spans="4:8" ht="12.75">
      <c r="D1566" s="129">
        <v>29250</v>
      </c>
      <c r="F1566" s="129">
        <v>26000</v>
      </c>
      <c r="H1566" s="150" t="s">
        <v>641</v>
      </c>
    </row>
    <row r="1568" spans="4:8" ht="12.75">
      <c r="D1568" s="129">
        <v>28800</v>
      </c>
      <c r="F1568" s="129">
        <v>26000</v>
      </c>
      <c r="H1568" s="150" t="s">
        <v>642</v>
      </c>
    </row>
    <row r="1570" spans="1:10" ht="12.75">
      <c r="A1570" s="145" t="s">
        <v>1288</v>
      </c>
      <c r="C1570" s="151" t="s">
        <v>1289</v>
      </c>
      <c r="D1570" s="129">
        <v>29067.607695261635</v>
      </c>
      <c r="F1570" s="129">
        <v>26000</v>
      </c>
      <c r="H1570" s="129">
        <v>3067.6076952616377</v>
      </c>
      <c r="I1570" s="129">
        <v>-0.0001</v>
      </c>
      <c r="J1570" s="129">
        <v>-0.0001</v>
      </c>
    </row>
    <row r="1571" spans="1:8" ht="12.75">
      <c r="A1571" s="128">
        <v>38387.03289351852</v>
      </c>
      <c r="C1571" s="151" t="s">
        <v>1290</v>
      </c>
      <c r="D1571" s="129">
        <v>236.79368041944986</v>
      </c>
      <c r="H1571" s="129">
        <v>236.79368041944986</v>
      </c>
    </row>
    <row r="1573" spans="3:8" ht="12.75">
      <c r="C1573" s="151" t="s">
        <v>1291</v>
      </c>
      <c r="D1573" s="129">
        <v>0.8146307838675351</v>
      </c>
      <c r="F1573" s="129">
        <v>0</v>
      </c>
      <c r="H1573" s="129">
        <v>7.719164376370935</v>
      </c>
    </row>
    <row r="1574" spans="1:10" ht="12.75">
      <c r="A1574" s="145" t="s">
        <v>1280</v>
      </c>
      <c r="C1574" s="146" t="s">
        <v>1281</v>
      </c>
      <c r="D1574" s="146" t="s">
        <v>1282</v>
      </c>
      <c r="F1574" s="146" t="s">
        <v>1283</v>
      </c>
      <c r="G1574" s="146" t="s">
        <v>1284</v>
      </c>
      <c r="H1574" s="146" t="s">
        <v>1285</v>
      </c>
      <c r="I1574" s="147" t="s">
        <v>1286</v>
      </c>
      <c r="J1574" s="146" t="s">
        <v>1287</v>
      </c>
    </row>
    <row r="1575" spans="1:8" ht="12.75">
      <c r="A1575" s="148" t="s">
        <v>1060</v>
      </c>
      <c r="C1575" s="149">
        <v>393.36599999992177</v>
      </c>
      <c r="D1575" s="129">
        <v>75728.91713118553</v>
      </c>
      <c r="F1575" s="129">
        <v>7900</v>
      </c>
      <c r="G1575" s="129">
        <v>7900</v>
      </c>
      <c r="H1575" s="150" t="s">
        <v>643</v>
      </c>
    </row>
    <row r="1577" spans="4:8" ht="12.75">
      <c r="D1577" s="129">
        <v>74761.27128815651</v>
      </c>
      <c r="F1577" s="129">
        <v>7900</v>
      </c>
      <c r="G1577" s="129">
        <v>7900</v>
      </c>
      <c r="H1577" s="150" t="s">
        <v>644</v>
      </c>
    </row>
    <row r="1579" spans="4:8" ht="12.75">
      <c r="D1579" s="129">
        <v>79122.19612431526</v>
      </c>
      <c r="F1579" s="129">
        <v>7900</v>
      </c>
      <c r="G1579" s="129">
        <v>7900</v>
      </c>
      <c r="H1579" s="150" t="s">
        <v>645</v>
      </c>
    </row>
    <row r="1581" spans="1:10" ht="12.75">
      <c r="A1581" s="145" t="s">
        <v>1288</v>
      </c>
      <c r="C1581" s="151" t="s">
        <v>1289</v>
      </c>
      <c r="D1581" s="129">
        <v>76537.46151455243</v>
      </c>
      <c r="F1581" s="129">
        <v>7900</v>
      </c>
      <c r="G1581" s="129">
        <v>7900</v>
      </c>
      <c r="H1581" s="129">
        <v>68637.46151455243</v>
      </c>
      <c r="I1581" s="129">
        <v>-0.0001</v>
      </c>
      <c r="J1581" s="129">
        <v>-0.0001</v>
      </c>
    </row>
    <row r="1582" spans="1:8" ht="12.75">
      <c r="A1582" s="128">
        <v>38387.03335648148</v>
      </c>
      <c r="C1582" s="151" t="s">
        <v>1290</v>
      </c>
      <c r="D1582" s="129">
        <v>2290.1363216111176</v>
      </c>
      <c r="H1582" s="129">
        <v>2290.1363216111176</v>
      </c>
    </row>
    <row r="1584" spans="3:8" ht="12.75">
      <c r="C1584" s="151" t="s">
        <v>1291</v>
      </c>
      <c r="D1584" s="129">
        <v>2.992177002337193</v>
      </c>
      <c r="F1584" s="129">
        <v>0</v>
      </c>
      <c r="G1584" s="129">
        <v>0</v>
      </c>
      <c r="H1584" s="129">
        <v>3.3365690849822096</v>
      </c>
    </row>
    <row r="1585" spans="1:10" ht="12.75">
      <c r="A1585" s="145" t="s">
        <v>1280</v>
      </c>
      <c r="C1585" s="146" t="s">
        <v>1281</v>
      </c>
      <c r="D1585" s="146" t="s">
        <v>1282</v>
      </c>
      <c r="F1585" s="146" t="s">
        <v>1283</v>
      </c>
      <c r="G1585" s="146" t="s">
        <v>1284</v>
      </c>
      <c r="H1585" s="146" t="s">
        <v>1285</v>
      </c>
      <c r="I1585" s="147" t="s">
        <v>1286</v>
      </c>
      <c r="J1585" s="146" t="s">
        <v>1287</v>
      </c>
    </row>
    <row r="1586" spans="1:8" ht="12.75">
      <c r="A1586" s="148" t="s">
        <v>1054</v>
      </c>
      <c r="C1586" s="149">
        <v>396.15199999976903</v>
      </c>
      <c r="D1586" s="129">
        <v>140780.7219824791</v>
      </c>
      <c r="F1586" s="129">
        <v>66000</v>
      </c>
      <c r="G1586" s="129">
        <v>66000</v>
      </c>
      <c r="H1586" s="150" t="s">
        <v>646</v>
      </c>
    </row>
    <row r="1588" spans="4:8" ht="12.75">
      <c r="D1588" s="129">
        <v>139859.3827958107</v>
      </c>
      <c r="F1588" s="129">
        <v>66800</v>
      </c>
      <c r="G1588" s="129">
        <v>65900</v>
      </c>
      <c r="H1588" s="150" t="s">
        <v>647</v>
      </c>
    </row>
    <row r="1590" spans="4:8" ht="12.75">
      <c r="D1590" s="129">
        <v>139780.7138016224</v>
      </c>
      <c r="F1590" s="129">
        <v>65200</v>
      </c>
      <c r="G1590" s="129">
        <v>65800</v>
      </c>
      <c r="H1590" s="150" t="s">
        <v>648</v>
      </c>
    </row>
    <row r="1592" spans="1:10" ht="12.75">
      <c r="A1592" s="145" t="s">
        <v>1288</v>
      </c>
      <c r="C1592" s="151" t="s">
        <v>1289</v>
      </c>
      <c r="D1592" s="129">
        <v>140140.27285997072</v>
      </c>
      <c r="F1592" s="129">
        <v>66000</v>
      </c>
      <c r="G1592" s="129">
        <v>65900</v>
      </c>
      <c r="H1592" s="129">
        <v>74189.73778268178</v>
      </c>
      <c r="I1592" s="129">
        <v>-0.0001</v>
      </c>
      <c r="J1592" s="129">
        <v>-0.0001</v>
      </c>
    </row>
    <row r="1593" spans="1:8" ht="12.75">
      <c r="A1593" s="128">
        <v>38387.03381944444</v>
      </c>
      <c r="C1593" s="151" t="s">
        <v>1290</v>
      </c>
      <c r="D1593" s="129">
        <v>556.0382284964579</v>
      </c>
      <c r="F1593" s="129">
        <v>800</v>
      </c>
      <c r="G1593" s="129">
        <v>100</v>
      </c>
      <c r="H1593" s="129">
        <v>556.0382284964579</v>
      </c>
    </row>
    <row r="1595" spans="3:8" ht="12.75">
      <c r="C1595" s="151" t="s">
        <v>1291</v>
      </c>
      <c r="D1595" s="129">
        <v>0.3967726172847229</v>
      </c>
      <c r="F1595" s="129">
        <v>1.2121212121212122</v>
      </c>
      <c r="G1595" s="129">
        <v>0.15174506828528073</v>
      </c>
      <c r="H1595" s="129">
        <v>0.7494813233134985</v>
      </c>
    </row>
    <row r="1596" spans="1:10" ht="12.75">
      <c r="A1596" s="145" t="s">
        <v>1280</v>
      </c>
      <c r="C1596" s="146" t="s">
        <v>1281</v>
      </c>
      <c r="D1596" s="146" t="s">
        <v>1282</v>
      </c>
      <c r="F1596" s="146" t="s">
        <v>1283</v>
      </c>
      <c r="G1596" s="146" t="s">
        <v>1284</v>
      </c>
      <c r="H1596" s="146" t="s">
        <v>1285</v>
      </c>
      <c r="I1596" s="147" t="s">
        <v>1286</v>
      </c>
      <c r="J1596" s="146" t="s">
        <v>1287</v>
      </c>
    </row>
    <row r="1597" spans="1:8" ht="12.75">
      <c r="A1597" s="148" t="s">
        <v>1061</v>
      </c>
      <c r="C1597" s="149">
        <v>589.5920000001788</v>
      </c>
      <c r="D1597" s="129">
        <v>10701.633892580867</v>
      </c>
      <c r="F1597" s="129">
        <v>1890</v>
      </c>
      <c r="G1597" s="129">
        <v>1860</v>
      </c>
      <c r="H1597" s="150" t="s">
        <v>649</v>
      </c>
    </row>
    <row r="1599" spans="4:8" ht="12.75">
      <c r="D1599" s="129">
        <v>10434.615953102708</v>
      </c>
      <c r="F1599" s="129">
        <v>1890</v>
      </c>
      <c r="G1599" s="129">
        <v>1879.9999999981374</v>
      </c>
      <c r="H1599" s="150" t="s">
        <v>650</v>
      </c>
    </row>
    <row r="1601" spans="4:8" ht="12.75">
      <c r="D1601" s="129">
        <v>10562.631867736578</v>
      </c>
      <c r="F1601" s="129">
        <v>1870.0000000018626</v>
      </c>
      <c r="G1601" s="129">
        <v>1829.9999999981374</v>
      </c>
      <c r="H1601" s="150" t="s">
        <v>651</v>
      </c>
    </row>
    <row r="1603" spans="1:10" ht="12.75">
      <c r="A1603" s="145" t="s">
        <v>1288</v>
      </c>
      <c r="C1603" s="151" t="s">
        <v>1289</v>
      </c>
      <c r="D1603" s="129">
        <v>10566.293904473383</v>
      </c>
      <c r="F1603" s="129">
        <v>1883.3333333339542</v>
      </c>
      <c r="G1603" s="129">
        <v>1856.666666665425</v>
      </c>
      <c r="H1603" s="129">
        <v>8696.293904473694</v>
      </c>
      <c r="I1603" s="129">
        <v>-0.0001</v>
      </c>
      <c r="J1603" s="129">
        <v>-0.0001</v>
      </c>
    </row>
    <row r="1604" spans="1:8" ht="12.75">
      <c r="A1604" s="128">
        <v>38387.034317129626</v>
      </c>
      <c r="C1604" s="151" t="s">
        <v>1290</v>
      </c>
      <c r="D1604" s="129">
        <v>133.54663187662055</v>
      </c>
      <c r="F1604" s="129">
        <v>11.547005382760133</v>
      </c>
      <c r="G1604" s="129">
        <v>25.16611478434636</v>
      </c>
      <c r="H1604" s="129">
        <v>133.54663187662055</v>
      </c>
    </row>
    <row r="1606" spans="3:8" ht="12.75">
      <c r="C1606" s="151" t="s">
        <v>1291</v>
      </c>
      <c r="D1606" s="129">
        <v>1.263892837772398</v>
      </c>
      <c r="F1606" s="129">
        <v>0.613115330057858</v>
      </c>
      <c r="G1606" s="129">
        <v>1.3554460386551088</v>
      </c>
      <c r="H1606" s="129">
        <v>1.5356729354319456</v>
      </c>
    </row>
    <row r="1607" spans="1:10" ht="12.75">
      <c r="A1607" s="145" t="s">
        <v>1280</v>
      </c>
      <c r="C1607" s="146" t="s">
        <v>1281</v>
      </c>
      <c r="D1607" s="146" t="s">
        <v>1282</v>
      </c>
      <c r="F1607" s="146" t="s">
        <v>1283</v>
      </c>
      <c r="G1607" s="146" t="s">
        <v>1284</v>
      </c>
      <c r="H1607" s="146" t="s">
        <v>1285</v>
      </c>
      <c r="I1607" s="147" t="s">
        <v>1286</v>
      </c>
      <c r="J1607" s="146" t="s">
        <v>1287</v>
      </c>
    </row>
    <row r="1608" spans="1:8" ht="12.75">
      <c r="A1608" s="148" t="s">
        <v>1062</v>
      </c>
      <c r="C1608" s="149">
        <v>766.4900000002235</v>
      </c>
      <c r="D1608" s="129">
        <v>1863.0000000018626</v>
      </c>
      <c r="F1608" s="129">
        <v>1692.0000000018626</v>
      </c>
      <c r="G1608" s="129">
        <v>1615</v>
      </c>
      <c r="H1608" s="150" t="s">
        <v>652</v>
      </c>
    </row>
    <row r="1610" spans="4:8" ht="12.75">
      <c r="D1610" s="129">
        <v>1848.5</v>
      </c>
      <c r="F1610" s="129">
        <v>1722</v>
      </c>
      <c r="G1610" s="129">
        <v>1699</v>
      </c>
      <c r="H1610" s="150" t="s">
        <v>653</v>
      </c>
    </row>
    <row r="1612" spans="4:8" ht="12.75">
      <c r="D1612" s="129">
        <v>1873.5</v>
      </c>
      <c r="F1612" s="129">
        <v>1819</v>
      </c>
      <c r="G1612" s="129">
        <v>1690</v>
      </c>
      <c r="H1612" s="150" t="s">
        <v>654</v>
      </c>
    </row>
    <row r="1614" spans="1:10" ht="12.75">
      <c r="A1614" s="145" t="s">
        <v>1288</v>
      </c>
      <c r="C1614" s="151" t="s">
        <v>1289</v>
      </c>
      <c r="D1614" s="129">
        <v>1861.6666666672877</v>
      </c>
      <c r="F1614" s="129">
        <v>1744.3333333339542</v>
      </c>
      <c r="G1614" s="129">
        <v>1668</v>
      </c>
      <c r="H1614" s="129">
        <v>156.9894308946315</v>
      </c>
      <c r="I1614" s="129">
        <v>-0.0001</v>
      </c>
      <c r="J1614" s="129">
        <v>-0.0001</v>
      </c>
    </row>
    <row r="1615" spans="1:8" ht="12.75">
      <c r="A1615" s="128">
        <v>38387.03481481481</v>
      </c>
      <c r="C1615" s="151" t="s">
        <v>1290</v>
      </c>
      <c r="D1615" s="129">
        <v>12.553220038497006</v>
      </c>
      <c r="F1615" s="129">
        <v>66.38021793604157</v>
      </c>
      <c r="G1615" s="129">
        <v>46.11941023040082</v>
      </c>
      <c r="H1615" s="129">
        <v>12.553220038497006</v>
      </c>
    </row>
    <row r="1617" spans="3:8" ht="12.75">
      <c r="C1617" s="151" t="s">
        <v>1291</v>
      </c>
      <c r="D1617" s="129">
        <v>0.6743000915931685</v>
      </c>
      <c r="F1617" s="129">
        <v>3.8054778102055007</v>
      </c>
      <c r="G1617" s="129">
        <v>2.764952651702686</v>
      </c>
      <c r="H1617" s="129">
        <v>7.996219851846271</v>
      </c>
    </row>
    <row r="1618" spans="1:16" ht="12.75">
      <c r="A1618" s="139" t="s">
        <v>1190</v>
      </c>
      <c r="B1618" s="134" t="s">
        <v>655</v>
      </c>
      <c r="D1618" s="139" t="s">
        <v>1191</v>
      </c>
      <c r="E1618" s="134" t="s">
        <v>1192</v>
      </c>
      <c r="F1618" s="135" t="s">
        <v>1312</v>
      </c>
      <c r="G1618" s="140" t="s">
        <v>1194</v>
      </c>
      <c r="H1618" s="141">
        <v>1</v>
      </c>
      <c r="I1618" s="142" t="s">
        <v>1195</v>
      </c>
      <c r="J1618" s="141">
        <v>14</v>
      </c>
      <c r="K1618" s="140" t="s">
        <v>1196</v>
      </c>
      <c r="L1618" s="143">
        <v>1</v>
      </c>
      <c r="M1618" s="140" t="s">
        <v>1197</v>
      </c>
      <c r="N1618" s="144">
        <v>1</v>
      </c>
      <c r="O1618" s="140" t="s">
        <v>1198</v>
      </c>
      <c r="P1618" s="144">
        <v>1</v>
      </c>
    </row>
    <row r="1620" spans="1:10" ht="12.75">
      <c r="A1620" s="145" t="s">
        <v>1280</v>
      </c>
      <c r="C1620" s="146" t="s">
        <v>1281</v>
      </c>
      <c r="D1620" s="146" t="s">
        <v>1282</v>
      </c>
      <c r="F1620" s="146" t="s">
        <v>1283</v>
      </c>
      <c r="G1620" s="146" t="s">
        <v>1284</v>
      </c>
      <c r="H1620" s="146" t="s">
        <v>1285</v>
      </c>
      <c r="I1620" s="147" t="s">
        <v>1286</v>
      </c>
      <c r="J1620" s="146" t="s">
        <v>1287</v>
      </c>
    </row>
    <row r="1621" spans="1:8" ht="12.75">
      <c r="A1621" s="148" t="s">
        <v>1222</v>
      </c>
      <c r="C1621" s="149">
        <v>178.2290000000503</v>
      </c>
      <c r="D1621" s="129">
        <v>568.5836229883134</v>
      </c>
      <c r="F1621" s="129">
        <v>451</v>
      </c>
      <c r="G1621" s="129">
        <v>520</v>
      </c>
      <c r="H1621" s="150" t="s">
        <v>656</v>
      </c>
    </row>
    <row r="1623" spans="4:8" ht="12.75">
      <c r="D1623" s="129">
        <v>547.8329378198832</v>
      </c>
      <c r="F1623" s="129">
        <v>435</v>
      </c>
      <c r="G1623" s="129">
        <v>453</v>
      </c>
      <c r="H1623" s="150" t="s">
        <v>657</v>
      </c>
    </row>
    <row r="1625" spans="4:8" ht="12.75">
      <c r="D1625" s="129">
        <v>535</v>
      </c>
      <c r="F1625" s="129">
        <v>422</v>
      </c>
      <c r="G1625" s="129">
        <v>416.00000000046566</v>
      </c>
      <c r="H1625" s="150" t="s">
        <v>658</v>
      </c>
    </row>
    <row r="1627" spans="1:8" ht="12.75">
      <c r="A1627" s="145" t="s">
        <v>1288</v>
      </c>
      <c r="C1627" s="151" t="s">
        <v>1289</v>
      </c>
      <c r="D1627" s="129">
        <v>550.4721869360656</v>
      </c>
      <c r="F1627" s="129">
        <v>436</v>
      </c>
      <c r="G1627" s="129">
        <v>463.0000000001552</v>
      </c>
      <c r="H1627" s="129">
        <v>100.18117131098339</v>
      </c>
    </row>
    <row r="1628" spans="1:8" ht="12.75">
      <c r="A1628" s="128">
        <v>38387.03704861111</v>
      </c>
      <c r="C1628" s="151" t="s">
        <v>1290</v>
      </c>
      <c r="D1628" s="129">
        <v>16.946656312624164</v>
      </c>
      <c r="F1628" s="129">
        <v>14.525839046333951</v>
      </c>
      <c r="G1628" s="129">
        <v>52.71622141218105</v>
      </c>
      <c r="H1628" s="129">
        <v>16.946656312624164</v>
      </c>
    </row>
    <row r="1630" spans="3:8" ht="12.75">
      <c r="C1630" s="151" t="s">
        <v>1291</v>
      </c>
      <c r="D1630" s="129">
        <v>3.078567221888075</v>
      </c>
      <c r="F1630" s="129">
        <v>3.331614460168337</v>
      </c>
      <c r="G1630" s="129">
        <v>11.385792961590361</v>
      </c>
      <c r="H1630" s="129">
        <v>16.916009356706546</v>
      </c>
    </row>
    <row r="1631" spans="1:10" ht="12.75">
      <c r="A1631" s="145" t="s">
        <v>1280</v>
      </c>
      <c r="C1631" s="146" t="s">
        <v>1281</v>
      </c>
      <c r="D1631" s="146" t="s">
        <v>1282</v>
      </c>
      <c r="F1631" s="146" t="s">
        <v>1283</v>
      </c>
      <c r="G1631" s="146" t="s">
        <v>1284</v>
      </c>
      <c r="H1631" s="146" t="s">
        <v>1285</v>
      </c>
      <c r="I1631" s="147" t="s">
        <v>1286</v>
      </c>
      <c r="J1631" s="146" t="s">
        <v>1287</v>
      </c>
    </row>
    <row r="1632" spans="1:8" ht="12.75">
      <c r="A1632" s="148" t="s">
        <v>1055</v>
      </c>
      <c r="C1632" s="149">
        <v>251.61100000003353</v>
      </c>
      <c r="D1632" s="129">
        <v>5309345.185028076</v>
      </c>
      <c r="F1632" s="129">
        <v>30700</v>
      </c>
      <c r="G1632" s="129">
        <v>27100</v>
      </c>
      <c r="H1632" s="150" t="s">
        <v>659</v>
      </c>
    </row>
    <row r="1634" spans="4:8" ht="12.75">
      <c r="D1634" s="129">
        <v>5070590.831085205</v>
      </c>
      <c r="F1634" s="129">
        <v>31200</v>
      </c>
      <c r="G1634" s="129">
        <v>27200</v>
      </c>
      <c r="H1634" s="150" t="s">
        <v>660</v>
      </c>
    </row>
    <row r="1636" spans="4:8" ht="12.75">
      <c r="D1636" s="129">
        <v>5195093.744560242</v>
      </c>
      <c r="F1636" s="129">
        <v>32400</v>
      </c>
      <c r="G1636" s="129">
        <v>27100</v>
      </c>
      <c r="H1636" s="150" t="s">
        <v>661</v>
      </c>
    </row>
    <row r="1638" spans="1:10" ht="12.75">
      <c r="A1638" s="145" t="s">
        <v>1288</v>
      </c>
      <c r="C1638" s="151" t="s">
        <v>1289</v>
      </c>
      <c r="D1638" s="129">
        <v>5191676.586891174</v>
      </c>
      <c r="F1638" s="129">
        <v>31433.333333333336</v>
      </c>
      <c r="G1638" s="129">
        <v>27133.333333333336</v>
      </c>
      <c r="H1638" s="129">
        <v>5162414.447424215</v>
      </c>
      <c r="I1638" s="129">
        <v>-0.0001</v>
      </c>
      <c r="J1638" s="129">
        <v>-0.0001</v>
      </c>
    </row>
    <row r="1639" spans="1:8" ht="12.75">
      <c r="A1639" s="128">
        <v>38387.037523148145</v>
      </c>
      <c r="C1639" s="151" t="s">
        <v>1290</v>
      </c>
      <c r="D1639" s="129">
        <v>119413.85223906534</v>
      </c>
      <c r="F1639" s="129">
        <v>873.6894948054105</v>
      </c>
      <c r="G1639" s="129">
        <v>57.73502691896257</v>
      </c>
      <c r="H1639" s="129">
        <v>119413.85223906534</v>
      </c>
    </row>
    <row r="1641" spans="3:8" ht="12.75">
      <c r="C1641" s="151" t="s">
        <v>1291</v>
      </c>
      <c r="D1641" s="129">
        <v>2.3001019081308276</v>
      </c>
      <c r="F1641" s="129">
        <v>2.7794999834742646</v>
      </c>
      <c r="G1641" s="129">
        <v>0.212782654492491</v>
      </c>
      <c r="H1641" s="129">
        <v>2.3131395872070444</v>
      </c>
    </row>
    <row r="1642" spans="1:10" ht="12.75">
      <c r="A1642" s="145" t="s">
        <v>1280</v>
      </c>
      <c r="C1642" s="146" t="s">
        <v>1281</v>
      </c>
      <c r="D1642" s="146" t="s">
        <v>1282</v>
      </c>
      <c r="F1642" s="146" t="s">
        <v>1283</v>
      </c>
      <c r="G1642" s="146" t="s">
        <v>1284</v>
      </c>
      <c r="H1642" s="146" t="s">
        <v>1285</v>
      </c>
      <c r="I1642" s="147" t="s">
        <v>1286</v>
      </c>
      <c r="J1642" s="146" t="s">
        <v>1287</v>
      </c>
    </row>
    <row r="1643" spans="1:8" ht="12.75">
      <c r="A1643" s="148" t="s">
        <v>1058</v>
      </c>
      <c r="C1643" s="149">
        <v>257.6099999998696</v>
      </c>
      <c r="D1643" s="129">
        <v>400703.613278389</v>
      </c>
      <c r="F1643" s="129">
        <v>11967.5</v>
      </c>
      <c r="G1643" s="129">
        <v>9830</v>
      </c>
      <c r="H1643" s="150" t="s">
        <v>662</v>
      </c>
    </row>
    <row r="1645" spans="4:8" ht="12.75">
      <c r="D1645" s="129">
        <v>392403.09510850906</v>
      </c>
      <c r="F1645" s="129">
        <v>11822.5</v>
      </c>
      <c r="G1645" s="129">
        <v>9750</v>
      </c>
      <c r="H1645" s="150" t="s">
        <v>663</v>
      </c>
    </row>
    <row r="1647" spans="4:8" ht="12.75">
      <c r="D1647" s="129">
        <v>397882.9128484726</v>
      </c>
      <c r="F1647" s="129">
        <v>11787.5</v>
      </c>
      <c r="G1647" s="129">
        <v>9967.5</v>
      </c>
      <c r="H1647" s="150" t="s">
        <v>664</v>
      </c>
    </row>
    <row r="1649" spans="1:10" ht="12.75">
      <c r="A1649" s="145" t="s">
        <v>1288</v>
      </c>
      <c r="C1649" s="151" t="s">
        <v>1289</v>
      </c>
      <c r="D1649" s="129">
        <v>396996.54041179025</v>
      </c>
      <c r="F1649" s="129">
        <v>11859.166666666668</v>
      </c>
      <c r="G1649" s="129">
        <v>9849.166666666666</v>
      </c>
      <c r="H1649" s="129">
        <v>386142.3737451235</v>
      </c>
      <c r="I1649" s="129">
        <v>-0.0001</v>
      </c>
      <c r="J1649" s="129">
        <v>-0.0001</v>
      </c>
    </row>
    <row r="1650" spans="1:8" ht="12.75">
      <c r="A1650" s="128">
        <v>38387.0381712963</v>
      </c>
      <c r="C1650" s="151" t="s">
        <v>1290</v>
      </c>
      <c r="D1650" s="129">
        <v>4220.650725247382</v>
      </c>
      <c r="F1650" s="129">
        <v>95.43758868146939</v>
      </c>
      <c r="G1650" s="129">
        <v>110.0094692893904</v>
      </c>
      <c r="H1650" s="129">
        <v>4220.650725247382</v>
      </c>
    </row>
    <row r="1652" spans="3:8" ht="12.75">
      <c r="C1652" s="151" t="s">
        <v>1291</v>
      </c>
      <c r="D1652" s="129">
        <v>1.063145467431392</v>
      </c>
      <c r="F1652" s="129">
        <v>0.804757967941559</v>
      </c>
      <c r="G1652" s="129">
        <v>1.1169418998838183</v>
      </c>
      <c r="H1652" s="129">
        <v>1.0930296730483298</v>
      </c>
    </row>
    <row r="1653" spans="1:10" ht="12.75">
      <c r="A1653" s="145" t="s">
        <v>1280</v>
      </c>
      <c r="C1653" s="146" t="s">
        <v>1281</v>
      </c>
      <c r="D1653" s="146" t="s">
        <v>1282</v>
      </c>
      <c r="F1653" s="146" t="s">
        <v>1283</v>
      </c>
      <c r="G1653" s="146" t="s">
        <v>1284</v>
      </c>
      <c r="H1653" s="146" t="s">
        <v>1285</v>
      </c>
      <c r="I1653" s="147" t="s">
        <v>1286</v>
      </c>
      <c r="J1653" s="146" t="s">
        <v>1287</v>
      </c>
    </row>
    <row r="1654" spans="1:8" ht="12.75">
      <c r="A1654" s="148" t="s">
        <v>1057</v>
      </c>
      <c r="C1654" s="149">
        <v>259.9399999999441</v>
      </c>
      <c r="D1654" s="129">
        <v>3248527.620716095</v>
      </c>
      <c r="F1654" s="129">
        <v>22875</v>
      </c>
      <c r="G1654" s="129">
        <v>20700</v>
      </c>
      <c r="H1654" s="150" t="s">
        <v>665</v>
      </c>
    </row>
    <row r="1656" spans="4:8" ht="12.75">
      <c r="D1656" s="129">
        <v>3205910.7400741577</v>
      </c>
      <c r="F1656" s="129">
        <v>23050</v>
      </c>
      <c r="G1656" s="129">
        <v>20850</v>
      </c>
      <c r="H1656" s="150" t="s">
        <v>666</v>
      </c>
    </row>
    <row r="1658" spans="4:8" ht="12.75">
      <c r="D1658" s="129">
        <v>3198478.2306022644</v>
      </c>
      <c r="F1658" s="129">
        <v>23225</v>
      </c>
      <c r="G1658" s="129">
        <v>21250</v>
      </c>
      <c r="H1658" s="150" t="s">
        <v>667</v>
      </c>
    </row>
    <row r="1660" spans="1:10" ht="12.75">
      <c r="A1660" s="145" t="s">
        <v>1288</v>
      </c>
      <c r="C1660" s="151" t="s">
        <v>1289</v>
      </c>
      <c r="D1660" s="129">
        <v>3217638.8637975054</v>
      </c>
      <c r="F1660" s="129">
        <v>23050</v>
      </c>
      <c r="G1660" s="129">
        <v>20933.333333333332</v>
      </c>
      <c r="H1660" s="129">
        <v>3195636.5068951487</v>
      </c>
      <c r="I1660" s="129">
        <v>-0.0001</v>
      </c>
      <c r="J1660" s="129">
        <v>-0.0001</v>
      </c>
    </row>
    <row r="1661" spans="1:8" ht="12.75">
      <c r="A1661" s="128">
        <v>38387.038831018515</v>
      </c>
      <c r="C1661" s="151" t="s">
        <v>1290</v>
      </c>
      <c r="D1661" s="129">
        <v>27007.35135569573</v>
      </c>
      <c r="F1661" s="129">
        <v>175</v>
      </c>
      <c r="G1661" s="129">
        <v>284.3120351538663</v>
      </c>
      <c r="H1661" s="129">
        <v>27007.35135569573</v>
      </c>
    </row>
    <row r="1663" spans="3:8" ht="12.75">
      <c r="C1663" s="151" t="s">
        <v>1291</v>
      </c>
      <c r="D1663" s="129">
        <v>0.8393530939585077</v>
      </c>
      <c r="F1663" s="129">
        <v>0.7592190889370933</v>
      </c>
      <c r="G1663" s="129">
        <v>1.3581785118815273</v>
      </c>
      <c r="H1663" s="129">
        <v>0.8451321449552416</v>
      </c>
    </row>
    <row r="1664" spans="1:10" ht="12.75">
      <c r="A1664" s="145" t="s">
        <v>1280</v>
      </c>
      <c r="C1664" s="146" t="s">
        <v>1281</v>
      </c>
      <c r="D1664" s="146" t="s">
        <v>1282</v>
      </c>
      <c r="F1664" s="146" t="s">
        <v>1283</v>
      </c>
      <c r="G1664" s="146" t="s">
        <v>1284</v>
      </c>
      <c r="H1664" s="146" t="s">
        <v>1285</v>
      </c>
      <c r="I1664" s="147" t="s">
        <v>1286</v>
      </c>
      <c r="J1664" s="146" t="s">
        <v>1287</v>
      </c>
    </row>
    <row r="1665" spans="1:8" ht="12.75">
      <c r="A1665" s="148" t="s">
        <v>1059</v>
      </c>
      <c r="C1665" s="149">
        <v>285.2129999999888</v>
      </c>
      <c r="D1665" s="129">
        <v>1132417.378080368</v>
      </c>
      <c r="F1665" s="129">
        <v>14325</v>
      </c>
      <c r="G1665" s="129">
        <v>12200</v>
      </c>
      <c r="H1665" s="150" t="s">
        <v>668</v>
      </c>
    </row>
    <row r="1667" spans="4:8" ht="12.75">
      <c r="D1667" s="129">
        <v>1160566.565498352</v>
      </c>
      <c r="F1667" s="129">
        <v>13825</v>
      </c>
      <c r="G1667" s="129">
        <v>12325</v>
      </c>
      <c r="H1667" s="150" t="s">
        <v>669</v>
      </c>
    </row>
    <row r="1669" spans="4:8" ht="12.75">
      <c r="D1669" s="129">
        <v>1181297.2707424164</v>
      </c>
      <c r="F1669" s="129">
        <v>13975</v>
      </c>
      <c r="G1669" s="129">
        <v>12400</v>
      </c>
      <c r="H1669" s="150" t="s">
        <v>670</v>
      </c>
    </row>
    <row r="1671" spans="1:10" ht="12.75">
      <c r="A1671" s="145" t="s">
        <v>1288</v>
      </c>
      <c r="C1671" s="151" t="s">
        <v>1289</v>
      </c>
      <c r="D1671" s="129">
        <v>1158093.7381070454</v>
      </c>
      <c r="F1671" s="129">
        <v>14041.666666666668</v>
      </c>
      <c r="G1671" s="129">
        <v>12308.333333333332</v>
      </c>
      <c r="H1671" s="129">
        <v>1145010.3541459276</v>
      </c>
      <c r="I1671" s="129">
        <v>-0.0001</v>
      </c>
      <c r="J1671" s="129">
        <v>-0.0001</v>
      </c>
    </row>
    <row r="1672" spans="1:8" ht="12.75">
      <c r="A1672" s="128">
        <v>38387.039513888885</v>
      </c>
      <c r="C1672" s="151" t="s">
        <v>1290</v>
      </c>
      <c r="D1672" s="129">
        <v>24533.591933179086</v>
      </c>
      <c r="F1672" s="129">
        <v>256.5800719723442</v>
      </c>
      <c r="G1672" s="129">
        <v>101.03629710818451</v>
      </c>
      <c r="H1672" s="129">
        <v>24533.591933179086</v>
      </c>
    </row>
    <row r="1674" spans="3:8" ht="12.75">
      <c r="C1674" s="151" t="s">
        <v>1291</v>
      </c>
      <c r="D1674" s="129">
        <v>2.118446126241932</v>
      </c>
      <c r="F1674" s="129">
        <v>1.8272764769543794</v>
      </c>
      <c r="G1674" s="129">
        <v>0.8208771599852501</v>
      </c>
      <c r="H1674" s="129">
        <v>2.142652408718076</v>
      </c>
    </row>
    <row r="1675" spans="1:10" ht="12.75">
      <c r="A1675" s="145" t="s">
        <v>1280</v>
      </c>
      <c r="C1675" s="146" t="s">
        <v>1281</v>
      </c>
      <c r="D1675" s="146" t="s">
        <v>1282</v>
      </c>
      <c r="F1675" s="146" t="s">
        <v>1283</v>
      </c>
      <c r="G1675" s="146" t="s">
        <v>1284</v>
      </c>
      <c r="H1675" s="146" t="s">
        <v>1285</v>
      </c>
      <c r="I1675" s="147" t="s">
        <v>1286</v>
      </c>
      <c r="J1675" s="146" t="s">
        <v>1287</v>
      </c>
    </row>
    <row r="1676" spans="1:8" ht="12.75">
      <c r="A1676" s="148" t="s">
        <v>1055</v>
      </c>
      <c r="C1676" s="149">
        <v>288.1579999998212</v>
      </c>
      <c r="D1676" s="129">
        <v>521715.95941495895</v>
      </c>
      <c r="F1676" s="129">
        <v>4500</v>
      </c>
      <c r="G1676" s="129">
        <v>4120</v>
      </c>
      <c r="H1676" s="150" t="s">
        <v>671</v>
      </c>
    </row>
    <row r="1678" spans="4:8" ht="12.75">
      <c r="D1678" s="129">
        <v>529063.874080658</v>
      </c>
      <c r="F1678" s="129">
        <v>4500</v>
      </c>
      <c r="G1678" s="129">
        <v>4120</v>
      </c>
      <c r="H1678" s="150" t="s">
        <v>672</v>
      </c>
    </row>
    <row r="1680" spans="4:8" ht="12.75">
      <c r="D1680" s="129">
        <v>531729.7044391632</v>
      </c>
      <c r="F1680" s="129">
        <v>4500</v>
      </c>
      <c r="G1680" s="129">
        <v>4120</v>
      </c>
      <c r="H1680" s="150" t="s">
        <v>673</v>
      </c>
    </row>
    <row r="1682" spans="1:10" ht="12.75">
      <c r="A1682" s="145" t="s">
        <v>1288</v>
      </c>
      <c r="C1682" s="151" t="s">
        <v>1289</v>
      </c>
      <c r="D1682" s="129">
        <v>527503.1793115934</v>
      </c>
      <c r="F1682" s="129">
        <v>4500</v>
      </c>
      <c r="G1682" s="129">
        <v>4120</v>
      </c>
      <c r="H1682" s="129">
        <v>523196.1217894695</v>
      </c>
      <c r="I1682" s="129">
        <v>-0.0001</v>
      </c>
      <c r="J1682" s="129">
        <v>-0.0001</v>
      </c>
    </row>
    <row r="1683" spans="1:8" ht="12.75">
      <c r="A1683" s="128">
        <v>38387.03994212963</v>
      </c>
      <c r="C1683" s="151" t="s">
        <v>1290</v>
      </c>
      <c r="D1683" s="129">
        <v>5186.096651052939</v>
      </c>
      <c r="H1683" s="129">
        <v>5186.096651052939</v>
      </c>
    </row>
    <row r="1685" spans="3:8" ht="12.75">
      <c r="C1685" s="151" t="s">
        <v>1291</v>
      </c>
      <c r="D1685" s="129">
        <v>0.9831403590440805</v>
      </c>
      <c r="F1685" s="129">
        <v>0</v>
      </c>
      <c r="G1685" s="129">
        <v>0</v>
      </c>
      <c r="H1685" s="129">
        <v>0.9912337716333053</v>
      </c>
    </row>
    <row r="1686" spans="1:10" ht="12.75">
      <c r="A1686" s="145" t="s">
        <v>1280</v>
      </c>
      <c r="C1686" s="146" t="s">
        <v>1281</v>
      </c>
      <c r="D1686" s="146" t="s">
        <v>1282</v>
      </c>
      <c r="F1686" s="146" t="s">
        <v>1283</v>
      </c>
      <c r="G1686" s="146" t="s">
        <v>1284</v>
      </c>
      <c r="H1686" s="146" t="s">
        <v>1285</v>
      </c>
      <c r="I1686" s="147" t="s">
        <v>1286</v>
      </c>
      <c r="J1686" s="146" t="s">
        <v>1287</v>
      </c>
    </row>
    <row r="1687" spans="1:8" ht="12.75">
      <c r="A1687" s="148" t="s">
        <v>1056</v>
      </c>
      <c r="C1687" s="149">
        <v>334.94100000010803</v>
      </c>
      <c r="D1687" s="129">
        <v>332941.9966521263</v>
      </c>
      <c r="F1687" s="129">
        <v>26900</v>
      </c>
      <c r="H1687" s="150" t="s">
        <v>674</v>
      </c>
    </row>
    <row r="1689" spans="4:8" ht="12.75">
      <c r="D1689" s="129">
        <v>333101.1468834877</v>
      </c>
      <c r="F1689" s="129">
        <v>26800</v>
      </c>
      <c r="H1689" s="150" t="s">
        <v>675</v>
      </c>
    </row>
    <row r="1691" spans="4:8" ht="12.75">
      <c r="D1691" s="129">
        <v>326278.62964868546</v>
      </c>
      <c r="F1691" s="129">
        <v>26900</v>
      </c>
      <c r="H1691" s="150" t="s">
        <v>676</v>
      </c>
    </row>
    <row r="1693" spans="1:10" ht="12.75">
      <c r="A1693" s="145" t="s">
        <v>1288</v>
      </c>
      <c r="C1693" s="151" t="s">
        <v>1289</v>
      </c>
      <c r="D1693" s="129">
        <v>330773.9243947665</v>
      </c>
      <c r="F1693" s="129">
        <v>26866.666666666664</v>
      </c>
      <c r="H1693" s="129">
        <v>303907.2577280998</v>
      </c>
      <c r="I1693" s="129">
        <v>-0.0001</v>
      </c>
      <c r="J1693" s="129">
        <v>-0.0001</v>
      </c>
    </row>
    <row r="1694" spans="1:8" ht="12.75">
      <c r="A1694" s="128">
        <v>38387.04037037037</v>
      </c>
      <c r="C1694" s="151" t="s">
        <v>1290</v>
      </c>
      <c r="D1694" s="129">
        <v>3893.852634558922</v>
      </c>
      <c r="F1694" s="129">
        <v>57.73502691896257</v>
      </c>
      <c r="H1694" s="129">
        <v>3893.852634558922</v>
      </c>
    </row>
    <row r="1696" spans="3:8" ht="12.75">
      <c r="C1696" s="151" t="s">
        <v>1291</v>
      </c>
      <c r="D1696" s="129">
        <v>1.177194557183943</v>
      </c>
      <c r="F1696" s="129">
        <v>0.21489464113757786</v>
      </c>
      <c r="H1696" s="129">
        <v>1.2812634563807221</v>
      </c>
    </row>
    <row r="1697" spans="1:10" ht="12.75">
      <c r="A1697" s="145" t="s">
        <v>1280</v>
      </c>
      <c r="C1697" s="146" t="s">
        <v>1281</v>
      </c>
      <c r="D1697" s="146" t="s">
        <v>1282</v>
      </c>
      <c r="F1697" s="146" t="s">
        <v>1283</v>
      </c>
      <c r="G1697" s="146" t="s">
        <v>1284</v>
      </c>
      <c r="H1697" s="146" t="s">
        <v>1285</v>
      </c>
      <c r="I1697" s="147" t="s">
        <v>1286</v>
      </c>
      <c r="J1697" s="146" t="s">
        <v>1287</v>
      </c>
    </row>
    <row r="1698" spans="1:8" ht="12.75">
      <c r="A1698" s="148" t="s">
        <v>1060</v>
      </c>
      <c r="C1698" s="149">
        <v>393.36599999992177</v>
      </c>
      <c r="D1698" s="129">
        <v>5321314.379981995</v>
      </c>
      <c r="F1698" s="129">
        <v>18600</v>
      </c>
      <c r="G1698" s="129">
        <v>16600</v>
      </c>
      <c r="H1698" s="150" t="s">
        <v>677</v>
      </c>
    </row>
    <row r="1700" spans="4:8" ht="12.75">
      <c r="D1700" s="129">
        <v>5264449.4340286255</v>
      </c>
      <c r="F1700" s="129">
        <v>19500</v>
      </c>
      <c r="G1700" s="129">
        <v>16500</v>
      </c>
      <c r="H1700" s="150" t="s">
        <v>678</v>
      </c>
    </row>
    <row r="1702" spans="4:8" ht="12.75">
      <c r="D1702" s="129">
        <v>5086719.804771423</v>
      </c>
      <c r="F1702" s="129">
        <v>18700</v>
      </c>
      <c r="G1702" s="129">
        <v>17600</v>
      </c>
      <c r="H1702" s="150" t="s">
        <v>679</v>
      </c>
    </row>
    <row r="1704" spans="1:10" ht="12.75">
      <c r="A1704" s="145" t="s">
        <v>1288</v>
      </c>
      <c r="C1704" s="151" t="s">
        <v>1289</v>
      </c>
      <c r="D1704" s="129">
        <v>5224161.206260681</v>
      </c>
      <c r="F1704" s="129">
        <v>18933.333333333332</v>
      </c>
      <c r="G1704" s="129">
        <v>16900</v>
      </c>
      <c r="H1704" s="129">
        <v>5206244.539594014</v>
      </c>
      <c r="I1704" s="129">
        <v>-0.0001</v>
      </c>
      <c r="J1704" s="129">
        <v>-0.0001</v>
      </c>
    </row>
    <row r="1705" spans="1:8" ht="12.75">
      <c r="A1705" s="128">
        <v>38387.04083333333</v>
      </c>
      <c r="C1705" s="151" t="s">
        <v>1290</v>
      </c>
      <c r="D1705" s="129">
        <v>122376.50776220627</v>
      </c>
      <c r="F1705" s="129">
        <v>493.28828623162474</v>
      </c>
      <c r="G1705" s="129">
        <v>608.276253029822</v>
      </c>
      <c r="H1705" s="129">
        <v>122376.50776220627</v>
      </c>
    </row>
    <row r="1707" spans="3:8" ht="12.75">
      <c r="C1707" s="151" t="s">
        <v>1291</v>
      </c>
      <c r="D1707" s="129">
        <v>2.3425101739882983</v>
      </c>
      <c r="F1707" s="129">
        <v>2.6053958779839337</v>
      </c>
      <c r="G1707" s="129">
        <v>3.5992677694072306</v>
      </c>
      <c r="H1707" s="129">
        <v>2.35057164202566</v>
      </c>
    </row>
    <row r="1708" spans="1:10" ht="12.75">
      <c r="A1708" s="145" t="s">
        <v>1280</v>
      </c>
      <c r="C1708" s="146" t="s">
        <v>1281</v>
      </c>
      <c r="D1708" s="146" t="s">
        <v>1282</v>
      </c>
      <c r="F1708" s="146" t="s">
        <v>1283</v>
      </c>
      <c r="G1708" s="146" t="s">
        <v>1284</v>
      </c>
      <c r="H1708" s="146" t="s">
        <v>1285</v>
      </c>
      <c r="I1708" s="147" t="s">
        <v>1286</v>
      </c>
      <c r="J1708" s="146" t="s">
        <v>1287</v>
      </c>
    </row>
    <row r="1709" spans="1:8" ht="12.75">
      <c r="A1709" s="148" t="s">
        <v>1054</v>
      </c>
      <c r="C1709" s="149">
        <v>396.15199999976903</v>
      </c>
      <c r="D1709" s="129">
        <v>6142160.852386475</v>
      </c>
      <c r="F1709" s="129">
        <v>95300</v>
      </c>
      <c r="G1709" s="129">
        <v>93800</v>
      </c>
      <c r="H1709" s="150" t="s">
        <v>680</v>
      </c>
    </row>
    <row r="1711" spans="4:8" ht="12.75">
      <c r="D1711" s="129">
        <v>6342007.3234939575</v>
      </c>
      <c r="F1711" s="129">
        <v>94000</v>
      </c>
      <c r="G1711" s="129">
        <v>95900</v>
      </c>
      <c r="H1711" s="150" t="s">
        <v>681</v>
      </c>
    </row>
    <row r="1713" spans="4:8" ht="12.75">
      <c r="D1713" s="129">
        <v>6212488.843040466</v>
      </c>
      <c r="F1713" s="129">
        <v>93900</v>
      </c>
      <c r="G1713" s="129">
        <v>95300</v>
      </c>
      <c r="H1713" s="150" t="s">
        <v>682</v>
      </c>
    </row>
    <row r="1715" spans="1:10" ht="12.75">
      <c r="A1715" s="145" t="s">
        <v>1288</v>
      </c>
      <c r="C1715" s="151" t="s">
        <v>1289</v>
      </c>
      <c r="D1715" s="129">
        <v>6232219.006306967</v>
      </c>
      <c r="F1715" s="129">
        <v>94400</v>
      </c>
      <c r="G1715" s="129">
        <v>95000</v>
      </c>
      <c r="H1715" s="129">
        <v>6137522.2167707</v>
      </c>
      <c r="I1715" s="129">
        <v>-0.0001</v>
      </c>
      <c r="J1715" s="129">
        <v>-0.0001</v>
      </c>
    </row>
    <row r="1716" spans="1:8" ht="12.75">
      <c r="A1716" s="128">
        <v>38387.041296296295</v>
      </c>
      <c r="C1716" s="151" t="s">
        <v>1290</v>
      </c>
      <c r="D1716" s="129">
        <v>101373.62827882472</v>
      </c>
      <c r="F1716" s="129">
        <v>781.0249675906655</v>
      </c>
      <c r="G1716" s="129">
        <v>1081.6653826391967</v>
      </c>
      <c r="H1716" s="129">
        <v>101373.62827882472</v>
      </c>
    </row>
    <row r="1718" spans="3:8" ht="12.75">
      <c r="C1718" s="151" t="s">
        <v>1291</v>
      </c>
      <c r="D1718" s="129">
        <v>1.6266056789120418</v>
      </c>
      <c r="F1718" s="129">
        <v>0.8273569571935014</v>
      </c>
      <c r="G1718" s="129">
        <v>1.1385951396202072</v>
      </c>
      <c r="H1718" s="129">
        <v>1.6517028321595744</v>
      </c>
    </row>
    <row r="1719" spans="1:10" ht="12.75">
      <c r="A1719" s="145" t="s">
        <v>1280</v>
      </c>
      <c r="C1719" s="146" t="s">
        <v>1281</v>
      </c>
      <c r="D1719" s="146" t="s">
        <v>1282</v>
      </c>
      <c r="F1719" s="146" t="s">
        <v>1283</v>
      </c>
      <c r="G1719" s="146" t="s">
        <v>1284</v>
      </c>
      <c r="H1719" s="146" t="s">
        <v>1285</v>
      </c>
      <c r="I1719" s="147" t="s">
        <v>1286</v>
      </c>
      <c r="J1719" s="146" t="s">
        <v>1287</v>
      </c>
    </row>
    <row r="1720" spans="1:8" ht="12.75">
      <c r="A1720" s="148" t="s">
        <v>1061</v>
      </c>
      <c r="C1720" s="149">
        <v>589.5920000001788</v>
      </c>
      <c r="D1720" s="129">
        <v>424918.1834349632</v>
      </c>
      <c r="F1720" s="129">
        <v>3750</v>
      </c>
      <c r="G1720" s="129">
        <v>3280</v>
      </c>
      <c r="H1720" s="150" t="s">
        <v>683</v>
      </c>
    </row>
    <row r="1722" spans="4:8" ht="12.75">
      <c r="D1722" s="129">
        <v>429406.09179639816</v>
      </c>
      <c r="F1722" s="129">
        <v>3890.0000000037253</v>
      </c>
      <c r="G1722" s="129">
        <v>3070</v>
      </c>
      <c r="H1722" s="150" t="s">
        <v>684</v>
      </c>
    </row>
    <row r="1724" spans="4:8" ht="12.75">
      <c r="D1724" s="129">
        <v>421433.54458904266</v>
      </c>
      <c r="F1724" s="129">
        <v>3880</v>
      </c>
      <c r="G1724" s="129">
        <v>3170</v>
      </c>
      <c r="H1724" s="150" t="s">
        <v>685</v>
      </c>
    </row>
    <row r="1726" spans="1:10" ht="12.75">
      <c r="A1726" s="145" t="s">
        <v>1288</v>
      </c>
      <c r="C1726" s="151" t="s">
        <v>1289</v>
      </c>
      <c r="D1726" s="129">
        <v>425252.6066068014</v>
      </c>
      <c r="F1726" s="129">
        <v>3840.0000000012415</v>
      </c>
      <c r="G1726" s="129">
        <v>3173.333333333333</v>
      </c>
      <c r="H1726" s="129">
        <v>421745.93994013406</v>
      </c>
      <c r="I1726" s="129">
        <v>-0.0001</v>
      </c>
      <c r="J1726" s="129">
        <v>-0.0001</v>
      </c>
    </row>
    <row r="1727" spans="1:8" ht="12.75">
      <c r="A1727" s="128">
        <v>38387.04179398148</v>
      </c>
      <c r="C1727" s="151" t="s">
        <v>1290</v>
      </c>
      <c r="D1727" s="129">
        <v>3996.78075290237</v>
      </c>
      <c r="F1727" s="129">
        <v>78.10249676024691</v>
      </c>
      <c r="G1727" s="129">
        <v>105.03967504392487</v>
      </c>
      <c r="H1727" s="129">
        <v>3996.78075290237</v>
      </c>
    </row>
    <row r="1729" spans="3:8" ht="12.75">
      <c r="C1729" s="151" t="s">
        <v>1291</v>
      </c>
      <c r="D1729" s="129">
        <v>0.9398603772928519</v>
      </c>
      <c r="F1729" s="129">
        <v>2.033919186464106</v>
      </c>
      <c r="G1729" s="129">
        <v>3.310073793400995</v>
      </c>
      <c r="H1729" s="129">
        <v>0.9476749802190639</v>
      </c>
    </row>
    <row r="1730" spans="1:10" ht="12.75">
      <c r="A1730" s="145" t="s">
        <v>1280</v>
      </c>
      <c r="C1730" s="146" t="s">
        <v>1281</v>
      </c>
      <c r="D1730" s="146" t="s">
        <v>1282</v>
      </c>
      <c r="F1730" s="146" t="s">
        <v>1283</v>
      </c>
      <c r="G1730" s="146" t="s">
        <v>1284</v>
      </c>
      <c r="H1730" s="146" t="s">
        <v>1285</v>
      </c>
      <c r="I1730" s="147" t="s">
        <v>1286</v>
      </c>
      <c r="J1730" s="146" t="s">
        <v>1287</v>
      </c>
    </row>
    <row r="1731" spans="1:8" ht="12.75">
      <c r="A1731" s="148" t="s">
        <v>1062</v>
      </c>
      <c r="C1731" s="149">
        <v>766.4900000002235</v>
      </c>
      <c r="D1731" s="129">
        <v>3980.8137037605047</v>
      </c>
      <c r="F1731" s="129">
        <v>1806</v>
      </c>
      <c r="G1731" s="129">
        <v>1760</v>
      </c>
      <c r="H1731" s="150" t="s">
        <v>686</v>
      </c>
    </row>
    <row r="1733" spans="4:8" ht="12.75">
      <c r="D1733" s="129">
        <v>3747.6817195639014</v>
      </c>
      <c r="F1733" s="129">
        <v>1810.9999999981374</v>
      </c>
      <c r="G1733" s="129">
        <v>1782.9999999981374</v>
      </c>
      <c r="H1733" s="150" t="s">
        <v>687</v>
      </c>
    </row>
    <row r="1735" spans="4:8" ht="12.75">
      <c r="D1735" s="129">
        <v>3926.175244975835</v>
      </c>
      <c r="F1735" s="129">
        <v>1743</v>
      </c>
      <c r="G1735" s="129">
        <v>1813</v>
      </c>
      <c r="H1735" s="150" t="s">
        <v>688</v>
      </c>
    </row>
    <row r="1737" spans="1:10" ht="12.75">
      <c r="A1737" s="145" t="s">
        <v>1288</v>
      </c>
      <c r="C1737" s="151" t="s">
        <v>1289</v>
      </c>
      <c r="D1737" s="129">
        <v>3884.890222766747</v>
      </c>
      <c r="F1737" s="129">
        <v>1786.6666666660458</v>
      </c>
      <c r="G1737" s="129">
        <v>1785.3333333327123</v>
      </c>
      <c r="H1737" s="129">
        <v>2098.916239027531</v>
      </c>
      <c r="I1737" s="129">
        <v>-0.0001</v>
      </c>
      <c r="J1737" s="129">
        <v>-0.0001</v>
      </c>
    </row>
    <row r="1738" spans="1:8" ht="12.75">
      <c r="A1738" s="128">
        <v>38387.042291666665</v>
      </c>
      <c r="C1738" s="151" t="s">
        <v>1290</v>
      </c>
      <c r="D1738" s="129">
        <v>121.92608542868786</v>
      </c>
      <c r="F1738" s="129">
        <v>37.89898855229831</v>
      </c>
      <c r="G1738" s="129">
        <v>26.576932353778282</v>
      </c>
      <c r="H1738" s="129">
        <v>121.92608542868786</v>
      </c>
    </row>
    <row r="1740" spans="3:8" ht="12.75">
      <c r="C1740" s="151" t="s">
        <v>1291</v>
      </c>
      <c r="D1740" s="129">
        <v>3.1384692600619837</v>
      </c>
      <c r="F1740" s="129">
        <v>2.12121204583833</v>
      </c>
      <c r="G1740" s="129">
        <v>1.4886257853129685</v>
      </c>
      <c r="H1740" s="129">
        <v>5.809001958323912</v>
      </c>
    </row>
    <row r="1741" spans="1:16" ht="12.75">
      <c r="A1741" s="139" t="s">
        <v>1190</v>
      </c>
      <c r="B1741" s="134" t="s">
        <v>689</v>
      </c>
      <c r="D1741" s="139" t="s">
        <v>1191</v>
      </c>
      <c r="E1741" s="134" t="s">
        <v>1192</v>
      </c>
      <c r="F1741" s="135" t="s">
        <v>1081</v>
      </c>
      <c r="G1741" s="140" t="s">
        <v>1194</v>
      </c>
      <c r="H1741" s="141">
        <v>2</v>
      </c>
      <c r="I1741" s="142" t="s">
        <v>1195</v>
      </c>
      <c r="J1741" s="141">
        <v>1</v>
      </c>
      <c r="K1741" s="140" t="s">
        <v>1196</v>
      </c>
      <c r="L1741" s="143">
        <v>1</v>
      </c>
      <c r="M1741" s="140" t="s">
        <v>1197</v>
      </c>
      <c r="N1741" s="144">
        <v>1</v>
      </c>
      <c r="O1741" s="140" t="s">
        <v>1198</v>
      </c>
      <c r="P1741" s="144">
        <v>1</v>
      </c>
    </row>
    <row r="1743" spans="1:10" ht="12.75">
      <c r="A1743" s="145" t="s">
        <v>1280</v>
      </c>
      <c r="C1743" s="146" t="s">
        <v>1281</v>
      </c>
      <c r="D1743" s="146" t="s">
        <v>1282</v>
      </c>
      <c r="F1743" s="146" t="s">
        <v>1283</v>
      </c>
      <c r="G1743" s="146" t="s">
        <v>1284</v>
      </c>
      <c r="H1743" s="146" t="s">
        <v>1285</v>
      </c>
      <c r="I1743" s="147" t="s">
        <v>1286</v>
      </c>
      <c r="J1743" s="146" t="s">
        <v>1287</v>
      </c>
    </row>
    <row r="1744" spans="1:8" ht="12.75">
      <c r="A1744" s="148" t="s">
        <v>1222</v>
      </c>
      <c r="C1744" s="149">
        <v>178.2290000000503</v>
      </c>
      <c r="D1744" s="129">
        <v>539.2214055275545</v>
      </c>
      <c r="F1744" s="129">
        <v>449</v>
      </c>
      <c r="G1744" s="129">
        <v>415</v>
      </c>
      <c r="H1744" s="150" t="s">
        <v>690</v>
      </c>
    </row>
    <row r="1746" spans="4:8" ht="12.75">
      <c r="D1746" s="129">
        <v>471.6131519856863</v>
      </c>
      <c r="F1746" s="129">
        <v>444.99999999953434</v>
      </c>
      <c r="G1746" s="129">
        <v>475</v>
      </c>
      <c r="H1746" s="150" t="s">
        <v>691</v>
      </c>
    </row>
    <row r="1748" spans="4:8" ht="12.75">
      <c r="D1748" s="129">
        <v>478.89250058913603</v>
      </c>
      <c r="F1748" s="129">
        <v>436</v>
      </c>
      <c r="G1748" s="129">
        <v>447</v>
      </c>
      <c r="H1748" s="150" t="s">
        <v>692</v>
      </c>
    </row>
    <row r="1750" spans="1:8" ht="12.75">
      <c r="A1750" s="145" t="s">
        <v>1288</v>
      </c>
      <c r="C1750" s="151" t="s">
        <v>1289</v>
      </c>
      <c r="D1750" s="129">
        <v>496.5756860341256</v>
      </c>
      <c r="F1750" s="129">
        <v>443.3333333331781</v>
      </c>
      <c r="G1750" s="129">
        <v>445.66666666666663</v>
      </c>
      <c r="H1750" s="129">
        <v>52.007326659198654</v>
      </c>
    </row>
    <row r="1751" spans="1:8" ht="12.75">
      <c r="A1751" s="128">
        <v>38387.04452546296</v>
      </c>
      <c r="C1751" s="151" t="s">
        <v>1290</v>
      </c>
      <c r="D1751" s="129">
        <v>37.1111879674697</v>
      </c>
      <c r="F1751" s="129">
        <v>6.658328118419713</v>
      </c>
      <c r="G1751" s="129">
        <v>30.02221399786054</v>
      </c>
      <c r="H1751" s="129">
        <v>37.1111879674697</v>
      </c>
    </row>
    <row r="1753" spans="3:8" ht="12.75">
      <c r="C1753" s="151" t="s">
        <v>1291</v>
      </c>
      <c r="D1753" s="129">
        <v>7.473420268289042</v>
      </c>
      <c r="F1753" s="129">
        <v>1.501878522952341</v>
      </c>
      <c r="G1753" s="129">
        <v>6.736472849183368</v>
      </c>
      <c r="H1753" s="129">
        <v>71.35761507346342</v>
      </c>
    </row>
    <row r="1754" spans="1:10" ht="12.75">
      <c r="A1754" s="145" t="s">
        <v>1280</v>
      </c>
      <c r="C1754" s="146" t="s">
        <v>1281</v>
      </c>
      <c r="D1754" s="146" t="s">
        <v>1282</v>
      </c>
      <c r="F1754" s="146" t="s">
        <v>1283</v>
      </c>
      <c r="G1754" s="146" t="s">
        <v>1284</v>
      </c>
      <c r="H1754" s="146" t="s">
        <v>1285</v>
      </c>
      <c r="I1754" s="147" t="s">
        <v>1286</v>
      </c>
      <c r="J1754" s="146" t="s">
        <v>1287</v>
      </c>
    </row>
    <row r="1755" spans="1:8" ht="12.75">
      <c r="A1755" s="148" t="s">
        <v>1055</v>
      </c>
      <c r="C1755" s="149">
        <v>251.61100000003353</v>
      </c>
      <c r="D1755" s="129">
        <v>5264360.540748596</v>
      </c>
      <c r="F1755" s="129">
        <v>28900</v>
      </c>
      <c r="G1755" s="129">
        <v>27800</v>
      </c>
      <c r="H1755" s="150" t="s">
        <v>693</v>
      </c>
    </row>
    <row r="1757" spans="4:8" ht="12.75">
      <c r="D1757" s="129">
        <v>5286033.761222839</v>
      </c>
      <c r="F1757" s="129">
        <v>29600</v>
      </c>
      <c r="G1757" s="129">
        <v>27900</v>
      </c>
      <c r="H1757" s="150" t="s">
        <v>694</v>
      </c>
    </row>
    <row r="1759" spans="4:8" ht="12.75">
      <c r="D1759" s="129">
        <v>5029468.753242493</v>
      </c>
      <c r="F1759" s="129">
        <v>28800</v>
      </c>
      <c r="G1759" s="129">
        <v>28200</v>
      </c>
      <c r="H1759" s="150" t="s">
        <v>695</v>
      </c>
    </row>
    <row r="1761" spans="1:10" ht="12.75">
      <c r="A1761" s="145" t="s">
        <v>1288</v>
      </c>
      <c r="C1761" s="151" t="s">
        <v>1289</v>
      </c>
      <c r="D1761" s="129">
        <v>5193287.685071309</v>
      </c>
      <c r="F1761" s="129">
        <v>29100</v>
      </c>
      <c r="G1761" s="129">
        <v>27966.666666666664</v>
      </c>
      <c r="H1761" s="129">
        <v>5164759.937718261</v>
      </c>
      <c r="I1761" s="129">
        <v>-0.0001</v>
      </c>
      <c r="J1761" s="129">
        <v>-0.0001</v>
      </c>
    </row>
    <row r="1762" spans="1:8" ht="12.75">
      <c r="A1762" s="128">
        <v>38387.045</v>
      </c>
      <c r="C1762" s="151" t="s">
        <v>1290</v>
      </c>
      <c r="D1762" s="129">
        <v>142284.622994124</v>
      </c>
      <c r="F1762" s="129">
        <v>435.88989435406734</v>
      </c>
      <c r="G1762" s="129">
        <v>208.16659994661327</v>
      </c>
      <c r="H1762" s="129">
        <v>142284.622994124</v>
      </c>
    </row>
    <row r="1764" spans="3:8" ht="12.75">
      <c r="C1764" s="151" t="s">
        <v>1291</v>
      </c>
      <c r="D1764" s="129">
        <v>2.7397793386863043</v>
      </c>
      <c r="F1764" s="129">
        <v>1.4979034170242869</v>
      </c>
      <c r="G1764" s="129">
        <v>0.7443382596422409</v>
      </c>
      <c r="H1764" s="129">
        <v>2.754912613750329</v>
      </c>
    </row>
    <row r="1765" spans="1:10" ht="12.75">
      <c r="A1765" s="145" t="s">
        <v>1280</v>
      </c>
      <c r="C1765" s="146" t="s">
        <v>1281</v>
      </c>
      <c r="D1765" s="146" t="s">
        <v>1282</v>
      </c>
      <c r="F1765" s="146" t="s">
        <v>1283</v>
      </c>
      <c r="G1765" s="146" t="s">
        <v>1284</v>
      </c>
      <c r="H1765" s="146" t="s">
        <v>1285</v>
      </c>
      <c r="I1765" s="147" t="s">
        <v>1286</v>
      </c>
      <c r="J1765" s="146" t="s">
        <v>1287</v>
      </c>
    </row>
    <row r="1766" spans="1:8" ht="12.75">
      <c r="A1766" s="148" t="s">
        <v>1058</v>
      </c>
      <c r="C1766" s="149">
        <v>257.6099999998696</v>
      </c>
      <c r="D1766" s="129">
        <v>371473.90561819077</v>
      </c>
      <c r="F1766" s="129">
        <v>11132.5</v>
      </c>
      <c r="G1766" s="129">
        <v>9662.5</v>
      </c>
      <c r="H1766" s="150" t="s">
        <v>696</v>
      </c>
    </row>
    <row r="1768" spans="4:8" ht="12.75">
      <c r="D1768" s="129">
        <v>370809.71625709534</v>
      </c>
      <c r="F1768" s="129">
        <v>11172.5</v>
      </c>
      <c r="G1768" s="129">
        <v>9707.5</v>
      </c>
      <c r="H1768" s="150" t="s">
        <v>697</v>
      </c>
    </row>
    <row r="1770" spans="4:8" ht="12.75">
      <c r="D1770" s="129">
        <v>370450.4367427826</v>
      </c>
      <c r="F1770" s="129">
        <v>11105</v>
      </c>
      <c r="G1770" s="129">
        <v>9645</v>
      </c>
      <c r="H1770" s="150" t="s">
        <v>698</v>
      </c>
    </row>
    <row r="1772" spans="1:10" ht="12.75">
      <c r="A1772" s="145" t="s">
        <v>1288</v>
      </c>
      <c r="C1772" s="151" t="s">
        <v>1289</v>
      </c>
      <c r="D1772" s="129">
        <v>370911.3528726896</v>
      </c>
      <c r="F1772" s="129">
        <v>11136.666666666668</v>
      </c>
      <c r="G1772" s="129">
        <v>9671.666666666666</v>
      </c>
      <c r="H1772" s="129">
        <v>360507.18620602286</v>
      </c>
      <c r="I1772" s="129">
        <v>-0.0001</v>
      </c>
      <c r="J1772" s="129">
        <v>-0.0001</v>
      </c>
    </row>
    <row r="1773" spans="1:8" ht="12.75">
      <c r="A1773" s="128">
        <v>38387.045636574076</v>
      </c>
      <c r="C1773" s="151" t="s">
        <v>1290</v>
      </c>
      <c r="D1773" s="129">
        <v>519.2491078119842</v>
      </c>
      <c r="F1773" s="129">
        <v>33.942353090693835</v>
      </c>
      <c r="G1773" s="129">
        <v>32.2425702035885</v>
      </c>
      <c r="H1773" s="129">
        <v>519.2491078119842</v>
      </c>
    </row>
    <row r="1775" spans="3:8" ht="12.75">
      <c r="C1775" s="151" t="s">
        <v>1291</v>
      </c>
      <c r="D1775" s="129">
        <v>0.13999277827179632</v>
      </c>
      <c r="F1775" s="129">
        <v>0.30478018339443724</v>
      </c>
      <c r="G1775" s="129">
        <v>0.3333713962114959</v>
      </c>
      <c r="H1775" s="129">
        <v>0.14403294238779574</v>
      </c>
    </row>
    <row r="1776" spans="1:10" ht="12.75">
      <c r="A1776" s="145" t="s">
        <v>1280</v>
      </c>
      <c r="C1776" s="146" t="s">
        <v>1281</v>
      </c>
      <c r="D1776" s="146" t="s">
        <v>1282</v>
      </c>
      <c r="F1776" s="146" t="s">
        <v>1283</v>
      </c>
      <c r="G1776" s="146" t="s">
        <v>1284</v>
      </c>
      <c r="H1776" s="146" t="s">
        <v>1285</v>
      </c>
      <c r="I1776" s="147" t="s">
        <v>1286</v>
      </c>
      <c r="J1776" s="146" t="s">
        <v>1287</v>
      </c>
    </row>
    <row r="1777" spans="1:8" ht="12.75">
      <c r="A1777" s="148" t="s">
        <v>1057</v>
      </c>
      <c r="C1777" s="149">
        <v>259.9399999999441</v>
      </c>
      <c r="D1777" s="129">
        <v>2927044.8275375366</v>
      </c>
      <c r="F1777" s="129">
        <v>21775</v>
      </c>
      <c r="G1777" s="129">
        <v>20675</v>
      </c>
      <c r="H1777" s="150" t="s">
        <v>699</v>
      </c>
    </row>
    <row r="1779" spans="4:8" ht="12.75">
      <c r="D1779" s="129">
        <v>2862548.874015808</v>
      </c>
      <c r="F1779" s="129">
        <v>21425</v>
      </c>
      <c r="G1779" s="129">
        <v>21125</v>
      </c>
      <c r="H1779" s="150" t="s">
        <v>700</v>
      </c>
    </row>
    <row r="1781" spans="4:8" ht="12.75">
      <c r="D1781" s="129">
        <v>2879489.3072891235</v>
      </c>
      <c r="F1781" s="129">
        <v>21750</v>
      </c>
      <c r="G1781" s="129">
        <v>20825</v>
      </c>
      <c r="H1781" s="150" t="s">
        <v>701</v>
      </c>
    </row>
    <row r="1783" spans="1:10" ht="12.75">
      <c r="A1783" s="145" t="s">
        <v>1288</v>
      </c>
      <c r="C1783" s="151" t="s">
        <v>1289</v>
      </c>
      <c r="D1783" s="129">
        <v>2889694.3362808228</v>
      </c>
      <c r="F1783" s="129">
        <v>21650</v>
      </c>
      <c r="G1783" s="129">
        <v>20875</v>
      </c>
      <c r="H1783" s="129">
        <v>2868427.9221394085</v>
      </c>
      <c r="I1783" s="129">
        <v>-0.0001</v>
      </c>
      <c r="J1783" s="129">
        <v>-0.0001</v>
      </c>
    </row>
    <row r="1784" spans="1:8" ht="12.75">
      <c r="A1784" s="128">
        <v>38387.046319444446</v>
      </c>
      <c r="C1784" s="151" t="s">
        <v>1290</v>
      </c>
      <c r="D1784" s="129">
        <v>33437.08970155746</v>
      </c>
      <c r="F1784" s="129">
        <v>195.25624189766637</v>
      </c>
      <c r="G1784" s="129">
        <v>229.12878474779203</v>
      </c>
      <c r="H1784" s="129">
        <v>33437.08970155746</v>
      </c>
    </row>
    <row r="1786" spans="3:8" ht="12.75">
      <c r="C1786" s="151" t="s">
        <v>1291</v>
      </c>
      <c r="D1786" s="129">
        <v>1.1571151066653167</v>
      </c>
      <c r="F1786" s="129">
        <v>0.90187640599384</v>
      </c>
      <c r="G1786" s="129">
        <v>1.0976229209475068</v>
      </c>
      <c r="H1786" s="129">
        <v>1.1656939135015287</v>
      </c>
    </row>
    <row r="1787" spans="1:10" ht="12.75">
      <c r="A1787" s="145" t="s">
        <v>1280</v>
      </c>
      <c r="C1787" s="146" t="s">
        <v>1281</v>
      </c>
      <c r="D1787" s="146" t="s">
        <v>1282</v>
      </c>
      <c r="F1787" s="146" t="s">
        <v>1283</v>
      </c>
      <c r="G1787" s="146" t="s">
        <v>1284</v>
      </c>
      <c r="H1787" s="146" t="s">
        <v>1285</v>
      </c>
      <c r="I1787" s="147" t="s">
        <v>1286</v>
      </c>
      <c r="J1787" s="146" t="s">
        <v>1287</v>
      </c>
    </row>
    <row r="1788" spans="1:8" ht="12.75">
      <c r="A1788" s="148" t="s">
        <v>1059</v>
      </c>
      <c r="C1788" s="149">
        <v>285.2129999999888</v>
      </c>
      <c r="D1788" s="129">
        <v>924548.6574649811</v>
      </c>
      <c r="F1788" s="129">
        <v>12200</v>
      </c>
      <c r="G1788" s="129">
        <v>12200</v>
      </c>
      <c r="H1788" s="150" t="s">
        <v>702</v>
      </c>
    </row>
    <row r="1790" spans="4:8" ht="12.75">
      <c r="D1790" s="129">
        <v>899423.8538627625</v>
      </c>
      <c r="F1790" s="129">
        <v>12475</v>
      </c>
      <c r="G1790" s="129">
        <v>12125</v>
      </c>
      <c r="H1790" s="150" t="s">
        <v>703</v>
      </c>
    </row>
    <row r="1792" spans="4:8" ht="12.75">
      <c r="D1792" s="129">
        <v>892006.541636467</v>
      </c>
      <c r="F1792" s="129">
        <v>12475</v>
      </c>
      <c r="G1792" s="129">
        <v>12100</v>
      </c>
      <c r="H1792" s="150" t="s">
        <v>704</v>
      </c>
    </row>
    <row r="1794" spans="1:10" ht="12.75">
      <c r="A1794" s="145" t="s">
        <v>1288</v>
      </c>
      <c r="C1794" s="151" t="s">
        <v>1289</v>
      </c>
      <c r="D1794" s="129">
        <v>905326.3509880702</v>
      </c>
      <c r="F1794" s="129">
        <v>12383.333333333332</v>
      </c>
      <c r="G1794" s="129">
        <v>12141.666666666668</v>
      </c>
      <c r="H1794" s="129">
        <v>893076.6243781066</v>
      </c>
      <c r="I1794" s="129">
        <v>-0.0001</v>
      </c>
      <c r="J1794" s="129">
        <v>-0.0001</v>
      </c>
    </row>
    <row r="1795" spans="1:8" ht="12.75">
      <c r="A1795" s="128">
        <v>38387.04699074074</v>
      </c>
      <c r="C1795" s="151" t="s">
        <v>1290</v>
      </c>
      <c r="D1795" s="129">
        <v>17055.114478794672</v>
      </c>
      <c r="F1795" s="129">
        <v>158.77132402714707</v>
      </c>
      <c r="G1795" s="129">
        <v>52.04164998665332</v>
      </c>
      <c r="H1795" s="129">
        <v>17055.114478794672</v>
      </c>
    </row>
    <row r="1797" spans="3:8" ht="12.75">
      <c r="C1797" s="151" t="s">
        <v>1291</v>
      </c>
      <c r="D1797" s="129">
        <v>1.8838636984531347</v>
      </c>
      <c r="F1797" s="129">
        <v>1.282137206141161</v>
      </c>
      <c r="G1797" s="129">
        <v>0.42862031560730257</v>
      </c>
      <c r="H1797" s="129">
        <v>1.9097033796703602</v>
      </c>
    </row>
    <row r="1798" spans="1:10" ht="12.75">
      <c r="A1798" s="145" t="s">
        <v>1280</v>
      </c>
      <c r="C1798" s="146" t="s">
        <v>1281</v>
      </c>
      <c r="D1798" s="146" t="s">
        <v>1282</v>
      </c>
      <c r="F1798" s="146" t="s">
        <v>1283</v>
      </c>
      <c r="G1798" s="146" t="s">
        <v>1284</v>
      </c>
      <c r="H1798" s="146" t="s">
        <v>1285</v>
      </c>
      <c r="I1798" s="147" t="s">
        <v>1286</v>
      </c>
      <c r="J1798" s="146" t="s">
        <v>1287</v>
      </c>
    </row>
    <row r="1799" spans="1:8" ht="12.75">
      <c r="A1799" s="148" t="s">
        <v>1055</v>
      </c>
      <c r="C1799" s="149">
        <v>288.1579999998212</v>
      </c>
      <c r="D1799" s="129">
        <v>537043.4332036972</v>
      </c>
      <c r="F1799" s="129">
        <v>4200</v>
      </c>
      <c r="G1799" s="129">
        <v>4260</v>
      </c>
      <c r="H1799" s="150" t="s">
        <v>705</v>
      </c>
    </row>
    <row r="1801" spans="4:8" ht="12.75">
      <c r="D1801" s="129">
        <v>527244.7759475708</v>
      </c>
      <c r="F1801" s="129">
        <v>4200</v>
      </c>
      <c r="G1801" s="129">
        <v>4260</v>
      </c>
      <c r="H1801" s="150" t="s">
        <v>706</v>
      </c>
    </row>
    <row r="1803" spans="4:8" ht="12.75">
      <c r="D1803" s="129">
        <v>495063.7901210785</v>
      </c>
      <c r="F1803" s="129">
        <v>4200</v>
      </c>
      <c r="G1803" s="129">
        <v>4260</v>
      </c>
      <c r="H1803" s="150" t="s">
        <v>486</v>
      </c>
    </row>
    <row r="1805" spans="1:10" ht="12.75">
      <c r="A1805" s="145" t="s">
        <v>1288</v>
      </c>
      <c r="C1805" s="151" t="s">
        <v>1289</v>
      </c>
      <c r="D1805" s="129">
        <v>519783.9997574488</v>
      </c>
      <c r="F1805" s="129">
        <v>4200</v>
      </c>
      <c r="G1805" s="129">
        <v>4260</v>
      </c>
      <c r="H1805" s="129">
        <v>515553.535155679</v>
      </c>
      <c r="I1805" s="129">
        <v>-0.0001</v>
      </c>
      <c r="J1805" s="129">
        <v>-0.0001</v>
      </c>
    </row>
    <row r="1806" spans="1:8" ht="12.75">
      <c r="A1806" s="128">
        <v>38387.047418981485</v>
      </c>
      <c r="C1806" s="151" t="s">
        <v>1290</v>
      </c>
      <c r="D1806" s="129">
        <v>21961.784862696488</v>
      </c>
      <c r="H1806" s="129">
        <v>21961.784862696488</v>
      </c>
    </row>
    <row r="1808" spans="3:8" ht="12.75">
      <c r="C1808" s="151" t="s">
        <v>1291</v>
      </c>
      <c r="D1808" s="129">
        <v>4.225175240666258</v>
      </c>
      <c r="F1808" s="129">
        <v>0</v>
      </c>
      <c r="G1808" s="129">
        <v>0</v>
      </c>
      <c r="H1808" s="129">
        <v>4.259845654256798</v>
      </c>
    </row>
    <row r="1809" spans="1:10" ht="12.75">
      <c r="A1809" s="145" t="s">
        <v>1280</v>
      </c>
      <c r="C1809" s="146" t="s">
        <v>1281</v>
      </c>
      <c r="D1809" s="146" t="s">
        <v>1282</v>
      </c>
      <c r="F1809" s="146" t="s">
        <v>1283</v>
      </c>
      <c r="G1809" s="146" t="s">
        <v>1284</v>
      </c>
      <c r="H1809" s="146" t="s">
        <v>1285</v>
      </c>
      <c r="I1809" s="147" t="s">
        <v>1286</v>
      </c>
      <c r="J1809" s="146" t="s">
        <v>1287</v>
      </c>
    </row>
    <row r="1810" spans="1:8" ht="12.75">
      <c r="A1810" s="148" t="s">
        <v>1056</v>
      </c>
      <c r="C1810" s="149">
        <v>334.94100000010803</v>
      </c>
      <c r="D1810" s="129">
        <v>332155.0188694</v>
      </c>
      <c r="F1810" s="129">
        <v>27200</v>
      </c>
      <c r="H1810" s="150" t="s">
        <v>487</v>
      </c>
    </row>
    <row r="1812" spans="4:8" ht="12.75">
      <c r="D1812" s="129">
        <v>331903.68546533585</v>
      </c>
      <c r="F1812" s="129">
        <v>27100</v>
      </c>
      <c r="H1812" s="150" t="s">
        <v>488</v>
      </c>
    </row>
    <row r="1814" spans="4:8" ht="12.75">
      <c r="D1814" s="129">
        <v>329249.2689194679</v>
      </c>
      <c r="F1814" s="129">
        <v>27000</v>
      </c>
      <c r="H1814" s="150" t="s">
        <v>489</v>
      </c>
    </row>
    <row r="1816" spans="1:10" ht="12.75">
      <c r="A1816" s="145" t="s">
        <v>1288</v>
      </c>
      <c r="C1816" s="151" t="s">
        <v>1289</v>
      </c>
      <c r="D1816" s="129">
        <v>331102.65775140125</v>
      </c>
      <c r="F1816" s="129">
        <v>27100</v>
      </c>
      <c r="H1816" s="129">
        <v>304002.65775140125</v>
      </c>
      <c r="I1816" s="129">
        <v>-0.0001</v>
      </c>
      <c r="J1816" s="129">
        <v>-0.0001</v>
      </c>
    </row>
    <row r="1817" spans="1:8" ht="12.75">
      <c r="A1817" s="128">
        <v>38387.04785879629</v>
      </c>
      <c r="C1817" s="151" t="s">
        <v>1290</v>
      </c>
      <c r="D1817" s="129">
        <v>1609.9937086121902</v>
      </c>
      <c r="F1817" s="129">
        <v>100</v>
      </c>
      <c r="H1817" s="129">
        <v>1609.9937086121902</v>
      </c>
    </row>
    <row r="1819" spans="3:8" ht="12.75">
      <c r="C1819" s="151" t="s">
        <v>1291</v>
      </c>
      <c r="D1819" s="129">
        <v>0.48625212480807306</v>
      </c>
      <c r="F1819" s="129">
        <v>0.36900369003690037</v>
      </c>
      <c r="H1819" s="129">
        <v>0.5295985635522851</v>
      </c>
    </row>
    <row r="1820" spans="1:10" ht="12.75">
      <c r="A1820" s="145" t="s">
        <v>1280</v>
      </c>
      <c r="C1820" s="146" t="s">
        <v>1281</v>
      </c>
      <c r="D1820" s="146" t="s">
        <v>1282</v>
      </c>
      <c r="F1820" s="146" t="s">
        <v>1283</v>
      </c>
      <c r="G1820" s="146" t="s">
        <v>1284</v>
      </c>
      <c r="H1820" s="146" t="s">
        <v>1285</v>
      </c>
      <c r="I1820" s="147" t="s">
        <v>1286</v>
      </c>
      <c r="J1820" s="146" t="s">
        <v>1287</v>
      </c>
    </row>
    <row r="1821" spans="1:8" ht="12.75">
      <c r="A1821" s="148" t="s">
        <v>1060</v>
      </c>
      <c r="C1821" s="149">
        <v>393.36599999992177</v>
      </c>
      <c r="D1821" s="129">
        <v>5377791.268173218</v>
      </c>
      <c r="F1821" s="129">
        <v>17100</v>
      </c>
      <c r="G1821" s="129">
        <v>22700</v>
      </c>
      <c r="H1821" s="150" t="s">
        <v>490</v>
      </c>
    </row>
    <row r="1823" spans="4:8" ht="12.75">
      <c r="D1823" s="129">
        <v>5473550.518714905</v>
      </c>
      <c r="F1823" s="129">
        <v>18900</v>
      </c>
      <c r="G1823" s="129">
        <v>18200</v>
      </c>
      <c r="H1823" s="150" t="s">
        <v>491</v>
      </c>
    </row>
    <row r="1825" spans="4:8" ht="12.75">
      <c r="D1825" s="129">
        <v>5538761.590576172</v>
      </c>
      <c r="F1825" s="129">
        <v>17600</v>
      </c>
      <c r="G1825" s="129">
        <v>18400</v>
      </c>
      <c r="H1825" s="150" t="s">
        <v>492</v>
      </c>
    </row>
    <row r="1827" spans="1:10" ht="12.75">
      <c r="A1827" s="145" t="s">
        <v>1288</v>
      </c>
      <c r="C1827" s="151" t="s">
        <v>1289</v>
      </c>
      <c r="D1827" s="129">
        <v>5463367.792488098</v>
      </c>
      <c r="F1827" s="129">
        <v>17866.666666666668</v>
      </c>
      <c r="G1827" s="129">
        <v>19766.666666666668</v>
      </c>
      <c r="H1827" s="129">
        <v>5444551.125821432</v>
      </c>
      <c r="I1827" s="129">
        <v>-0.0001</v>
      </c>
      <c r="J1827" s="129">
        <v>-0.0001</v>
      </c>
    </row>
    <row r="1828" spans="1:8" ht="12.75">
      <c r="A1828" s="128">
        <v>38387.048310185186</v>
      </c>
      <c r="C1828" s="151" t="s">
        <v>1290</v>
      </c>
      <c r="D1828" s="129">
        <v>80966.82721147798</v>
      </c>
      <c r="F1828" s="129">
        <v>929.1573243177569</v>
      </c>
      <c r="G1828" s="129">
        <v>2542.308662089112</v>
      </c>
      <c r="H1828" s="129">
        <v>80966.82721147798</v>
      </c>
    </row>
    <row r="1830" spans="3:8" ht="12.75">
      <c r="C1830" s="151" t="s">
        <v>1291</v>
      </c>
      <c r="D1830" s="129">
        <v>1.48199481138363</v>
      </c>
      <c r="F1830" s="129">
        <v>5.200507412226252</v>
      </c>
      <c r="G1830" s="129">
        <v>12.86159525508826</v>
      </c>
      <c r="H1830" s="129">
        <v>1.487116666560135</v>
      </c>
    </row>
    <row r="1831" spans="1:10" ht="12.75">
      <c r="A1831" s="145" t="s">
        <v>1280</v>
      </c>
      <c r="C1831" s="146" t="s">
        <v>1281</v>
      </c>
      <c r="D1831" s="146" t="s">
        <v>1282</v>
      </c>
      <c r="F1831" s="146" t="s">
        <v>1283</v>
      </c>
      <c r="G1831" s="146" t="s">
        <v>1284</v>
      </c>
      <c r="H1831" s="146" t="s">
        <v>1285</v>
      </c>
      <c r="I1831" s="147" t="s">
        <v>1286</v>
      </c>
      <c r="J1831" s="146" t="s">
        <v>1287</v>
      </c>
    </row>
    <row r="1832" spans="1:8" ht="12.75">
      <c r="A1832" s="148" t="s">
        <v>1054</v>
      </c>
      <c r="C1832" s="149">
        <v>396.15199999976903</v>
      </c>
      <c r="D1832" s="129">
        <v>6517008.139442444</v>
      </c>
      <c r="F1832" s="129">
        <v>93500</v>
      </c>
      <c r="G1832" s="129">
        <v>103700</v>
      </c>
      <c r="H1832" s="150" t="s">
        <v>493</v>
      </c>
    </row>
    <row r="1834" spans="4:8" ht="12.75">
      <c r="D1834" s="129">
        <v>6758900.134864807</v>
      </c>
      <c r="F1834" s="129">
        <v>92400</v>
      </c>
      <c r="G1834" s="129">
        <v>105000</v>
      </c>
      <c r="H1834" s="150" t="s">
        <v>494</v>
      </c>
    </row>
    <row r="1836" spans="4:8" ht="12.75">
      <c r="D1836" s="129">
        <v>6893121.892578125</v>
      </c>
      <c r="F1836" s="129">
        <v>92900</v>
      </c>
      <c r="G1836" s="129">
        <v>104900</v>
      </c>
      <c r="H1836" s="150" t="s">
        <v>495</v>
      </c>
    </row>
    <row r="1838" spans="1:10" ht="12.75">
      <c r="A1838" s="145" t="s">
        <v>1288</v>
      </c>
      <c r="C1838" s="151" t="s">
        <v>1289</v>
      </c>
      <c r="D1838" s="129">
        <v>6723010.055628458</v>
      </c>
      <c r="F1838" s="129">
        <v>92933.33333333334</v>
      </c>
      <c r="G1838" s="129">
        <v>104533.33333333334</v>
      </c>
      <c r="H1838" s="129">
        <v>6624338.791260642</v>
      </c>
      <c r="I1838" s="129">
        <v>-0.0001</v>
      </c>
      <c r="J1838" s="129">
        <v>-0.0001</v>
      </c>
    </row>
    <row r="1839" spans="1:8" ht="12.75">
      <c r="A1839" s="128">
        <v>38387.04877314815</v>
      </c>
      <c r="C1839" s="151" t="s">
        <v>1290</v>
      </c>
      <c r="D1839" s="129">
        <v>190608.1377201928</v>
      </c>
      <c r="F1839" s="129">
        <v>550.7570547286101</v>
      </c>
      <c r="G1839" s="129">
        <v>723.4178138070234</v>
      </c>
      <c r="H1839" s="129">
        <v>190608.1377201928</v>
      </c>
    </row>
    <row r="1841" spans="3:8" ht="12.75">
      <c r="C1841" s="151" t="s">
        <v>1291</v>
      </c>
      <c r="D1841" s="129">
        <v>2.835160681644631</v>
      </c>
      <c r="F1841" s="129">
        <v>0.5926367159920481</v>
      </c>
      <c r="G1841" s="129">
        <v>0.6920451024939634</v>
      </c>
      <c r="H1841" s="129">
        <v>2.8773911438777606</v>
      </c>
    </row>
    <row r="1842" spans="1:10" ht="12.75">
      <c r="A1842" s="145" t="s">
        <v>1280</v>
      </c>
      <c r="C1842" s="146" t="s">
        <v>1281</v>
      </c>
      <c r="D1842" s="146" t="s">
        <v>1282</v>
      </c>
      <c r="F1842" s="146" t="s">
        <v>1283</v>
      </c>
      <c r="G1842" s="146" t="s">
        <v>1284</v>
      </c>
      <c r="H1842" s="146" t="s">
        <v>1285</v>
      </c>
      <c r="I1842" s="147" t="s">
        <v>1286</v>
      </c>
      <c r="J1842" s="146" t="s">
        <v>1287</v>
      </c>
    </row>
    <row r="1843" spans="1:8" ht="12.75">
      <c r="A1843" s="148" t="s">
        <v>1061</v>
      </c>
      <c r="C1843" s="149">
        <v>589.5920000001788</v>
      </c>
      <c r="D1843" s="129">
        <v>511658.5594739914</v>
      </c>
      <c r="F1843" s="129">
        <v>4250</v>
      </c>
      <c r="G1843" s="129">
        <v>3659.9999999962747</v>
      </c>
      <c r="H1843" s="150" t="s">
        <v>496</v>
      </c>
    </row>
    <row r="1845" spans="4:8" ht="12.75">
      <c r="D1845" s="129">
        <v>498661.53597688675</v>
      </c>
      <c r="F1845" s="129">
        <v>3890.0000000037253</v>
      </c>
      <c r="G1845" s="129">
        <v>3659.9999999962747</v>
      </c>
      <c r="H1845" s="150" t="s">
        <v>497</v>
      </c>
    </row>
    <row r="1847" spans="4:8" ht="12.75">
      <c r="D1847" s="129">
        <v>494985.4633603096</v>
      </c>
      <c r="F1847" s="129">
        <v>3990.0000000037253</v>
      </c>
      <c r="G1847" s="129">
        <v>3440.0000000037253</v>
      </c>
      <c r="H1847" s="150" t="s">
        <v>498</v>
      </c>
    </row>
    <row r="1849" spans="1:10" ht="12.75">
      <c r="A1849" s="145" t="s">
        <v>1288</v>
      </c>
      <c r="C1849" s="151" t="s">
        <v>1289</v>
      </c>
      <c r="D1849" s="129">
        <v>501768.51960372925</v>
      </c>
      <c r="F1849" s="129">
        <v>4043.333333335817</v>
      </c>
      <c r="G1849" s="129">
        <v>3586.6666666654246</v>
      </c>
      <c r="H1849" s="129">
        <v>497953.51960372867</v>
      </c>
      <c r="I1849" s="129">
        <v>-0.0001</v>
      </c>
      <c r="J1849" s="129">
        <v>-0.0001</v>
      </c>
    </row>
    <row r="1850" spans="1:8" ht="12.75">
      <c r="A1850" s="128">
        <v>38387.04927083333</v>
      </c>
      <c r="C1850" s="151" t="s">
        <v>1290</v>
      </c>
      <c r="D1850" s="129">
        <v>8760.025339408747</v>
      </c>
      <c r="F1850" s="129">
        <v>185.83146486147297</v>
      </c>
      <c r="G1850" s="129">
        <v>127.01705921743796</v>
      </c>
      <c r="H1850" s="129">
        <v>8760.025339408747</v>
      </c>
    </row>
    <row r="1852" spans="3:8" ht="12.75">
      <c r="C1852" s="151" t="s">
        <v>1291</v>
      </c>
      <c r="D1852" s="129">
        <v>1.745829998726696</v>
      </c>
      <c r="F1852" s="129">
        <v>4.595996657741767</v>
      </c>
      <c r="G1852" s="129">
        <v>3.541367822048754</v>
      </c>
      <c r="H1852" s="129">
        <v>1.7592054267193402</v>
      </c>
    </row>
    <row r="1853" spans="1:10" ht="12.75">
      <c r="A1853" s="145" t="s">
        <v>1280</v>
      </c>
      <c r="C1853" s="146" t="s">
        <v>1281</v>
      </c>
      <c r="D1853" s="146" t="s">
        <v>1282</v>
      </c>
      <c r="F1853" s="146" t="s">
        <v>1283</v>
      </c>
      <c r="G1853" s="146" t="s">
        <v>1284</v>
      </c>
      <c r="H1853" s="146" t="s">
        <v>1285</v>
      </c>
      <c r="I1853" s="147" t="s">
        <v>1286</v>
      </c>
      <c r="J1853" s="146" t="s">
        <v>1287</v>
      </c>
    </row>
    <row r="1854" spans="1:8" ht="12.75">
      <c r="A1854" s="148" t="s">
        <v>1062</v>
      </c>
      <c r="C1854" s="149">
        <v>766.4900000002235</v>
      </c>
      <c r="D1854" s="129">
        <v>3858.8309947662055</v>
      </c>
      <c r="F1854" s="129">
        <v>1772</v>
      </c>
      <c r="G1854" s="129">
        <v>1725</v>
      </c>
      <c r="H1854" s="150" t="s">
        <v>499</v>
      </c>
    </row>
    <row r="1856" spans="4:8" ht="12.75">
      <c r="D1856" s="129">
        <v>3694.684481970966</v>
      </c>
      <c r="F1856" s="129">
        <v>1678</v>
      </c>
      <c r="G1856" s="129">
        <v>1741</v>
      </c>
      <c r="H1856" s="150" t="s">
        <v>500</v>
      </c>
    </row>
    <row r="1858" spans="4:8" ht="12.75">
      <c r="D1858" s="129">
        <v>4019.893097385764</v>
      </c>
      <c r="F1858" s="129">
        <v>1729.9999999981374</v>
      </c>
      <c r="G1858" s="129">
        <v>1696</v>
      </c>
      <c r="H1858" s="150" t="s">
        <v>501</v>
      </c>
    </row>
    <row r="1860" spans="1:10" ht="12.75">
      <c r="A1860" s="145" t="s">
        <v>1288</v>
      </c>
      <c r="C1860" s="151" t="s">
        <v>1289</v>
      </c>
      <c r="D1860" s="129">
        <v>3857.802858040978</v>
      </c>
      <c r="F1860" s="129">
        <v>1726.6666666660458</v>
      </c>
      <c r="G1860" s="129">
        <v>1720.6666666666665</v>
      </c>
      <c r="H1860" s="129">
        <v>2134.253264545342</v>
      </c>
      <c r="I1860" s="129">
        <v>-0.0001</v>
      </c>
      <c r="J1860" s="129">
        <v>-0.0001</v>
      </c>
    </row>
    <row r="1861" spans="1:8" ht="12.75">
      <c r="A1861" s="128">
        <v>38387.04976851852</v>
      </c>
      <c r="C1861" s="151" t="s">
        <v>1290</v>
      </c>
      <c r="D1861" s="129">
        <v>162.60674550536578</v>
      </c>
      <c r="F1861" s="129">
        <v>47.088569030359956</v>
      </c>
      <c r="G1861" s="129">
        <v>22.810816147900834</v>
      </c>
      <c r="H1861" s="129">
        <v>162.60674550536578</v>
      </c>
    </row>
    <row r="1863" spans="3:8" ht="12.75">
      <c r="C1863" s="151" t="s">
        <v>1291</v>
      </c>
      <c r="D1863" s="129">
        <v>4.21500920313846</v>
      </c>
      <c r="F1863" s="129">
        <v>2.727137202531481</v>
      </c>
      <c r="G1863" s="129">
        <v>1.3256964053410019</v>
      </c>
      <c r="H1863" s="129">
        <v>7.618905788109722</v>
      </c>
    </row>
    <row r="1864" spans="1:16" ht="12.75">
      <c r="A1864" s="139" t="s">
        <v>1190</v>
      </c>
      <c r="B1864" s="134" t="s">
        <v>502</v>
      </c>
      <c r="D1864" s="139" t="s">
        <v>1191</v>
      </c>
      <c r="E1864" s="134" t="s">
        <v>1192</v>
      </c>
      <c r="F1864" s="135" t="s">
        <v>1082</v>
      </c>
      <c r="G1864" s="140" t="s">
        <v>1194</v>
      </c>
      <c r="H1864" s="141">
        <v>2</v>
      </c>
      <c r="I1864" s="142" t="s">
        <v>1195</v>
      </c>
      <c r="J1864" s="141">
        <v>2</v>
      </c>
      <c r="K1864" s="140" t="s">
        <v>1196</v>
      </c>
      <c r="L1864" s="143">
        <v>1</v>
      </c>
      <c r="M1864" s="140" t="s">
        <v>1197</v>
      </c>
      <c r="N1864" s="144">
        <v>1</v>
      </c>
      <c r="O1864" s="140" t="s">
        <v>1198</v>
      </c>
      <c r="P1864" s="144">
        <v>1</v>
      </c>
    </row>
    <row r="1866" spans="1:10" ht="12.75">
      <c r="A1866" s="145" t="s">
        <v>1280</v>
      </c>
      <c r="C1866" s="146" t="s">
        <v>1281</v>
      </c>
      <c r="D1866" s="146" t="s">
        <v>1282</v>
      </c>
      <c r="F1866" s="146" t="s">
        <v>1283</v>
      </c>
      <c r="G1866" s="146" t="s">
        <v>1284</v>
      </c>
      <c r="H1866" s="146" t="s">
        <v>1285</v>
      </c>
      <c r="I1866" s="147" t="s">
        <v>1286</v>
      </c>
      <c r="J1866" s="146" t="s">
        <v>1287</v>
      </c>
    </row>
    <row r="1867" spans="1:8" ht="12.75">
      <c r="A1867" s="148" t="s">
        <v>1222</v>
      </c>
      <c r="C1867" s="149">
        <v>178.2290000000503</v>
      </c>
      <c r="D1867" s="129">
        <v>498</v>
      </c>
      <c r="F1867" s="129">
        <v>450</v>
      </c>
      <c r="G1867" s="129">
        <v>487.00000000046566</v>
      </c>
      <c r="H1867" s="150" t="s">
        <v>503</v>
      </c>
    </row>
    <row r="1869" spans="4:8" ht="12.75">
      <c r="D1869" s="129">
        <v>500.47729631792754</v>
      </c>
      <c r="F1869" s="129">
        <v>419.00000000046566</v>
      </c>
      <c r="G1869" s="129">
        <v>465</v>
      </c>
      <c r="H1869" s="150" t="s">
        <v>504</v>
      </c>
    </row>
    <row r="1871" spans="4:8" ht="12.75">
      <c r="D1871" s="129">
        <v>496.9003117326647</v>
      </c>
      <c r="F1871" s="129">
        <v>520</v>
      </c>
      <c r="G1871" s="129">
        <v>451.99999999953434</v>
      </c>
      <c r="H1871" s="150" t="s">
        <v>505</v>
      </c>
    </row>
    <row r="1873" spans="1:8" ht="12.75">
      <c r="A1873" s="145" t="s">
        <v>1288</v>
      </c>
      <c r="C1873" s="151" t="s">
        <v>1289</v>
      </c>
      <c r="D1873" s="129">
        <v>498.45920268353075</v>
      </c>
      <c r="F1873" s="129">
        <v>463.0000000001552</v>
      </c>
      <c r="G1873" s="129">
        <v>468</v>
      </c>
      <c r="H1873" s="129">
        <v>32.81271830845768</v>
      </c>
    </row>
    <row r="1874" spans="1:8" ht="12.75">
      <c r="A1874" s="128">
        <v>38387.05200231481</v>
      </c>
      <c r="C1874" s="151" t="s">
        <v>1290</v>
      </c>
      <c r="D1874" s="129">
        <v>1.8321722105871652</v>
      </c>
      <c r="F1874" s="129">
        <v>51.73973328090835</v>
      </c>
      <c r="G1874" s="129">
        <v>17.691806013414567</v>
      </c>
      <c r="H1874" s="129">
        <v>1.8321722105871652</v>
      </c>
    </row>
    <row r="1876" spans="3:8" ht="12.75">
      <c r="C1876" s="151" t="s">
        <v>1291</v>
      </c>
      <c r="D1876" s="129">
        <v>0.3675671350279799</v>
      </c>
      <c r="F1876" s="129">
        <v>11.174888397600652</v>
      </c>
      <c r="G1876" s="129">
        <v>3.780300430216789</v>
      </c>
      <c r="H1876" s="129">
        <v>5.583725777802786</v>
      </c>
    </row>
    <row r="1877" spans="1:10" ht="12.75">
      <c r="A1877" s="145" t="s">
        <v>1280</v>
      </c>
      <c r="C1877" s="146" t="s">
        <v>1281</v>
      </c>
      <c r="D1877" s="146" t="s">
        <v>1282</v>
      </c>
      <c r="F1877" s="146" t="s">
        <v>1283</v>
      </c>
      <c r="G1877" s="146" t="s">
        <v>1284</v>
      </c>
      <c r="H1877" s="146" t="s">
        <v>1285</v>
      </c>
      <c r="I1877" s="147" t="s">
        <v>1286</v>
      </c>
      <c r="J1877" s="146" t="s">
        <v>1287</v>
      </c>
    </row>
    <row r="1878" spans="1:8" ht="12.75">
      <c r="A1878" s="148" t="s">
        <v>1055</v>
      </c>
      <c r="C1878" s="149">
        <v>251.61100000003353</v>
      </c>
      <c r="D1878" s="129">
        <v>5032130.853889465</v>
      </c>
      <c r="F1878" s="129">
        <v>31600</v>
      </c>
      <c r="G1878" s="129">
        <v>27100</v>
      </c>
      <c r="H1878" s="150" t="s">
        <v>506</v>
      </c>
    </row>
    <row r="1880" spans="4:8" ht="12.75">
      <c r="D1880" s="129">
        <v>4893307.292442322</v>
      </c>
      <c r="F1880" s="129">
        <v>30500</v>
      </c>
      <c r="G1880" s="129">
        <v>26700</v>
      </c>
      <c r="H1880" s="150" t="s">
        <v>507</v>
      </c>
    </row>
    <row r="1882" spans="4:8" ht="12.75">
      <c r="D1882" s="129">
        <v>5130547.670227051</v>
      </c>
      <c r="F1882" s="129">
        <v>32200</v>
      </c>
      <c r="G1882" s="129">
        <v>26200</v>
      </c>
      <c r="H1882" s="150" t="s">
        <v>508</v>
      </c>
    </row>
    <row r="1884" spans="1:10" ht="12.75">
      <c r="A1884" s="145" t="s">
        <v>1288</v>
      </c>
      <c r="C1884" s="151" t="s">
        <v>1289</v>
      </c>
      <c r="D1884" s="129">
        <v>5018661.938852946</v>
      </c>
      <c r="F1884" s="129">
        <v>31433.333333333336</v>
      </c>
      <c r="G1884" s="129">
        <v>26666.666666666664</v>
      </c>
      <c r="H1884" s="129">
        <v>4989635.432828849</v>
      </c>
      <c r="I1884" s="129">
        <v>-0.0001</v>
      </c>
      <c r="J1884" s="129">
        <v>-0.0001</v>
      </c>
    </row>
    <row r="1885" spans="1:8" ht="12.75">
      <c r="A1885" s="128">
        <v>38387.05247685185</v>
      </c>
      <c r="C1885" s="151" t="s">
        <v>1290</v>
      </c>
      <c r="D1885" s="129">
        <v>119192.3150503141</v>
      </c>
      <c r="F1885" s="129">
        <v>862.167810425171</v>
      </c>
      <c r="G1885" s="129">
        <v>450.9249752822894</v>
      </c>
      <c r="H1885" s="129">
        <v>119192.3150503141</v>
      </c>
    </row>
    <row r="1887" spans="3:8" ht="12.75">
      <c r="C1887" s="151" t="s">
        <v>1291</v>
      </c>
      <c r="D1887" s="129">
        <v>2.374981947430322</v>
      </c>
      <c r="F1887" s="129">
        <v>2.7428456323176165</v>
      </c>
      <c r="G1887" s="129">
        <v>1.6909686573085856</v>
      </c>
      <c r="H1887" s="129">
        <v>2.3887980726226843</v>
      </c>
    </row>
    <row r="1888" spans="1:10" ht="12.75">
      <c r="A1888" s="145" t="s">
        <v>1280</v>
      </c>
      <c r="C1888" s="146" t="s">
        <v>1281</v>
      </c>
      <c r="D1888" s="146" t="s">
        <v>1282</v>
      </c>
      <c r="F1888" s="146" t="s">
        <v>1283</v>
      </c>
      <c r="G1888" s="146" t="s">
        <v>1284</v>
      </c>
      <c r="H1888" s="146" t="s">
        <v>1285</v>
      </c>
      <c r="I1888" s="147" t="s">
        <v>1286</v>
      </c>
      <c r="J1888" s="146" t="s">
        <v>1287</v>
      </c>
    </row>
    <row r="1889" spans="1:8" ht="12.75">
      <c r="A1889" s="148" t="s">
        <v>1058</v>
      </c>
      <c r="C1889" s="149">
        <v>257.6099999998696</v>
      </c>
      <c r="D1889" s="129">
        <v>319403.7647266388</v>
      </c>
      <c r="F1889" s="129">
        <v>10892.5</v>
      </c>
      <c r="G1889" s="129">
        <v>9497.5</v>
      </c>
      <c r="H1889" s="150" t="s">
        <v>509</v>
      </c>
    </row>
    <row r="1891" spans="4:8" ht="12.75">
      <c r="D1891" s="129">
        <v>315006.7285180092</v>
      </c>
      <c r="F1891" s="129">
        <v>11067.5</v>
      </c>
      <c r="G1891" s="129">
        <v>9532.5</v>
      </c>
      <c r="H1891" s="150" t="s">
        <v>510</v>
      </c>
    </row>
    <row r="1893" spans="4:8" ht="12.75">
      <c r="D1893" s="129">
        <v>313428.66320991516</v>
      </c>
      <c r="F1893" s="129">
        <v>10847.5</v>
      </c>
      <c r="G1893" s="129">
        <v>9547.5</v>
      </c>
      <c r="H1893" s="150" t="s">
        <v>511</v>
      </c>
    </row>
    <row r="1895" spans="1:10" ht="12.75">
      <c r="A1895" s="145" t="s">
        <v>1288</v>
      </c>
      <c r="C1895" s="151" t="s">
        <v>1289</v>
      </c>
      <c r="D1895" s="129">
        <v>315946.3854848544</v>
      </c>
      <c r="F1895" s="129">
        <v>10935.833333333332</v>
      </c>
      <c r="G1895" s="129">
        <v>9525.833333333334</v>
      </c>
      <c r="H1895" s="129">
        <v>305715.552151521</v>
      </c>
      <c r="I1895" s="129">
        <v>-0.0001</v>
      </c>
      <c r="J1895" s="129">
        <v>-0.0001</v>
      </c>
    </row>
    <row r="1896" spans="1:8" ht="12.75">
      <c r="A1896" s="128">
        <v>38387.05311342593</v>
      </c>
      <c r="C1896" s="151" t="s">
        <v>1290</v>
      </c>
      <c r="D1896" s="129">
        <v>3096.397252503706</v>
      </c>
      <c r="F1896" s="129">
        <v>116.22535581074095</v>
      </c>
      <c r="G1896" s="129">
        <v>25.65800719723442</v>
      </c>
      <c r="H1896" s="129">
        <v>3096.397252503706</v>
      </c>
    </row>
    <row r="1898" spans="3:8" ht="12.75">
      <c r="C1898" s="151" t="s">
        <v>1291</v>
      </c>
      <c r="D1898" s="129">
        <v>0.9800388277118425</v>
      </c>
      <c r="F1898" s="129">
        <v>1.0627937740828253</v>
      </c>
      <c r="G1898" s="129">
        <v>0.2693518383053215</v>
      </c>
      <c r="H1898" s="129">
        <v>1.012836027055976</v>
      </c>
    </row>
    <row r="1899" spans="1:10" ht="12.75">
      <c r="A1899" s="145" t="s">
        <v>1280</v>
      </c>
      <c r="C1899" s="146" t="s">
        <v>1281</v>
      </c>
      <c r="D1899" s="146" t="s">
        <v>1282</v>
      </c>
      <c r="F1899" s="146" t="s">
        <v>1283</v>
      </c>
      <c r="G1899" s="146" t="s">
        <v>1284</v>
      </c>
      <c r="H1899" s="146" t="s">
        <v>1285</v>
      </c>
      <c r="I1899" s="147" t="s">
        <v>1286</v>
      </c>
      <c r="J1899" s="146" t="s">
        <v>1287</v>
      </c>
    </row>
    <row r="1900" spans="1:8" ht="12.75">
      <c r="A1900" s="148" t="s">
        <v>1057</v>
      </c>
      <c r="C1900" s="149">
        <v>259.9399999999441</v>
      </c>
      <c r="D1900" s="129">
        <v>2268648.995529175</v>
      </c>
      <c r="F1900" s="129">
        <v>20600</v>
      </c>
      <c r="G1900" s="129">
        <v>19550</v>
      </c>
      <c r="H1900" s="150" t="s">
        <v>512</v>
      </c>
    </row>
    <row r="1902" spans="4:8" ht="12.75">
      <c r="D1902" s="129">
        <v>2333437.3364448547</v>
      </c>
      <c r="F1902" s="129">
        <v>20550</v>
      </c>
      <c r="G1902" s="129">
        <v>19300</v>
      </c>
      <c r="H1902" s="150" t="s">
        <v>513</v>
      </c>
    </row>
    <row r="1904" spans="4:8" ht="12.75">
      <c r="D1904" s="129">
        <v>2411576.6367988586</v>
      </c>
      <c r="F1904" s="129">
        <v>20425</v>
      </c>
      <c r="G1904" s="129">
        <v>18950</v>
      </c>
      <c r="H1904" s="150" t="s">
        <v>514</v>
      </c>
    </row>
    <row r="1906" spans="1:10" ht="12.75">
      <c r="A1906" s="145" t="s">
        <v>1288</v>
      </c>
      <c r="C1906" s="151" t="s">
        <v>1289</v>
      </c>
      <c r="D1906" s="129">
        <v>2337887.6562576294</v>
      </c>
      <c r="F1906" s="129">
        <v>20525</v>
      </c>
      <c r="G1906" s="129">
        <v>19266.666666666668</v>
      </c>
      <c r="H1906" s="129">
        <v>2317985.4677054407</v>
      </c>
      <c r="I1906" s="129">
        <v>-0.0001</v>
      </c>
      <c r="J1906" s="129">
        <v>-0.0001</v>
      </c>
    </row>
    <row r="1907" spans="1:8" ht="12.75">
      <c r="A1907" s="128">
        <v>38387.05378472222</v>
      </c>
      <c r="C1907" s="151" t="s">
        <v>1290</v>
      </c>
      <c r="D1907" s="129">
        <v>71567.67195848044</v>
      </c>
      <c r="F1907" s="129">
        <v>90.13878188659973</v>
      </c>
      <c r="G1907" s="129">
        <v>301.3856886670854</v>
      </c>
      <c r="H1907" s="129">
        <v>71567.67195848044</v>
      </c>
    </row>
    <row r="1909" spans="3:8" ht="12.75">
      <c r="C1909" s="151" t="s">
        <v>1291</v>
      </c>
      <c r="D1909" s="129">
        <v>3.0612109083565766</v>
      </c>
      <c r="F1909" s="129">
        <v>0.4391658069992679</v>
      </c>
      <c r="G1909" s="129">
        <v>1.5642855813170524</v>
      </c>
      <c r="H1909" s="129">
        <v>3.087494419424675</v>
      </c>
    </row>
    <row r="1910" spans="1:10" ht="12.75">
      <c r="A1910" s="145" t="s">
        <v>1280</v>
      </c>
      <c r="C1910" s="146" t="s">
        <v>1281</v>
      </c>
      <c r="D1910" s="146" t="s">
        <v>1282</v>
      </c>
      <c r="F1910" s="146" t="s">
        <v>1283</v>
      </c>
      <c r="G1910" s="146" t="s">
        <v>1284</v>
      </c>
      <c r="H1910" s="146" t="s">
        <v>1285</v>
      </c>
      <c r="I1910" s="147" t="s">
        <v>1286</v>
      </c>
      <c r="J1910" s="146" t="s">
        <v>1287</v>
      </c>
    </row>
    <row r="1911" spans="1:8" ht="12.75">
      <c r="A1911" s="148" t="s">
        <v>1059</v>
      </c>
      <c r="C1911" s="149">
        <v>285.2129999999888</v>
      </c>
      <c r="D1911" s="129">
        <v>1195044.3259906769</v>
      </c>
      <c r="F1911" s="129">
        <v>13225</v>
      </c>
      <c r="G1911" s="129">
        <v>12450</v>
      </c>
      <c r="H1911" s="150" t="s">
        <v>515</v>
      </c>
    </row>
    <row r="1913" spans="4:8" ht="12.75">
      <c r="D1913" s="129">
        <v>1231580.1537570953</v>
      </c>
      <c r="F1913" s="129">
        <v>13225</v>
      </c>
      <c r="G1913" s="129">
        <v>12950</v>
      </c>
      <c r="H1913" s="150" t="s">
        <v>516</v>
      </c>
    </row>
    <row r="1915" spans="4:8" ht="12.75">
      <c r="D1915" s="129">
        <v>1214176.5679531097</v>
      </c>
      <c r="F1915" s="129">
        <v>13725</v>
      </c>
      <c r="G1915" s="129">
        <v>12575</v>
      </c>
      <c r="H1915" s="150" t="s">
        <v>517</v>
      </c>
    </row>
    <row r="1917" spans="1:10" ht="12.75">
      <c r="A1917" s="145" t="s">
        <v>1288</v>
      </c>
      <c r="C1917" s="151" t="s">
        <v>1289</v>
      </c>
      <c r="D1917" s="129">
        <v>1213600.3492336273</v>
      </c>
      <c r="F1917" s="129">
        <v>13391.666666666668</v>
      </c>
      <c r="G1917" s="129">
        <v>12658.333333333332</v>
      </c>
      <c r="H1917" s="129">
        <v>1200614.109865462</v>
      </c>
      <c r="I1917" s="129">
        <v>-0.0001</v>
      </c>
      <c r="J1917" s="129">
        <v>-0.0001</v>
      </c>
    </row>
    <row r="1918" spans="1:8" ht="12.75">
      <c r="A1918" s="128">
        <v>38387.05446759259</v>
      </c>
      <c r="C1918" s="151" t="s">
        <v>1290</v>
      </c>
      <c r="D1918" s="129">
        <v>18274.728415321253</v>
      </c>
      <c r="F1918" s="129">
        <v>288.6751345948129</v>
      </c>
      <c r="G1918" s="129">
        <v>260.2082499332666</v>
      </c>
      <c r="H1918" s="129">
        <v>18274.728415321253</v>
      </c>
    </row>
    <row r="1920" spans="3:8" ht="12.75">
      <c r="C1920" s="151" t="s">
        <v>1291</v>
      </c>
      <c r="D1920" s="129">
        <v>1.5058275507963972</v>
      </c>
      <c r="F1920" s="129">
        <v>2.1556326167627593</v>
      </c>
      <c r="G1920" s="129">
        <v>2.0556280442391044</v>
      </c>
      <c r="H1920" s="129">
        <v>1.5221150797044252</v>
      </c>
    </row>
    <row r="1921" spans="1:10" ht="12.75">
      <c r="A1921" s="145" t="s">
        <v>1280</v>
      </c>
      <c r="C1921" s="146" t="s">
        <v>1281</v>
      </c>
      <c r="D1921" s="146" t="s">
        <v>1282</v>
      </c>
      <c r="F1921" s="146" t="s">
        <v>1283</v>
      </c>
      <c r="G1921" s="146" t="s">
        <v>1284</v>
      </c>
      <c r="H1921" s="146" t="s">
        <v>1285</v>
      </c>
      <c r="I1921" s="147" t="s">
        <v>1286</v>
      </c>
      <c r="J1921" s="146" t="s">
        <v>1287</v>
      </c>
    </row>
    <row r="1922" spans="1:8" ht="12.75">
      <c r="A1922" s="148" t="s">
        <v>1055</v>
      </c>
      <c r="C1922" s="149">
        <v>288.1579999998212</v>
      </c>
      <c r="D1922" s="129">
        <v>524078.6341443062</v>
      </c>
      <c r="F1922" s="129">
        <v>4160</v>
      </c>
      <c r="G1922" s="129">
        <v>4080</v>
      </c>
      <c r="H1922" s="150" t="s">
        <v>518</v>
      </c>
    </row>
    <row r="1924" spans="4:8" ht="12.75">
      <c r="D1924" s="129">
        <v>517901.6291537285</v>
      </c>
      <c r="F1924" s="129">
        <v>4160</v>
      </c>
      <c r="G1924" s="129">
        <v>4080</v>
      </c>
      <c r="H1924" s="150" t="s">
        <v>519</v>
      </c>
    </row>
    <row r="1926" spans="4:8" ht="12.75">
      <c r="D1926" s="129">
        <v>525853.8966445923</v>
      </c>
      <c r="F1926" s="129">
        <v>4160</v>
      </c>
      <c r="G1926" s="129">
        <v>4080</v>
      </c>
      <c r="H1926" s="150" t="s">
        <v>520</v>
      </c>
    </row>
    <row r="1928" spans="1:10" ht="12.75">
      <c r="A1928" s="145" t="s">
        <v>1288</v>
      </c>
      <c r="C1928" s="151" t="s">
        <v>1289</v>
      </c>
      <c r="D1928" s="129">
        <v>522611.38664754236</v>
      </c>
      <c r="F1928" s="129">
        <v>4160</v>
      </c>
      <c r="G1928" s="129">
        <v>4080</v>
      </c>
      <c r="H1928" s="129">
        <v>518492.0061165688</v>
      </c>
      <c r="I1928" s="129">
        <v>-0.0001</v>
      </c>
      <c r="J1928" s="129">
        <v>-0.0001</v>
      </c>
    </row>
    <row r="1929" spans="1:8" ht="12.75">
      <c r="A1929" s="128">
        <v>38387.05488425926</v>
      </c>
      <c r="C1929" s="151" t="s">
        <v>1290</v>
      </c>
      <c r="D1929" s="129">
        <v>4174.236573807788</v>
      </c>
      <c r="H1929" s="129">
        <v>4174.236573807788</v>
      </c>
    </row>
    <row r="1931" spans="3:8" ht="12.75">
      <c r="C1931" s="151" t="s">
        <v>1291</v>
      </c>
      <c r="D1931" s="129">
        <v>0.7987266792223494</v>
      </c>
      <c r="F1931" s="129">
        <v>0</v>
      </c>
      <c r="G1931" s="129">
        <v>0</v>
      </c>
      <c r="H1931" s="129">
        <v>0.8050725034455642</v>
      </c>
    </row>
    <row r="1932" spans="1:10" ht="12.75">
      <c r="A1932" s="145" t="s">
        <v>1280</v>
      </c>
      <c r="C1932" s="146" t="s">
        <v>1281</v>
      </c>
      <c r="D1932" s="146" t="s">
        <v>1282</v>
      </c>
      <c r="F1932" s="146" t="s">
        <v>1283</v>
      </c>
      <c r="G1932" s="146" t="s">
        <v>1284</v>
      </c>
      <c r="H1932" s="146" t="s">
        <v>1285</v>
      </c>
      <c r="I1932" s="147" t="s">
        <v>1286</v>
      </c>
      <c r="J1932" s="146" t="s">
        <v>1287</v>
      </c>
    </row>
    <row r="1933" spans="1:8" ht="12.75">
      <c r="A1933" s="148" t="s">
        <v>1056</v>
      </c>
      <c r="C1933" s="149">
        <v>334.94100000010803</v>
      </c>
      <c r="D1933" s="129">
        <v>210110.38009929657</v>
      </c>
      <c r="F1933" s="129">
        <v>26700</v>
      </c>
      <c r="H1933" s="150" t="s">
        <v>521</v>
      </c>
    </row>
    <row r="1935" spans="4:8" ht="12.75">
      <c r="D1935" s="129">
        <v>207946.96556973457</v>
      </c>
      <c r="F1935" s="129">
        <v>26600</v>
      </c>
      <c r="H1935" s="150" t="s">
        <v>522</v>
      </c>
    </row>
    <row r="1937" spans="4:8" ht="12.75">
      <c r="D1937" s="129">
        <v>208562.07605338097</v>
      </c>
      <c r="F1937" s="129">
        <v>26500</v>
      </c>
      <c r="H1937" s="150" t="s">
        <v>523</v>
      </c>
    </row>
    <row r="1939" spans="1:10" ht="12.75">
      <c r="A1939" s="145" t="s">
        <v>1288</v>
      </c>
      <c r="C1939" s="151" t="s">
        <v>1289</v>
      </c>
      <c r="D1939" s="129">
        <v>208873.1405741374</v>
      </c>
      <c r="F1939" s="129">
        <v>26600</v>
      </c>
      <c r="H1939" s="129">
        <v>182273.1405741374</v>
      </c>
      <c r="I1939" s="129">
        <v>-0.0001</v>
      </c>
      <c r="J1939" s="129">
        <v>-0.0001</v>
      </c>
    </row>
    <row r="1940" spans="1:8" ht="12.75">
      <c r="A1940" s="128">
        <v>38387.05532407408</v>
      </c>
      <c r="C1940" s="151" t="s">
        <v>1290</v>
      </c>
      <c r="D1940" s="129">
        <v>1114.7472622693358</v>
      </c>
      <c r="F1940" s="129">
        <v>100</v>
      </c>
      <c r="H1940" s="129">
        <v>1114.7472622693358</v>
      </c>
    </row>
    <row r="1942" spans="3:8" ht="12.75">
      <c r="C1942" s="151" t="s">
        <v>1291</v>
      </c>
      <c r="D1942" s="129">
        <v>0.5336958400707666</v>
      </c>
      <c r="F1942" s="129">
        <v>0.37593984962406013</v>
      </c>
      <c r="H1942" s="129">
        <v>0.6115806523978369</v>
      </c>
    </row>
    <row r="1943" spans="1:10" ht="12.75">
      <c r="A1943" s="145" t="s">
        <v>1280</v>
      </c>
      <c r="C1943" s="146" t="s">
        <v>1281</v>
      </c>
      <c r="D1943" s="146" t="s">
        <v>1282</v>
      </c>
      <c r="F1943" s="146" t="s">
        <v>1283</v>
      </c>
      <c r="G1943" s="146" t="s">
        <v>1284</v>
      </c>
      <c r="H1943" s="146" t="s">
        <v>1285</v>
      </c>
      <c r="I1943" s="147" t="s">
        <v>1286</v>
      </c>
      <c r="J1943" s="146" t="s">
        <v>1287</v>
      </c>
    </row>
    <row r="1944" spans="1:8" ht="12.75">
      <c r="A1944" s="148" t="s">
        <v>1060</v>
      </c>
      <c r="C1944" s="149">
        <v>393.36599999992177</v>
      </c>
      <c r="D1944" s="129">
        <v>6172267.050865173</v>
      </c>
      <c r="F1944" s="129">
        <v>20600</v>
      </c>
      <c r="G1944" s="129">
        <v>20200</v>
      </c>
      <c r="H1944" s="150" t="s">
        <v>524</v>
      </c>
    </row>
    <row r="1946" spans="4:8" ht="12.75">
      <c r="D1946" s="129">
        <v>6254217.450134277</v>
      </c>
      <c r="F1946" s="129">
        <v>18100</v>
      </c>
      <c r="G1946" s="129">
        <v>18100</v>
      </c>
      <c r="H1946" s="150" t="s">
        <v>525</v>
      </c>
    </row>
    <row r="1948" spans="4:8" ht="12.75">
      <c r="D1948" s="129">
        <v>6113424.8757247925</v>
      </c>
      <c r="F1948" s="129">
        <v>22400</v>
      </c>
      <c r="G1948" s="129">
        <v>19100</v>
      </c>
      <c r="H1948" s="150" t="s">
        <v>526</v>
      </c>
    </row>
    <row r="1950" spans="1:10" ht="12.75">
      <c r="A1950" s="145" t="s">
        <v>1288</v>
      </c>
      <c r="C1950" s="151" t="s">
        <v>1289</v>
      </c>
      <c r="D1950" s="129">
        <v>6179969.792241415</v>
      </c>
      <c r="F1950" s="129">
        <v>20366.666666666668</v>
      </c>
      <c r="G1950" s="129">
        <v>19133.333333333332</v>
      </c>
      <c r="H1950" s="129">
        <v>6160219.792241415</v>
      </c>
      <c r="I1950" s="129">
        <v>-0.0001</v>
      </c>
      <c r="J1950" s="129">
        <v>-0.0001</v>
      </c>
    </row>
    <row r="1951" spans="1:8" ht="12.75">
      <c r="A1951" s="128">
        <v>38387.05578703704</v>
      </c>
      <c r="C1951" s="151" t="s">
        <v>1290</v>
      </c>
      <c r="D1951" s="129">
        <v>70711.64275247276</v>
      </c>
      <c r="F1951" s="129">
        <v>2159.4752448994022</v>
      </c>
      <c r="G1951" s="129">
        <v>1050.3967504392488</v>
      </c>
      <c r="H1951" s="129">
        <v>70711.64275247276</v>
      </c>
    </row>
    <row r="1953" spans="3:8" ht="12.75">
      <c r="C1953" s="151" t="s">
        <v>1291</v>
      </c>
      <c r="D1953" s="129">
        <v>1.1442069319051855</v>
      </c>
      <c r="F1953" s="129">
        <v>10.602988109162368</v>
      </c>
      <c r="G1953" s="129">
        <v>5.489878486616285</v>
      </c>
      <c r="H1953" s="129">
        <v>1.147875321616473</v>
      </c>
    </row>
    <row r="1954" spans="1:10" ht="12.75">
      <c r="A1954" s="145" t="s">
        <v>1280</v>
      </c>
      <c r="C1954" s="146" t="s">
        <v>1281</v>
      </c>
      <c r="D1954" s="146" t="s">
        <v>1282</v>
      </c>
      <c r="F1954" s="146" t="s">
        <v>1283</v>
      </c>
      <c r="G1954" s="146" t="s">
        <v>1284</v>
      </c>
      <c r="H1954" s="146" t="s">
        <v>1285</v>
      </c>
      <c r="I1954" s="147" t="s">
        <v>1286</v>
      </c>
      <c r="J1954" s="146" t="s">
        <v>1287</v>
      </c>
    </row>
    <row r="1955" spans="1:8" ht="12.75">
      <c r="A1955" s="148" t="s">
        <v>1054</v>
      </c>
      <c r="C1955" s="149">
        <v>396.15199999976903</v>
      </c>
      <c r="D1955" s="129">
        <v>6951105.830528259</v>
      </c>
      <c r="F1955" s="129">
        <v>94700</v>
      </c>
      <c r="G1955" s="129">
        <v>100600</v>
      </c>
      <c r="H1955" s="150" t="s">
        <v>527</v>
      </c>
    </row>
    <row r="1957" spans="4:8" ht="12.75">
      <c r="D1957" s="129">
        <v>6777597.524864197</v>
      </c>
      <c r="F1957" s="129">
        <v>97300</v>
      </c>
      <c r="G1957" s="129">
        <v>98900</v>
      </c>
      <c r="H1957" s="150" t="s">
        <v>528</v>
      </c>
    </row>
    <row r="1959" spans="4:8" ht="12.75">
      <c r="D1959" s="129">
        <v>6057052.8594818115</v>
      </c>
      <c r="F1959" s="129">
        <v>95800</v>
      </c>
      <c r="G1959" s="129">
        <v>101900</v>
      </c>
      <c r="H1959" s="150" t="s">
        <v>529</v>
      </c>
    </row>
    <row r="1961" spans="1:10" ht="12.75">
      <c r="A1961" s="145" t="s">
        <v>1288</v>
      </c>
      <c r="C1961" s="151" t="s">
        <v>1289</v>
      </c>
      <c r="D1961" s="129">
        <v>6595252.071624756</v>
      </c>
      <c r="F1961" s="129">
        <v>95933.33333333334</v>
      </c>
      <c r="G1961" s="129">
        <v>100466.66666666666</v>
      </c>
      <c r="H1961" s="129">
        <v>6497076.328461856</v>
      </c>
      <c r="I1961" s="129">
        <v>-0.0001</v>
      </c>
      <c r="J1961" s="129">
        <v>-0.0001</v>
      </c>
    </row>
    <row r="1962" spans="1:8" ht="12.75">
      <c r="A1962" s="128">
        <v>38387.05625</v>
      </c>
      <c r="C1962" s="151" t="s">
        <v>1290</v>
      </c>
      <c r="D1962" s="129">
        <v>474099.22695261455</v>
      </c>
      <c r="F1962" s="129">
        <v>1305.1181300301264</v>
      </c>
      <c r="G1962" s="129">
        <v>1504.437879519568</v>
      </c>
      <c r="H1962" s="129">
        <v>474099.22695261455</v>
      </c>
    </row>
    <row r="1964" spans="3:8" ht="12.75">
      <c r="C1964" s="151" t="s">
        <v>1291</v>
      </c>
      <c r="D1964" s="129">
        <v>7.188492900709086</v>
      </c>
      <c r="F1964" s="129">
        <v>1.3604428040619796</v>
      </c>
      <c r="G1964" s="129">
        <v>1.497449780543698</v>
      </c>
      <c r="H1964" s="129">
        <v>7.297116471846263</v>
      </c>
    </row>
    <row r="1965" spans="1:10" ht="12.75">
      <c r="A1965" s="145" t="s">
        <v>1280</v>
      </c>
      <c r="C1965" s="146" t="s">
        <v>1281</v>
      </c>
      <c r="D1965" s="146" t="s">
        <v>1282</v>
      </c>
      <c r="F1965" s="146" t="s">
        <v>1283</v>
      </c>
      <c r="G1965" s="146" t="s">
        <v>1284</v>
      </c>
      <c r="H1965" s="146" t="s">
        <v>1285</v>
      </c>
      <c r="I1965" s="147" t="s">
        <v>1286</v>
      </c>
      <c r="J1965" s="146" t="s">
        <v>1287</v>
      </c>
    </row>
    <row r="1966" spans="1:8" ht="12.75">
      <c r="A1966" s="148" t="s">
        <v>1061</v>
      </c>
      <c r="C1966" s="149">
        <v>589.5920000001788</v>
      </c>
      <c r="D1966" s="129">
        <v>331189.56340408325</v>
      </c>
      <c r="F1966" s="129">
        <v>3400</v>
      </c>
      <c r="G1966" s="129">
        <v>2950</v>
      </c>
      <c r="H1966" s="150" t="s">
        <v>530</v>
      </c>
    </row>
    <row r="1968" spans="4:8" ht="12.75">
      <c r="D1968" s="129">
        <v>322734.9104614258</v>
      </c>
      <c r="F1968" s="129">
        <v>3250</v>
      </c>
      <c r="G1968" s="129">
        <v>2990</v>
      </c>
      <c r="H1968" s="150" t="s">
        <v>531</v>
      </c>
    </row>
    <row r="1970" spans="4:8" ht="12.75">
      <c r="D1970" s="129">
        <v>323281.4077334404</v>
      </c>
      <c r="F1970" s="129">
        <v>3140</v>
      </c>
      <c r="G1970" s="129">
        <v>2950</v>
      </c>
      <c r="H1970" s="150" t="s">
        <v>532</v>
      </c>
    </row>
    <row r="1972" spans="1:10" ht="12.75">
      <c r="A1972" s="145" t="s">
        <v>1288</v>
      </c>
      <c r="C1972" s="151" t="s">
        <v>1289</v>
      </c>
      <c r="D1972" s="129">
        <v>325735.2938663165</v>
      </c>
      <c r="F1972" s="129">
        <v>3263.333333333333</v>
      </c>
      <c r="G1972" s="129">
        <v>2963.333333333333</v>
      </c>
      <c r="H1972" s="129">
        <v>322621.9605329831</v>
      </c>
      <c r="I1972" s="129">
        <v>-0.0001</v>
      </c>
      <c r="J1972" s="129">
        <v>-0.0001</v>
      </c>
    </row>
    <row r="1973" spans="1:8" ht="12.75">
      <c r="A1973" s="128">
        <v>38387.05674768519</v>
      </c>
      <c r="C1973" s="151" t="s">
        <v>1290</v>
      </c>
      <c r="D1973" s="129">
        <v>4731.432865427986</v>
      </c>
      <c r="F1973" s="129">
        <v>130.5118130030126</v>
      </c>
      <c r="G1973" s="129">
        <v>23.094010767585033</v>
      </c>
      <c r="H1973" s="129">
        <v>4731.432865427986</v>
      </c>
    </row>
    <row r="1975" spans="3:8" ht="12.75">
      <c r="C1975" s="151" t="s">
        <v>1291</v>
      </c>
      <c r="D1975" s="129">
        <v>1.4525392103717787</v>
      </c>
      <c r="F1975" s="129">
        <v>3.9993405414610623</v>
      </c>
      <c r="G1975" s="129">
        <v>0.7793254477250295</v>
      </c>
      <c r="H1975" s="129">
        <v>1.466556355187815</v>
      </c>
    </row>
    <row r="1976" spans="1:10" ht="12.75">
      <c r="A1976" s="145" t="s">
        <v>1280</v>
      </c>
      <c r="C1976" s="146" t="s">
        <v>1281</v>
      </c>
      <c r="D1976" s="146" t="s">
        <v>1282</v>
      </c>
      <c r="F1976" s="146" t="s">
        <v>1283</v>
      </c>
      <c r="G1976" s="146" t="s">
        <v>1284</v>
      </c>
      <c r="H1976" s="146" t="s">
        <v>1285</v>
      </c>
      <c r="I1976" s="147" t="s">
        <v>1286</v>
      </c>
      <c r="J1976" s="146" t="s">
        <v>1287</v>
      </c>
    </row>
    <row r="1977" spans="1:8" ht="12.75">
      <c r="A1977" s="148" t="s">
        <v>1062</v>
      </c>
      <c r="C1977" s="149">
        <v>766.4900000002235</v>
      </c>
      <c r="D1977" s="129">
        <v>2950.253064531833</v>
      </c>
      <c r="F1977" s="129">
        <v>1738</v>
      </c>
      <c r="G1977" s="129">
        <v>1821</v>
      </c>
      <c r="H1977" s="150" t="s">
        <v>533</v>
      </c>
    </row>
    <row r="1979" spans="4:8" ht="12.75">
      <c r="D1979" s="129">
        <v>2692.7778357453644</v>
      </c>
      <c r="F1979" s="129">
        <v>1707</v>
      </c>
      <c r="G1979" s="129">
        <v>1719</v>
      </c>
      <c r="H1979" s="150" t="s">
        <v>534</v>
      </c>
    </row>
    <row r="1981" spans="4:8" ht="12.75">
      <c r="D1981" s="129">
        <v>2824.767084106803</v>
      </c>
      <c r="F1981" s="129">
        <v>1541</v>
      </c>
      <c r="G1981" s="129">
        <v>1935</v>
      </c>
      <c r="H1981" s="150" t="s">
        <v>535</v>
      </c>
    </row>
    <row r="1983" spans="1:10" ht="12.75">
      <c r="A1983" s="145" t="s">
        <v>1288</v>
      </c>
      <c r="C1983" s="151" t="s">
        <v>1289</v>
      </c>
      <c r="D1983" s="129">
        <v>2822.599328128</v>
      </c>
      <c r="F1983" s="129">
        <v>1662</v>
      </c>
      <c r="G1983" s="129">
        <v>1825</v>
      </c>
      <c r="H1983" s="129">
        <v>1075.918840323122</v>
      </c>
      <c r="I1983" s="129">
        <v>-0.0001</v>
      </c>
      <c r="J1983" s="129">
        <v>-0.0001</v>
      </c>
    </row>
    <row r="1984" spans="1:8" ht="12.75">
      <c r="A1984" s="128">
        <v>38387.05724537037</v>
      </c>
      <c r="C1984" s="151" t="s">
        <v>1290</v>
      </c>
      <c r="D1984" s="129">
        <v>128.7513018736032</v>
      </c>
      <c r="F1984" s="129">
        <v>105.92922165295091</v>
      </c>
      <c r="G1984" s="129">
        <v>108.0555412739208</v>
      </c>
      <c r="H1984" s="129">
        <v>128.7513018736032</v>
      </c>
    </row>
    <row r="1986" spans="3:8" ht="12.75">
      <c r="C1986" s="151" t="s">
        <v>1291</v>
      </c>
      <c r="D1986" s="129">
        <v>4.561444502255781</v>
      </c>
      <c r="F1986" s="129">
        <v>6.37359937743387</v>
      </c>
      <c r="G1986" s="129">
        <v>5.920851576653194</v>
      </c>
      <c r="H1986" s="129">
        <v>11.96663698489901</v>
      </c>
    </row>
    <row r="1987" spans="1:16" ht="12.75">
      <c r="A1987" s="139" t="s">
        <v>1190</v>
      </c>
      <c r="B1987" s="134" t="s">
        <v>1125</v>
      </c>
      <c r="D1987" s="139" t="s">
        <v>1191</v>
      </c>
      <c r="E1987" s="134" t="s">
        <v>1192</v>
      </c>
      <c r="F1987" s="135" t="s">
        <v>1083</v>
      </c>
      <c r="G1987" s="140" t="s">
        <v>1194</v>
      </c>
      <c r="H1987" s="141">
        <v>2</v>
      </c>
      <c r="I1987" s="142" t="s">
        <v>1195</v>
      </c>
      <c r="J1987" s="141">
        <v>3</v>
      </c>
      <c r="K1987" s="140" t="s">
        <v>1196</v>
      </c>
      <c r="L1987" s="143">
        <v>1</v>
      </c>
      <c r="M1987" s="140" t="s">
        <v>1197</v>
      </c>
      <c r="N1987" s="144">
        <v>1</v>
      </c>
      <c r="O1987" s="140" t="s">
        <v>1198</v>
      </c>
      <c r="P1987" s="144">
        <v>1</v>
      </c>
    </row>
    <row r="1989" spans="1:10" ht="12.75">
      <c r="A1989" s="145" t="s">
        <v>1280</v>
      </c>
      <c r="C1989" s="146" t="s">
        <v>1281</v>
      </c>
      <c r="D1989" s="146" t="s">
        <v>1282</v>
      </c>
      <c r="F1989" s="146" t="s">
        <v>1283</v>
      </c>
      <c r="G1989" s="146" t="s">
        <v>1284</v>
      </c>
      <c r="H1989" s="146" t="s">
        <v>1285</v>
      </c>
      <c r="I1989" s="147" t="s">
        <v>1286</v>
      </c>
      <c r="J1989" s="146" t="s">
        <v>1287</v>
      </c>
    </row>
    <row r="1990" spans="1:8" ht="12.75">
      <c r="A1990" s="148" t="s">
        <v>1222</v>
      </c>
      <c r="C1990" s="149">
        <v>178.2290000000503</v>
      </c>
      <c r="D1990" s="129">
        <v>754.8573405966163</v>
      </c>
      <c r="F1990" s="129">
        <v>487.00000000046566</v>
      </c>
      <c r="G1990" s="129">
        <v>432</v>
      </c>
      <c r="H1990" s="150" t="s">
        <v>536</v>
      </c>
    </row>
    <row r="1992" spans="4:8" ht="12.75">
      <c r="D1992" s="129">
        <v>838.7785887829959</v>
      </c>
      <c r="F1992" s="129">
        <v>448.00000000046566</v>
      </c>
      <c r="G1992" s="129">
        <v>482</v>
      </c>
      <c r="H1992" s="150" t="s">
        <v>537</v>
      </c>
    </row>
    <row r="1994" spans="4:8" ht="12.75">
      <c r="D1994" s="129">
        <v>852.0338089736179</v>
      </c>
      <c r="F1994" s="129">
        <v>462.00000000046566</v>
      </c>
      <c r="G1994" s="129">
        <v>490</v>
      </c>
      <c r="H1994" s="150" t="s">
        <v>538</v>
      </c>
    </row>
    <row r="1996" spans="1:8" ht="12.75">
      <c r="A1996" s="145" t="s">
        <v>1288</v>
      </c>
      <c r="C1996" s="151" t="s">
        <v>1289</v>
      </c>
      <c r="D1996" s="129">
        <v>815.2232461177434</v>
      </c>
      <c r="F1996" s="129">
        <v>465.6666666671323</v>
      </c>
      <c r="G1996" s="129">
        <v>468</v>
      </c>
      <c r="H1996" s="129">
        <v>348.32155340919087</v>
      </c>
    </row>
    <row r="1997" spans="1:8" ht="12.75">
      <c r="A1997" s="128">
        <v>38387.05946759259</v>
      </c>
      <c r="C1997" s="151" t="s">
        <v>1290</v>
      </c>
      <c r="D1997" s="129">
        <v>52.696841723338764</v>
      </c>
      <c r="F1997" s="129">
        <v>19.756855350316595</v>
      </c>
      <c r="G1997" s="129">
        <v>31.432467291003423</v>
      </c>
      <c r="H1997" s="129">
        <v>52.696841723338764</v>
      </c>
    </row>
    <row r="1999" spans="3:8" ht="12.75">
      <c r="C1999" s="151" t="s">
        <v>1291</v>
      </c>
      <c r="D1999" s="129">
        <v>6.464099493518089</v>
      </c>
      <c r="F1999" s="129">
        <v>4.242703367995026</v>
      </c>
      <c r="G1999" s="129">
        <v>6.716339164744323</v>
      </c>
      <c r="H1999" s="129">
        <v>15.12879154550426</v>
      </c>
    </row>
    <row r="2000" spans="1:10" ht="12.75">
      <c r="A2000" s="145" t="s">
        <v>1280</v>
      </c>
      <c r="C2000" s="146" t="s">
        <v>1281</v>
      </c>
      <c r="D2000" s="146" t="s">
        <v>1282</v>
      </c>
      <c r="F2000" s="146" t="s">
        <v>1283</v>
      </c>
      <c r="G2000" s="146" t="s">
        <v>1284</v>
      </c>
      <c r="H2000" s="146" t="s">
        <v>1285</v>
      </c>
      <c r="I2000" s="147" t="s">
        <v>1286</v>
      </c>
      <c r="J2000" s="146" t="s">
        <v>1287</v>
      </c>
    </row>
    <row r="2001" spans="1:8" ht="12.75">
      <c r="A2001" s="148" t="s">
        <v>1055</v>
      </c>
      <c r="C2001" s="149">
        <v>251.61100000003353</v>
      </c>
      <c r="D2001" s="129">
        <v>3903965.694038391</v>
      </c>
      <c r="F2001" s="129">
        <v>27500</v>
      </c>
      <c r="G2001" s="129">
        <v>25400</v>
      </c>
      <c r="H2001" s="150" t="s">
        <v>539</v>
      </c>
    </row>
    <row r="2003" spans="4:8" ht="12.75">
      <c r="D2003" s="129">
        <v>3868322.9811019897</v>
      </c>
      <c r="F2003" s="129">
        <v>28600</v>
      </c>
      <c r="G2003" s="129">
        <v>25100</v>
      </c>
      <c r="H2003" s="150" t="s">
        <v>540</v>
      </c>
    </row>
    <row r="2005" spans="4:8" ht="12.75">
      <c r="D2005" s="129">
        <v>3622562.724079132</v>
      </c>
      <c r="F2005" s="129">
        <v>27300</v>
      </c>
      <c r="G2005" s="129">
        <v>26000</v>
      </c>
      <c r="H2005" s="150" t="s">
        <v>541</v>
      </c>
    </row>
    <row r="2007" spans="1:10" ht="12.75">
      <c r="A2007" s="145" t="s">
        <v>1288</v>
      </c>
      <c r="C2007" s="151" t="s">
        <v>1289</v>
      </c>
      <c r="D2007" s="129">
        <v>3798283.7997398376</v>
      </c>
      <c r="F2007" s="129">
        <v>27800</v>
      </c>
      <c r="G2007" s="129">
        <v>25500</v>
      </c>
      <c r="H2007" s="129">
        <v>3771645.135993945</v>
      </c>
      <c r="I2007" s="129">
        <v>-0.0001</v>
      </c>
      <c r="J2007" s="129">
        <v>-0.0001</v>
      </c>
    </row>
    <row r="2008" spans="1:8" ht="12.75">
      <c r="A2008" s="128">
        <v>38387.059953703705</v>
      </c>
      <c r="C2008" s="151" t="s">
        <v>1290</v>
      </c>
      <c r="D2008" s="129">
        <v>153218.87308645542</v>
      </c>
      <c r="F2008" s="129">
        <v>700</v>
      </c>
      <c r="G2008" s="129">
        <v>458.25756949558405</v>
      </c>
      <c r="H2008" s="129">
        <v>153218.87308645542</v>
      </c>
    </row>
    <row r="2010" spans="3:8" ht="12.75">
      <c r="C2010" s="151" t="s">
        <v>1291</v>
      </c>
      <c r="D2010" s="129">
        <v>4.033897443286099</v>
      </c>
      <c r="F2010" s="129">
        <v>2.5179856115107913</v>
      </c>
      <c r="G2010" s="129">
        <v>1.7970885078258199</v>
      </c>
      <c r="H2010" s="129">
        <v>4.062388362686659</v>
      </c>
    </row>
    <row r="2011" spans="1:10" ht="12.75">
      <c r="A2011" s="145" t="s">
        <v>1280</v>
      </c>
      <c r="C2011" s="146" t="s">
        <v>1281</v>
      </c>
      <c r="D2011" s="146" t="s">
        <v>1282</v>
      </c>
      <c r="F2011" s="146" t="s">
        <v>1283</v>
      </c>
      <c r="G2011" s="146" t="s">
        <v>1284</v>
      </c>
      <c r="H2011" s="146" t="s">
        <v>1285</v>
      </c>
      <c r="I2011" s="147" t="s">
        <v>1286</v>
      </c>
      <c r="J2011" s="146" t="s">
        <v>1287</v>
      </c>
    </row>
    <row r="2012" spans="1:8" ht="12.75">
      <c r="A2012" s="148" t="s">
        <v>1058</v>
      </c>
      <c r="C2012" s="149">
        <v>257.6099999998696</v>
      </c>
      <c r="D2012" s="129">
        <v>483536.77666044235</v>
      </c>
      <c r="F2012" s="129">
        <v>12527.5</v>
      </c>
      <c r="G2012" s="129">
        <v>10380</v>
      </c>
      <c r="H2012" s="150" t="s">
        <v>542</v>
      </c>
    </row>
    <row r="2014" spans="4:8" ht="12.75">
      <c r="D2014" s="129">
        <v>490666.0966191292</v>
      </c>
      <c r="F2014" s="129">
        <v>12075</v>
      </c>
      <c r="G2014" s="129">
        <v>10320</v>
      </c>
      <c r="H2014" s="150" t="s">
        <v>543</v>
      </c>
    </row>
    <row r="2016" spans="4:8" ht="12.75">
      <c r="D2016" s="129">
        <v>498144.69948482513</v>
      </c>
      <c r="F2016" s="129">
        <v>12165</v>
      </c>
      <c r="G2016" s="129">
        <v>10282.5</v>
      </c>
      <c r="H2016" s="150" t="s">
        <v>544</v>
      </c>
    </row>
    <row r="2018" spans="1:10" ht="12.75">
      <c r="A2018" s="145" t="s">
        <v>1288</v>
      </c>
      <c r="C2018" s="151" t="s">
        <v>1289</v>
      </c>
      <c r="D2018" s="129">
        <v>490782.5242547989</v>
      </c>
      <c r="F2018" s="129">
        <v>12255.833333333332</v>
      </c>
      <c r="G2018" s="129">
        <v>10327.5</v>
      </c>
      <c r="H2018" s="129">
        <v>479490.85758813226</v>
      </c>
      <c r="I2018" s="129">
        <v>-0.0001</v>
      </c>
      <c r="J2018" s="129">
        <v>-0.0001</v>
      </c>
    </row>
    <row r="2019" spans="1:8" ht="12.75">
      <c r="A2019" s="128">
        <v>38387.060590277775</v>
      </c>
      <c r="C2019" s="151" t="s">
        <v>1290</v>
      </c>
      <c r="D2019" s="129">
        <v>7304.657340115991</v>
      </c>
      <c r="F2019" s="129">
        <v>239.53514008039267</v>
      </c>
      <c r="G2019" s="129">
        <v>49.180788932265</v>
      </c>
      <c r="H2019" s="129">
        <v>7304.657340115991</v>
      </c>
    </row>
    <row r="2021" spans="3:8" ht="12.75">
      <c r="C2021" s="151" t="s">
        <v>1291</v>
      </c>
      <c r="D2021" s="129">
        <v>1.48836948732177</v>
      </c>
      <c r="F2021" s="129">
        <v>1.9544582042324834</v>
      </c>
      <c r="G2021" s="129">
        <v>0.4762119480248368</v>
      </c>
      <c r="H2021" s="129">
        <v>1.523419523963159</v>
      </c>
    </row>
    <row r="2022" spans="1:10" ht="12.75">
      <c r="A2022" s="145" t="s">
        <v>1280</v>
      </c>
      <c r="C2022" s="146" t="s">
        <v>1281</v>
      </c>
      <c r="D2022" s="146" t="s">
        <v>1282</v>
      </c>
      <c r="F2022" s="146" t="s">
        <v>1283</v>
      </c>
      <c r="G2022" s="146" t="s">
        <v>1284</v>
      </c>
      <c r="H2022" s="146" t="s">
        <v>1285</v>
      </c>
      <c r="I2022" s="147" t="s">
        <v>1286</v>
      </c>
      <c r="J2022" s="146" t="s">
        <v>1287</v>
      </c>
    </row>
    <row r="2023" spans="1:8" ht="12.75">
      <c r="A2023" s="148" t="s">
        <v>1057</v>
      </c>
      <c r="C2023" s="149">
        <v>259.9399999999441</v>
      </c>
      <c r="D2023" s="129">
        <v>5285189.618606567</v>
      </c>
      <c r="F2023" s="129">
        <v>26800</v>
      </c>
      <c r="G2023" s="129">
        <v>25225</v>
      </c>
      <c r="H2023" s="150" t="s">
        <v>545</v>
      </c>
    </row>
    <row r="2025" spans="4:8" ht="12.75">
      <c r="D2025" s="129">
        <v>5159884.898712158</v>
      </c>
      <c r="F2025" s="129">
        <v>26825</v>
      </c>
      <c r="G2025" s="129">
        <v>25175</v>
      </c>
      <c r="H2025" s="150" t="s">
        <v>546</v>
      </c>
    </row>
    <row r="2027" spans="4:8" ht="12.75">
      <c r="D2027" s="129">
        <v>5293248.733062744</v>
      </c>
      <c r="F2027" s="129">
        <v>27225</v>
      </c>
      <c r="G2027" s="129">
        <v>25125</v>
      </c>
      <c r="H2027" s="150" t="s">
        <v>547</v>
      </c>
    </row>
    <row r="2029" spans="1:10" ht="12.75">
      <c r="A2029" s="145" t="s">
        <v>1288</v>
      </c>
      <c r="C2029" s="151" t="s">
        <v>1289</v>
      </c>
      <c r="D2029" s="129">
        <v>5246107.750127156</v>
      </c>
      <c r="F2029" s="129">
        <v>26950</v>
      </c>
      <c r="G2029" s="129">
        <v>25175</v>
      </c>
      <c r="H2029" s="129">
        <v>5220036.285480692</v>
      </c>
      <c r="I2029" s="129">
        <v>-0.0001</v>
      </c>
      <c r="J2029" s="129">
        <v>-0.0001</v>
      </c>
    </row>
    <row r="2030" spans="1:8" ht="12.75">
      <c r="A2030" s="128">
        <v>38387.061261574076</v>
      </c>
      <c r="C2030" s="151" t="s">
        <v>1290</v>
      </c>
      <c r="D2030" s="129">
        <v>74779.82623043019</v>
      </c>
      <c r="F2030" s="129">
        <v>238.4848003542364</v>
      </c>
      <c r="G2030" s="129">
        <v>50</v>
      </c>
      <c r="H2030" s="129">
        <v>74779.82623043019</v>
      </c>
    </row>
    <row r="2032" spans="3:8" ht="12.75">
      <c r="C2032" s="151" t="s">
        <v>1291</v>
      </c>
      <c r="D2032" s="129">
        <v>1.4254344323869</v>
      </c>
      <c r="F2032" s="129">
        <v>0.8849157712587619</v>
      </c>
      <c r="G2032" s="129">
        <v>0.19860973187686196</v>
      </c>
      <c r="H2032" s="129">
        <v>1.4325537628622829</v>
      </c>
    </row>
    <row r="2033" spans="1:10" ht="12.75">
      <c r="A2033" s="145" t="s">
        <v>1280</v>
      </c>
      <c r="C2033" s="146" t="s">
        <v>1281</v>
      </c>
      <c r="D2033" s="146" t="s">
        <v>1282</v>
      </c>
      <c r="F2033" s="146" t="s">
        <v>1283</v>
      </c>
      <c r="G2033" s="146" t="s">
        <v>1284</v>
      </c>
      <c r="H2033" s="146" t="s">
        <v>1285</v>
      </c>
      <c r="I2033" s="147" t="s">
        <v>1286</v>
      </c>
      <c r="J2033" s="146" t="s">
        <v>1287</v>
      </c>
    </row>
    <row r="2034" spans="1:8" ht="12.75">
      <c r="A2034" s="148" t="s">
        <v>1059</v>
      </c>
      <c r="C2034" s="149">
        <v>285.2129999999888</v>
      </c>
      <c r="D2034" s="129">
        <v>893486.4767856598</v>
      </c>
      <c r="F2034" s="129">
        <v>12600</v>
      </c>
      <c r="G2034" s="129">
        <v>12000</v>
      </c>
      <c r="H2034" s="150" t="s">
        <v>548</v>
      </c>
    </row>
    <row r="2036" spans="4:8" ht="12.75">
      <c r="D2036" s="129">
        <v>843403.8357229233</v>
      </c>
      <c r="F2036" s="129">
        <v>13075</v>
      </c>
      <c r="G2036" s="129">
        <v>12050</v>
      </c>
      <c r="H2036" s="150" t="s">
        <v>549</v>
      </c>
    </row>
    <row r="2038" spans="4:8" ht="12.75">
      <c r="D2038" s="129">
        <v>883793.0660877228</v>
      </c>
      <c r="F2038" s="129">
        <v>12300</v>
      </c>
      <c r="G2038" s="129">
        <v>11675</v>
      </c>
      <c r="H2038" s="150" t="s">
        <v>550</v>
      </c>
    </row>
    <row r="2040" spans="1:10" ht="12.75">
      <c r="A2040" s="145" t="s">
        <v>1288</v>
      </c>
      <c r="C2040" s="151" t="s">
        <v>1289</v>
      </c>
      <c r="D2040" s="129">
        <v>873561.1261987686</v>
      </c>
      <c r="F2040" s="129">
        <v>12658.333333333332</v>
      </c>
      <c r="G2040" s="129">
        <v>11908.333333333332</v>
      </c>
      <c r="H2040" s="129">
        <v>861317.4344207208</v>
      </c>
      <c r="I2040" s="129">
        <v>-0.0001</v>
      </c>
      <c r="J2040" s="129">
        <v>-0.0001</v>
      </c>
    </row>
    <row r="2041" spans="1:8" ht="12.75">
      <c r="A2041" s="128">
        <v>38387.061944444446</v>
      </c>
      <c r="C2041" s="151" t="s">
        <v>1290</v>
      </c>
      <c r="D2041" s="129">
        <v>26562.891020616054</v>
      </c>
      <c r="F2041" s="129">
        <v>390.7791362564452</v>
      </c>
      <c r="G2041" s="129">
        <v>203.61319538117692</v>
      </c>
      <c r="H2041" s="129">
        <v>26562.891020616054</v>
      </c>
    </row>
    <row r="2043" spans="3:8" ht="12.75">
      <c r="C2043" s="151" t="s">
        <v>1291</v>
      </c>
      <c r="D2043" s="129">
        <v>3.0407592810593975</v>
      </c>
      <c r="F2043" s="129">
        <v>3.087129450347165</v>
      </c>
      <c r="G2043" s="129">
        <v>1.709837889834936</v>
      </c>
      <c r="H2043" s="129">
        <v>3.0839839017633413</v>
      </c>
    </row>
    <row r="2044" spans="1:10" ht="12.75">
      <c r="A2044" s="145" t="s">
        <v>1280</v>
      </c>
      <c r="C2044" s="146" t="s">
        <v>1281</v>
      </c>
      <c r="D2044" s="146" t="s">
        <v>1282</v>
      </c>
      <c r="F2044" s="146" t="s">
        <v>1283</v>
      </c>
      <c r="G2044" s="146" t="s">
        <v>1284</v>
      </c>
      <c r="H2044" s="146" t="s">
        <v>1285</v>
      </c>
      <c r="I2044" s="147" t="s">
        <v>1286</v>
      </c>
      <c r="J2044" s="146" t="s">
        <v>1287</v>
      </c>
    </row>
    <row r="2045" spans="1:8" ht="12.75">
      <c r="A2045" s="148" t="s">
        <v>1055</v>
      </c>
      <c r="C2045" s="149">
        <v>288.1579999998212</v>
      </c>
      <c r="D2045" s="129">
        <v>402245.5808110237</v>
      </c>
      <c r="F2045" s="129">
        <v>3940.0000000037253</v>
      </c>
      <c r="G2045" s="129">
        <v>4080</v>
      </c>
      <c r="H2045" s="150" t="s">
        <v>551</v>
      </c>
    </row>
    <row r="2047" spans="4:8" ht="12.75">
      <c r="D2047" s="129">
        <v>401490.03649663925</v>
      </c>
      <c r="F2047" s="129">
        <v>3940.0000000037253</v>
      </c>
      <c r="G2047" s="129">
        <v>4080</v>
      </c>
      <c r="H2047" s="150" t="s">
        <v>552</v>
      </c>
    </row>
    <row r="2049" spans="4:8" ht="12.75">
      <c r="D2049" s="129">
        <v>398764.3035387993</v>
      </c>
      <c r="F2049" s="129">
        <v>3940.0000000037253</v>
      </c>
      <c r="G2049" s="129">
        <v>4080</v>
      </c>
      <c r="H2049" s="150" t="s">
        <v>553</v>
      </c>
    </row>
    <row r="2051" spans="1:10" ht="12.75">
      <c r="A2051" s="145" t="s">
        <v>1288</v>
      </c>
      <c r="C2051" s="151" t="s">
        <v>1289</v>
      </c>
      <c r="D2051" s="129">
        <v>400833.3069488207</v>
      </c>
      <c r="F2051" s="129">
        <v>3940.0000000037253</v>
      </c>
      <c r="G2051" s="129">
        <v>4080</v>
      </c>
      <c r="H2051" s="129">
        <v>396822.2228780224</v>
      </c>
      <c r="I2051" s="129">
        <v>-0.0001</v>
      </c>
      <c r="J2051" s="129">
        <v>-0.0001</v>
      </c>
    </row>
    <row r="2052" spans="1:8" ht="12.75">
      <c r="A2052" s="128">
        <v>38387.062372685185</v>
      </c>
      <c r="C2052" s="151" t="s">
        <v>1290</v>
      </c>
      <c r="D2052" s="129">
        <v>1831.199916920369</v>
      </c>
      <c r="F2052" s="129">
        <v>5.638186222554939E-05</v>
      </c>
      <c r="H2052" s="129">
        <v>1831.199916920369</v>
      </c>
    </row>
    <row r="2054" spans="3:8" ht="12.75">
      <c r="C2054" s="151" t="s">
        <v>1291</v>
      </c>
      <c r="D2054" s="129">
        <v>0.45684824219315223</v>
      </c>
      <c r="F2054" s="129">
        <v>1.4310117316115754E-06</v>
      </c>
      <c r="G2054" s="129">
        <v>0</v>
      </c>
      <c r="H2054" s="129">
        <v>0.4614660700298669</v>
      </c>
    </row>
    <row r="2055" spans="1:10" ht="12.75">
      <c r="A2055" s="145" t="s">
        <v>1280</v>
      </c>
      <c r="C2055" s="146" t="s">
        <v>1281</v>
      </c>
      <c r="D2055" s="146" t="s">
        <v>1282</v>
      </c>
      <c r="F2055" s="146" t="s">
        <v>1283</v>
      </c>
      <c r="G2055" s="146" t="s">
        <v>1284</v>
      </c>
      <c r="H2055" s="146" t="s">
        <v>1285</v>
      </c>
      <c r="I2055" s="147" t="s">
        <v>1286</v>
      </c>
      <c r="J2055" s="146" t="s">
        <v>1287</v>
      </c>
    </row>
    <row r="2056" spans="1:8" ht="12.75">
      <c r="A2056" s="148" t="s">
        <v>1056</v>
      </c>
      <c r="C2056" s="149">
        <v>334.94100000010803</v>
      </c>
      <c r="D2056" s="129">
        <v>1971035.1081638336</v>
      </c>
      <c r="F2056" s="129">
        <v>31400</v>
      </c>
      <c r="H2056" s="150" t="s">
        <v>554</v>
      </c>
    </row>
    <row r="2058" spans="4:8" ht="12.75">
      <c r="D2058" s="129">
        <v>1892764.7894802094</v>
      </c>
      <c r="F2058" s="129">
        <v>31300</v>
      </c>
      <c r="H2058" s="150" t="s">
        <v>555</v>
      </c>
    </row>
    <row r="2060" spans="4:8" ht="12.75">
      <c r="D2060" s="129">
        <v>1823423.3180847168</v>
      </c>
      <c r="F2060" s="129">
        <v>31200</v>
      </c>
      <c r="H2060" s="150" t="s">
        <v>556</v>
      </c>
    </row>
    <row r="2062" spans="1:10" ht="12.75">
      <c r="A2062" s="145" t="s">
        <v>1288</v>
      </c>
      <c r="C2062" s="151" t="s">
        <v>1289</v>
      </c>
      <c r="D2062" s="129">
        <v>1895741.0719095864</v>
      </c>
      <c r="F2062" s="129">
        <v>31300</v>
      </c>
      <c r="H2062" s="129">
        <v>1864441.0719095864</v>
      </c>
      <c r="I2062" s="129">
        <v>-0.0001</v>
      </c>
      <c r="J2062" s="129">
        <v>-0.0001</v>
      </c>
    </row>
    <row r="2063" spans="1:8" ht="12.75">
      <c r="A2063" s="128">
        <v>38387.0628125</v>
      </c>
      <c r="C2063" s="151" t="s">
        <v>1290</v>
      </c>
      <c r="D2063" s="129">
        <v>73850.88919853978</v>
      </c>
      <c r="F2063" s="129">
        <v>100</v>
      </c>
      <c r="H2063" s="129">
        <v>73850.88919853978</v>
      </c>
    </row>
    <row r="2065" spans="3:8" ht="12.75">
      <c r="C2065" s="151" t="s">
        <v>1291</v>
      </c>
      <c r="D2065" s="129">
        <v>3.8956210999928143</v>
      </c>
      <c r="F2065" s="129">
        <v>0.3194888178913738</v>
      </c>
      <c r="H2065" s="129">
        <v>3.9610202924193616</v>
      </c>
    </row>
    <row r="2066" spans="1:10" ht="12.75">
      <c r="A2066" s="145" t="s">
        <v>1280</v>
      </c>
      <c r="C2066" s="146" t="s">
        <v>1281</v>
      </c>
      <c r="D2066" s="146" t="s">
        <v>1282</v>
      </c>
      <c r="F2066" s="146" t="s">
        <v>1283</v>
      </c>
      <c r="G2066" s="146" t="s">
        <v>1284</v>
      </c>
      <c r="H2066" s="146" t="s">
        <v>1285</v>
      </c>
      <c r="I2066" s="147" t="s">
        <v>1286</v>
      </c>
      <c r="J2066" s="146" t="s">
        <v>1287</v>
      </c>
    </row>
    <row r="2067" spans="1:8" ht="12.75">
      <c r="A2067" s="148" t="s">
        <v>1060</v>
      </c>
      <c r="C2067" s="149">
        <v>393.36599999992177</v>
      </c>
      <c r="D2067" s="129">
        <v>4813992.479499817</v>
      </c>
      <c r="F2067" s="129">
        <v>14600</v>
      </c>
      <c r="G2067" s="129">
        <v>18200</v>
      </c>
      <c r="H2067" s="150" t="s">
        <v>557</v>
      </c>
    </row>
    <row r="2069" spans="4:8" ht="12.75">
      <c r="D2069" s="129">
        <v>4973371.085357666</v>
      </c>
      <c r="F2069" s="129">
        <v>17300</v>
      </c>
      <c r="G2069" s="129">
        <v>16000</v>
      </c>
      <c r="H2069" s="150" t="s">
        <v>558</v>
      </c>
    </row>
    <row r="2071" spans="4:8" ht="12.75">
      <c r="D2071" s="129">
        <v>4958820.134124756</v>
      </c>
      <c r="F2071" s="129">
        <v>18400</v>
      </c>
      <c r="G2071" s="129">
        <v>17000</v>
      </c>
      <c r="H2071" s="150" t="s">
        <v>559</v>
      </c>
    </row>
    <row r="2073" spans="1:10" ht="12.75">
      <c r="A2073" s="145" t="s">
        <v>1288</v>
      </c>
      <c r="C2073" s="151" t="s">
        <v>1289</v>
      </c>
      <c r="D2073" s="129">
        <v>4915394.566327413</v>
      </c>
      <c r="F2073" s="129">
        <v>16766.666666666668</v>
      </c>
      <c r="G2073" s="129">
        <v>17066.666666666668</v>
      </c>
      <c r="H2073" s="129">
        <v>4898477.899660747</v>
      </c>
      <c r="I2073" s="129">
        <v>-0.0001</v>
      </c>
      <c r="J2073" s="129">
        <v>-0.0001</v>
      </c>
    </row>
    <row r="2074" spans="1:8" ht="12.75">
      <c r="A2074" s="128">
        <v>38387.063252314816</v>
      </c>
      <c r="C2074" s="151" t="s">
        <v>1290</v>
      </c>
      <c r="D2074" s="129">
        <v>88117.64837526399</v>
      </c>
      <c r="F2074" s="129">
        <v>1955.3345834749953</v>
      </c>
      <c r="G2074" s="129">
        <v>1101.5141094572202</v>
      </c>
      <c r="H2074" s="129">
        <v>88117.64837526399</v>
      </c>
    </row>
    <row r="2076" spans="3:8" ht="12.75">
      <c r="C2076" s="151" t="s">
        <v>1291</v>
      </c>
      <c r="D2076" s="129">
        <v>1.792687182813526</v>
      </c>
      <c r="F2076" s="129">
        <v>11.662035289115277</v>
      </c>
      <c r="G2076" s="129">
        <v>6.454184235100899</v>
      </c>
      <c r="H2076" s="129">
        <v>1.7988781450124902</v>
      </c>
    </row>
    <row r="2077" spans="1:10" ht="12.75">
      <c r="A2077" s="145" t="s">
        <v>1280</v>
      </c>
      <c r="C2077" s="146" t="s">
        <v>1281</v>
      </c>
      <c r="D2077" s="146" t="s">
        <v>1282</v>
      </c>
      <c r="F2077" s="146" t="s">
        <v>1283</v>
      </c>
      <c r="G2077" s="146" t="s">
        <v>1284</v>
      </c>
      <c r="H2077" s="146" t="s">
        <v>1285</v>
      </c>
      <c r="I2077" s="147" t="s">
        <v>1286</v>
      </c>
      <c r="J2077" s="146" t="s">
        <v>1287</v>
      </c>
    </row>
    <row r="2078" spans="1:8" ht="12.75">
      <c r="A2078" s="148" t="s">
        <v>1054</v>
      </c>
      <c r="C2078" s="149">
        <v>396.15199999976903</v>
      </c>
      <c r="D2078" s="129">
        <v>5034896.878211975</v>
      </c>
      <c r="F2078" s="129">
        <v>88300</v>
      </c>
      <c r="G2078" s="129">
        <v>95400</v>
      </c>
      <c r="H2078" s="150" t="s">
        <v>560</v>
      </c>
    </row>
    <row r="2080" spans="4:8" ht="12.75">
      <c r="D2080" s="129">
        <v>5458221.507232666</v>
      </c>
      <c r="F2080" s="129">
        <v>92100</v>
      </c>
      <c r="G2080" s="129">
        <v>94300</v>
      </c>
      <c r="H2080" s="150" t="s">
        <v>561</v>
      </c>
    </row>
    <row r="2082" spans="4:8" ht="12.75">
      <c r="D2082" s="129">
        <v>5402660.923370361</v>
      </c>
      <c r="F2082" s="129">
        <v>91100</v>
      </c>
      <c r="G2082" s="129">
        <v>95100</v>
      </c>
      <c r="H2082" s="150" t="s">
        <v>562</v>
      </c>
    </row>
    <row r="2084" spans="1:10" ht="12.75">
      <c r="A2084" s="145" t="s">
        <v>1288</v>
      </c>
      <c r="C2084" s="151" t="s">
        <v>1289</v>
      </c>
      <c r="D2084" s="129">
        <v>5298593.102938334</v>
      </c>
      <c r="F2084" s="129">
        <v>90500</v>
      </c>
      <c r="G2084" s="129">
        <v>94933.33333333334</v>
      </c>
      <c r="H2084" s="129">
        <v>5205900.158031478</v>
      </c>
      <c r="I2084" s="129">
        <v>-0.0001</v>
      </c>
      <c r="J2084" s="129">
        <v>-0.0001</v>
      </c>
    </row>
    <row r="2085" spans="1:8" ht="12.75">
      <c r="A2085" s="128">
        <v>38387.0637037037</v>
      </c>
      <c r="C2085" s="151" t="s">
        <v>1290</v>
      </c>
      <c r="D2085" s="129">
        <v>230051.12219022104</v>
      </c>
      <c r="F2085" s="129">
        <v>1969.771560359221</v>
      </c>
      <c r="G2085" s="129">
        <v>568.6240703077326</v>
      </c>
      <c r="H2085" s="129">
        <v>230051.12219022104</v>
      </c>
    </row>
    <row r="2087" spans="3:8" ht="12.75">
      <c r="C2087" s="151" t="s">
        <v>1291</v>
      </c>
      <c r="D2087" s="129">
        <v>4.341739735829993</v>
      </c>
      <c r="F2087" s="129">
        <v>2.1765431606179235</v>
      </c>
      <c r="G2087" s="129">
        <v>0.5989719841724711</v>
      </c>
      <c r="H2087" s="129">
        <v>4.419045990256006</v>
      </c>
    </row>
    <row r="2088" spans="1:10" ht="12.75">
      <c r="A2088" s="145" t="s">
        <v>1280</v>
      </c>
      <c r="C2088" s="146" t="s">
        <v>1281</v>
      </c>
      <c r="D2088" s="146" t="s">
        <v>1282</v>
      </c>
      <c r="F2088" s="146" t="s">
        <v>1283</v>
      </c>
      <c r="G2088" s="146" t="s">
        <v>1284</v>
      </c>
      <c r="H2088" s="146" t="s">
        <v>1285</v>
      </c>
      <c r="I2088" s="147" t="s">
        <v>1286</v>
      </c>
      <c r="J2088" s="146" t="s">
        <v>1287</v>
      </c>
    </row>
    <row r="2089" spans="1:8" ht="12.75">
      <c r="A2089" s="148" t="s">
        <v>1061</v>
      </c>
      <c r="C2089" s="149">
        <v>589.5920000001788</v>
      </c>
      <c r="D2089" s="129">
        <v>423153.1728668213</v>
      </c>
      <c r="F2089" s="129">
        <v>3890.0000000037253</v>
      </c>
      <c r="G2089" s="129">
        <v>3270</v>
      </c>
      <c r="H2089" s="150" t="s">
        <v>563</v>
      </c>
    </row>
    <row r="2091" spans="4:8" ht="12.75">
      <c r="D2091" s="129">
        <v>417226.18864774704</v>
      </c>
      <c r="F2091" s="129">
        <v>3750</v>
      </c>
      <c r="G2091" s="129">
        <v>3270</v>
      </c>
      <c r="H2091" s="150" t="s">
        <v>564</v>
      </c>
    </row>
    <row r="2093" spans="4:8" ht="12.75">
      <c r="D2093" s="129">
        <v>405099.30652570724</v>
      </c>
      <c r="F2093" s="129">
        <v>3870</v>
      </c>
      <c r="G2093" s="129">
        <v>3170</v>
      </c>
      <c r="H2093" s="150" t="s">
        <v>565</v>
      </c>
    </row>
    <row r="2095" spans="1:10" ht="12.75">
      <c r="A2095" s="145" t="s">
        <v>1288</v>
      </c>
      <c r="C2095" s="151" t="s">
        <v>1289</v>
      </c>
      <c r="D2095" s="129">
        <v>415159.55601342523</v>
      </c>
      <c r="F2095" s="129">
        <v>3836.6666666679084</v>
      </c>
      <c r="G2095" s="129">
        <v>3236.666666666667</v>
      </c>
      <c r="H2095" s="129">
        <v>411622.8893467579</v>
      </c>
      <c r="I2095" s="129">
        <v>-0.0001</v>
      </c>
      <c r="J2095" s="129">
        <v>-0.0001</v>
      </c>
    </row>
    <row r="2096" spans="1:8" ht="12.75">
      <c r="A2096" s="128">
        <v>38387.06420138889</v>
      </c>
      <c r="C2096" s="151" t="s">
        <v>1290</v>
      </c>
      <c r="D2096" s="129">
        <v>9202.649091410332</v>
      </c>
      <c r="F2096" s="129">
        <v>75.71877794528413</v>
      </c>
      <c r="G2096" s="129">
        <v>57.73502691896257</v>
      </c>
      <c r="H2096" s="129">
        <v>9202.649091410332</v>
      </c>
    </row>
    <row r="2098" spans="3:8" ht="12.75">
      <c r="C2098" s="151" t="s">
        <v>1291</v>
      </c>
      <c r="D2098" s="129">
        <v>2.2166535632176902</v>
      </c>
      <c r="F2098" s="129">
        <v>1.973556332196167</v>
      </c>
      <c r="G2098" s="129">
        <v>1.7837804403386988</v>
      </c>
      <c r="H2098" s="129">
        <v>2.2356990657188334</v>
      </c>
    </row>
    <row r="2099" spans="1:10" ht="12.75">
      <c r="A2099" s="145" t="s">
        <v>1280</v>
      </c>
      <c r="C2099" s="146" t="s">
        <v>1281</v>
      </c>
      <c r="D2099" s="146" t="s">
        <v>1282</v>
      </c>
      <c r="F2099" s="146" t="s">
        <v>1283</v>
      </c>
      <c r="G2099" s="146" t="s">
        <v>1284</v>
      </c>
      <c r="H2099" s="146" t="s">
        <v>1285</v>
      </c>
      <c r="I2099" s="147" t="s">
        <v>1286</v>
      </c>
      <c r="J2099" s="146" t="s">
        <v>1287</v>
      </c>
    </row>
    <row r="2100" spans="1:8" ht="12.75">
      <c r="A2100" s="148" t="s">
        <v>1062</v>
      </c>
      <c r="C2100" s="149">
        <v>766.4900000002235</v>
      </c>
      <c r="D2100" s="129">
        <v>29829.046035647392</v>
      </c>
      <c r="F2100" s="129">
        <v>1828</v>
      </c>
      <c r="G2100" s="129">
        <v>2162</v>
      </c>
      <c r="H2100" s="150" t="s">
        <v>566</v>
      </c>
    </row>
    <row r="2102" spans="4:8" ht="12.75">
      <c r="D2102" s="129">
        <v>29865.54542121291</v>
      </c>
      <c r="F2102" s="129">
        <v>2204</v>
      </c>
      <c r="G2102" s="129">
        <v>2108</v>
      </c>
      <c r="H2102" s="150" t="s">
        <v>567</v>
      </c>
    </row>
    <row r="2104" spans="4:8" ht="12.75">
      <c r="D2104" s="129">
        <v>30864.274889051914</v>
      </c>
      <c r="F2104" s="129">
        <v>1903</v>
      </c>
      <c r="G2104" s="129">
        <v>2043</v>
      </c>
      <c r="H2104" s="150" t="s">
        <v>568</v>
      </c>
    </row>
    <row r="2106" spans="1:10" ht="12.75">
      <c r="A2106" s="145" t="s">
        <v>1288</v>
      </c>
      <c r="C2106" s="151" t="s">
        <v>1289</v>
      </c>
      <c r="D2106" s="129">
        <v>30186.28878197074</v>
      </c>
      <c r="F2106" s="129">
        <v>1978.3333333333335</v>
      </c>
      <c r="G2106" s="129">
        <v>2104.3333333333335</v>
      </c>
      <c r="H2106" s="129">
        <v>28142.496912052036</v>
      </c>
      <c r="I2106" s="129">
        <v>-0.0001</v>
      </c>
      <c r="J2106" s="129">
        <v>-0.0001</v>
      </c>
    </row>
    <row r="2107" spans="1:8" ht="12.75">
      <c r="A2107" s="128">
        <v>38387.06469907407</v>
      </c>
      <c r="C2107" s="151" t="s">
        <v>1290</v>
      </c>
      <c r="D2107" s="129">
        <v>587.4367390052911</v>
      </c>
      <c r="F2107" s="129">
        <v>198.99832495107424</v>
      </c>
      <c r="G2107" s="129">
        <v>59.58467364459868</v>
      </c>
      <c r="H2107" s="129">
        <v>587.4367390052911</v>
      </c>
    </row>
    <row r="2109" spans="3:8" ht="12.75">
      <c r="C2109" s="151" t="s">
        <v>1291</v>
      </c>
      <c r="D2109" s="129">
        <v>1.9460382932404305</v>
      </c>
      <c r="F2109" s="129">
        <v>10.05888752911917</v>
      </c>
      <c r="G2109" s="129">
        <v>2.831522587261145</v>
      </c>
      <c r="H2109" s="129">
        <v>2.0873653849588627</v>
      </c>
    </row>
    <row r="2110" spans="1:16" ht="12.75">
      <c r="A2110" s="139" t="s">
        <v>1190</v>
      </c>
      <c r="B2110" s="134" t="s">
        <v>1248</v>
      </c>
      <c r="D2110" s="139" t="s">
        <v>1191</v>
      </c>
      <c r="E2110" s="134" t="s">
        <v>1192</v>
      </c>
      <c r="F2110" s="135" t="s">
        <v>1084</v>
      </c>
      <c r="G2110" s="140" t="s">
        <v>1194</v>
      </c>
      <c r="H2110" s="141">
        <v>2</v>
      </c>
      <c r="I2110" s="142" t="s">
        <v>1195</v>
      </c>
      <c r="J2110" s="141">
        <v>4</v>
      </c>
      <c r="K2110" s="140" t="s">
        <v>1196</v>
      </c>
      <c r="L2110" s="143">
        <v>1</v>
      </c>
      <c r="M2110" s="140" t="s">
        <v>1197</v>
      </c>
      <c r="N2110" s="144">
        <v>1</v>
      </c>
      <c r="O2110" s="140" t="s">
        <v>1198</v>
      </c>
      <c r="P2110" s="144">
        <v>1</v>
      </c>
    </row>
    <row r="2112" spans="1:10" ht="12.75">
      <c r="A2112" s="145" t="s">
        <v>1280</v>
      </c>
      <c r="C2112" s="146" t="s">
        <v>1281</v>
      </c>
      <c r="D2112" s="146" t="s">
        <v>1282</v>
      </c>
      <c r="F2112" s="146" t="s">
        <v>1283</v>
      </c>
      <c r="G2112" s="146" t="s">
        <v>1284</v>
      </c>
      <c r="H2112" s="146" t="s">
        <v>1285</v>
      </c>
      <c r="I2112" s="147" t="s">
        <v>1286</v>
      </c>
      <c r="J2112" s="146" t="s">
        <v>1287</v>
      </c>
    </row>
    <row r="2113" spans="1:8" ht="12.75">
      <c r="A2113" s="148" t="s">
        <v>1222</v>
      </c>
      <c r="C2113" s="149">
        <v>178.2290000000503</v>
      </c>
      <c r="D2113" s="129">
        <v>562.9734393302351</v>
      </c>
      <c r="F2113" s="129">
        <v>479</v>
      </c>
      <c r="G2113" s="129">
        <v>481</v>
      </c>
      <c r="H2113" s="150" t="s">
        <v>569</v>
      </c>
    </row>
    <row r="2115" spans="4:8" ht="12.75">
      <c r="D2115" s="129">
        <v>481.5</v>
      </c>
      <c r="F2115" s="129">
        <v>486</v>
      </c>
      <c r="G2115" s="129">
        <v>499</v>
      </c>
      <c r="H2115" s="150" t="s">
        <v>570</v>
      </c>
    </row>
    <row r="2117" spans="4:8" ht="12.75">
      <c r="D2117" s="129">
        <v>531.7590784560889</v>
      </c>
      <c r="F2117" s="129">
        <v>496</v>
      </c>
      <c r="G2117" s="129">
        <v>490</v>
      </c>
      <c r="H2117" s="150" t="s">
        <v>571</v>
      </c>
    </row>
    <row r="2119" spans="1:8" ht="12.75">
      <c r="A2119" s="145" t="s">
        <v>1288</v>
      </c>
      <c r="C2119" s="151" t="s">
        <v>1289</v>
      </c>
      <c r="D2119" s="129">
        <v>525.410839262108</v>
      </c>
      <c r="F2119" s="129">
        <v>487</v>
      </c>
      <c r="G2119" s="129">
        <v>490</v>
      </c>
      <c r="H2119" s="129">
        <v>36.822948637108006</v>
      </c>
    </row>
    <row r="2120" spans="1:8" ht="12.75">
      <c r="A2120" s="128">
        <v>38387.0669212963</v>
      </c>
      <c r="C2120" s="151" t="s">
        <v>1290</v>
      </c>
      <c r="D2120" s="129">
        <v>41.10602674453412</v>
      </c>
      <c r="F2120" s="129">
        <v>8.54400374531753</v>
      </c>
      <c r="G2120" s="129">
        <v>9</v>
      </c>
      <c r="H2120" s="129">
        <v>41.10602674453412</v>
      </c>
    </row>
    <row r="2122" spans="3:8" ht="12.75">
      <c r="C2122" s="151" t="s">
        <v>1291</v>
      </c>
      <c r="D2122" s="129">
        <v>7.823597016434573</v>
      </c>
      <c r="F2122" s="129">
        <v>1.754415553453292</v>
      </c>
      <c r="G2122" s="129">
        <v>1.8367346938775508</v>
      </c>
      <c r="H2122" s="129">
        <v>111.63154572339135</v>
      </c>
    </row>
    <row r="2123" spans="1:10" ht="12.75">
      <c r="A2123" s="145" t="s">
        <v>1280</v>
      </c>
      <c r="C2123" s="146" t="s">
        <v>1281</v>
      </c>
      <c r="D2123" s="146" t="s">
        <v>1282</v>
      </c>
      <c r="F2123" s="146" t="s">
        <v>1283</v>
      </c>
      <c r="G2123" s="146" t="s">
        <v>1284</v>
      </c>
      <c r="H2123" s="146" t="s">
        <v>1285</v>
      </c>
      <c r="I2123" s="147" t="s">
        <v>1286</v>
      </c>
      <c r="J2123" s="146" t="s">
        <v>1287</v>
      </c>
    </row>
    <row r="2124" spans="1:8" ht="12.75">
      <c r="A2124" s="148" t="s">
        <v>1055</v>
      </c>
      <c r="C2124" s="149">
        <v>251.61100000003353</v>
      </c>
      <c r="D2124" s="129">
        <v>4916311.567573547</v>
      </c>
      <c r="F2124" s="129">
        <v>31000</v>
      </c>
      <c r="G2124" s="129">
        <v>27500</v>
      </c>
      <c r="H2124" s="150" t="s">
        <v>572</v>
      </c>
    </row>
    <row r="2126" spans="4:8" ht="12.75">
      <c r="D2126" s="129">
        <v>5027406.519752502</v>
      </c>
      <c r="F2126" s="129">
        <v>29100</v>
      </c>
      <c r="G2126" s="129">
        <v>27700</v>
      </c>
      <c r="H2126" s="150" t="s">
        <v>573</v>
      </c>
    </row>
    <row r="2128" spans="4:8" ht="12.75">
      <c r="D2128" s="129">
        <v>4895653.604606628</v>
      </c>
      <c r="F2128" s="129">
        <v>31300</v>
      </c>
      <c r="G2128" s="129">
        <v>26900</v>
      </c>
      <c r="H2128" s="150" t="s">
        <v>574</v>
      </c>
    </row>
    <row r="2130" spans="1:10" ht="12.75">
      <c r="A2130" s="145" t="s">
        <v>1288</v>
      </c>
      <c r="C2130" s="151" t="s">
        <v>1289</v>
      </c>
      <c r="D2130" s="129">
        <v>4946457.230644226</v>
      </c>
      <c r="F2130" s="129">
        <v>30466.666666666664</v>
      </c>
      <c r="G2130" s="129">
        <v>27366.666666666664</v>
      </c>
      <c r="H2130" s="129">
        <v>4917555.843276574</v>
      </c>
      <c r="I2130" s="129">
        <v>-0.0001</v>
      </c>
      <c r="J2130" s="129">
        <v>-0.0001</v>
      </c>
    </row>
    <row r="2131" spans="1:8" ht="12.75">
      <c r="A2131" s="128">
        <v>38387.067395833335</v>
      </c>
      <c r="C2131" s="151" t="s">
        <v>1290</v>
      </c>
      <c r="D2131" s="129">
        <v>70860.97948683276</v>
      </c>
      <c r="F2131" s="129">
        <v>1193.0353445448854</v>
      </c>
      <c r="G2131" s="129">
        <v>416.33319989322655</v>
      </c>
      <c r="H2131" s="129">
        <v>70860.97948683276</v>
      </c>
    </row>
    <row r="2133" spans="3:8" ht="12.75">
      <c r="C2133" s="151" t="s">
        <v>1291</v>
      </c>
      <c r="D2133" s="129">
        <v>1.4325602382213225</v>
      </c>
      <c r="F2133" s="129">
        <v>3.915870933954767</v>
      </c>
      <c r="G2133" s="129">
        <v>1.5213149813394398</v>
      </c>
      <c r="H2133" s="129">
        <v>1.4409796603269074</v>
      </c>
    </row>
    <row r="2134" spans="1:10" ht="12.75">
      <c r="A2134" s="145" t="s">
        <v>1280</v>
      </c>
      <c r="C2134" s="146" t="s">
        <v>1281</v>
      </c>
      <c r="D2134" s="146" t="s">
        <v>1282</v>
      </c>
      <c r="F2134" s="146" t="s">
        <v>1283</v>
      </c>
      <c r="G2134" s="146" t="s">
        <v>1284</v>
      </c>
      <c r="H2134" s="146" t="s">
        <v>1285</v>
      </c>
      <c r="I2134" s="147" t="s">
        <v>1286</v>
      </c>
      <c r="J2134" s="146" t="s">
        <v>1287</v>
      </c>
    </row>
    <row r="2135" spans="1:8" ht="12.75">
      <c r="A2135" s="148" t="s">
        <v>1058</v>
      </c>
      <c r="C2135" s="149">
        <v>257.6099999998696</v>
      </c>
      <c r="D2135" s="129">
        <v>502126.3788752556</v>
      </c>
      <c r="F2135" s="129">
        <v>12657.5</v>
      </c>
      <c r="G2135" s="129">
        <v>10252.5</v>
      </c>
      <c r="H2135" s="150" t="s">
        <v>575</v>
      </c>
    </row>
    <row r="2137" spans="4:8" ht="12.75">
      <c r="D2137" s="129">
        <v>513109.78641939163</v>
      </c>
      <c r="F2137" s="129">
        <v>12077.5</v>
      </c>
      <c r="G2137" s="129">
        <v>10337.5</v>
      </c>
      <c r="H2137" s="150" t="s">
        <v>576</v>
      </c>
    </row>
    <row r="2139" spans="4:8" ht="12.75">
      <c r="D2139" s="129">
        <v>512730.4480714798</v>
      </c>
      <c r="F2139" s="129">
        <v>12030</v>
      </c>
      <c r="G2139" s="129">
        <v>10242.5</v>
      </c>
      <c r="H2139" s="150" t="s">
        <v>577</v>
      </c>
    </row>
    <row r="2141" spans="1:10" ht="12.75">
      <c r="A2141" s="145" t="s">
        <v>1288</v>
      </c>
      <c r="C2141" s="151" t="s">
        <v>1289</v>
      </c>
      <c r="D2141" s="129">
        <v>509322.2044553757</v>
      </c>
      <c r="F2141" s="129">
        <v>12255</v>
      </c>
      <c r="G2141" s="129">
        <v>10277.5</v>
      </c>
      <c r="H2141" s="129">
        <v>498055.9544553757</v>
      </c>
      <c r="I2141" s="129">
        <v>-0.0001</v>
      </c>
      <c r="J2141" s="129">
        <v>-0.0001</v>
      </c>
    </row>
    <row r="2142" spans="1:8" ht="12.75">
      <c r="A2142" s="128">
        <v>38387.06804398148</v>
      </c>
      <c r="C2142" s="151" t="s">
        <v>1290</v>
      </c>
      <c r="D2142" s="129">
        <v>6234.653457102187</v>
      </c>
      <c r="F2142" s="129">
        <v>349.38338540920915</v>
      </c>
      <c r="G2142" s="129">
        <v>52.201532544552755</v>
      </c>
      <c r="H2142" s="129">
        <v>6234.653457102187</v>
      </c>
    </row>
    <row r="2144" spans="3:8" ht="12.75">
      <c r="C2144" s="151" t="s">
        <v>1291</v>
      </c>
      <c r="D2144" s="129">
        <v>1.2241079227576535</v>
      </c>
      <c r="F2144" s="129">
        <v>2.8509456173742085</v>
      </c>
      <c r="G2144" s="129">
        <v>0.5079205307181003</v>
      </c>
      <c r="H2144" s="129">
        <v>1.2517977952737827</v>
      </c>
    </row>
    <row r="2145" spans="1:10" ht="12.75">
      <c r="A2145" s="145" t="s">
        <v>1280</v>
      </c>
      <c r="C2145" s="146" t="s">
        <v>1281</v>
      </c>
      <c r="D2145" s="146" t="s">
        <v>1282</v>
      </c>
      <c r="F2145" s="146" t="s">
        <v>1283</v>
      </c>
      <c r="G2145" s="146" t="s">
        <v>1284</v>
      </c>
      <c r="H2145" s="146" t="s">
        <v>1285</v>
      </c>
      <c r="I2145" s="147" t="s">
        <v>1286</v>
      </c>
      <c r="J2145" s="146" t="s">
        <v>1287</v>
      </c>
    </row>
    <row r="2146" spans="1:8" ht="12.75">
      <c r="A2146" s="148" t="s">
        <v>1057</v>
      </c>
      <c r="C2146" s="149">
        <v>259.9399999999441</v>
      </c>
      <c r="D2146" s="129">
        <v>4724309.828369141</v>
      </c>
      <c r="F2146" s="129">
        <v>27325</v>
      </c>
      <c r="G2146" s="129">
        <v>24500</v>
      </c>
      <c r="H2146" s="150" t="s">
        <v>578</v>
      </c>
    </row>
    <row r="2148" spans="4:8" ht="12.75">
      <c r="D2148" s="129">
        <v>4772690.246078491</v>
      </c>
      <c r="F2148" s="129">
        <v>27125</v>
      </c>
      <c r="G2148" s="129">
        <v>24375</v>
      </c>
      <c r="H2148" s="150" t="s">
        <v>579</v>
      </c>
    </row>
    <row r="2150" spans="4:8" ht="12.75">
      <c r="D2150" s="129">
        <v>4562059.59854126</v>
      </c>
      <c r="F2150" s="129">
        <v>27150</v>
      </c>
      <c r="G2150" s="129">
        <v>24550</v>
      </c>
      <c r="H2150" s="150" t="s">
        <v>580</v>
      </c>
    </row>
    <row r="2152" spans="1:10" ht="12.75">
      <c r="A2152" s="145" t="s">
        <v>1288</v>
      </c>
      <c r="C2152" s="151" t="s">
        <v>1289</v>
      </c>
      <c r="D2152" s="129">
        <v>4686353.224329631</v>
      </c>
      <c r="F2152" s="129">
        <v>27200</v>
      </c>
      <c r="G2152" s="129">
        <v>24475</v>
      </c>
      <c r="H2152" s="129">
        <v>4660501.9617033675</v>
      </c>
      <c r="I2152" s="129">
        <v>-0.0001</v>
      </c>
      <c r="J2152" s="129">
        <v>-0.0001</v>
      </c>
    </row>
    <row r="2153" spans="1:8" ht="12.75">
      <c r="A2153" s="128">
        <v>38387.068715277775</v>
      </c>
      <c r="C2153" s="151" t="s">
        <v>1290</v>
      </c>
      <c r="D2153" s="129">
        <v>110326.08605015709</v>
      </c>
      <c r="F2153" s="129">
        <v>108.97247358851683</v>
      </c>
      <c r="G2153" s="129">
        <v>90.13878188659973</v>
      </c>
      <c r="H2153" s="129">
        <v>110326.08605015709</v>
      </c>
    </row>
    <row r="2155" spans="3:8" ht="12.75">
      <c r="C2155" s="151" t="s">
        <v>1291</v>
      </c>
      <c r="D2155" s="129">
        <v>2.354199113233486</v>
      </c>
      <c r="F2155" s="129">
        <v>0.4006340940754297</v>
      </c>
      <c r="G2155" s="129">
        <v>0.36828920076240956</v>
      </c>
      <c r="H2155" s="129">
        <v>2.3672575820531137</v>
      </c>
    </row>
    <row r="2156" spans="1:10" ht="12.75">
      <c r="A2156" s="145" t="s">
        <v>1280</v>
      </c>
      <c r="C2156" s="146" t="s">
        <v>1281</v>
      </c>
      <c r="D2156" s="146" t="s">
        <v>1282</v>
      </c>
      <c r="F2156" s="146" t="s">
        <v>1283</v>
      </c>
      <c r="G2156" s="146" t="s">
        <v>1284</v>
      </c>
      <c r="H2156" s="146" t="s">
        <v>1285</v>
      </c>
      <c r="I2156" s="147" t="s">
        <v>1286</v>
      </c>
      <c r="J2156" s="146" t="s">
        <v>1287</v>
      </c>
    </row>
    <row r="2157" spans="1:8" ht="12.75">
      <c r="A2157" s="148" t="s">
        <v>1059</v>
      </c>
      <c r="C2157" s="149">
        <v>285.2129999999888</v>
      </c>
      <c r="D2157" s="129">
        <v>1145615.558309555</v>
      </c>
      <c r="F2157" s="129">
        <v>14050</v>
      </c>
      <c r="G2157" s="129">
        <v>12700</v>
      </c>
      <c r="H2157" s="150" t="s">
        <v>581</v>
      </c>
    </row>
    <row r="2159" spans="4:8" ht="12.75">
      <c r="D2159" s="129">
        <v>1224770.7969436646</v>
      </c>
      <c r="F2159" s="129">
        <v>13900</v>
      </c>
      <c r="G2159" s="129">
        <v>12475</v>
      </c>
      <c r="H2159" s="150" t="s">
        <v>582</v>
      </c>
    </row>
    <row r="2161" spans="4:8" ht="12.75">
      <c r="D2161" s="129">
        <v>1197169.2959575653</v>
      </c>
      <c r="F2161" s="129">
        <v>13625</v>
      </c>
      <c r="G2161" s="129">
        <v>12475</v>
      </c>
      <c r="H2161" s="150" t="s">
        <v>583</v>
      </c>
    </row>
    <row r="2163" spans="1:10" ht="12.75">
      <c r="A2163" s="145" t="s">
        <v>1288</v>
      </c>
      <c r="C2163" s="151" t="s">
        <v>1289</v>
      </c>
      <c r="D2163" s="129">
        <v>1189185.2170702617</v>
      </c>
      <c r="F2163" s="129">
        <v>13858.333333333332</v>
      </c>
      <c r="G2163" s="129">
        <v>12550</v>
      </c>
      <c r="H2163" s="129">
        <v>1176050.202894482</v>
      </c>
      <c r="I2163" s="129">
        <v>-0.0001</v>
      </c>
      <c r="J2163" s="129">
        <v>-0.0001</v>
      </c>
    </row>
    <row r="2164" spans="1:8" ht="12.75">
      <c r="A2164" s="128">
        <v>38387.069398148145</v>
      </c>
      <c r="C2164" s="151" t="s">
        <v>1290</v>
      </c>
      <c r="D2164" s="129">
        <v>40177.0716648812</v>
      </c>
      <c r="F2164" s="129">
        <v>215.54195260629274</v>
      </c>
      <c r="G2164" s="129">
        <v>129.9038105676658</v>
      </c>
      <c r="H2164" s="129">
        <v>40177.0716648812</v>
      </c>
    </row>
    <row r="2166" spans="3:8" ht="12.75">
      <c r="C2166" s="151" t="s">
        <v>1291</v>
      </c>
      <c r="D2166" s="129">
        <v>3.378537765871621</v>
      </c>
      <c r="F2166" s="129">
        <v>1.5553237710616437</v>
      </c>
      <c r="G2166" s="129">
        <v>1.0350901240451458</v>
      </c>
      <c r="H2166" s="129">
        <v>3.4162718195190838</v>
      </c>
    </row>
    <row r="2167" spans="1:10" ht="12.75">
      <c r="A2167" s="145" t="s">
        <v>1280</v>
      </c>
      <c r="C2167" s="146" t="s">
        <v>1281</v>
      </c>
      <c r="D2167" s="146" t="s">
        <v>1282</v>
      </c>
      <c r="F2167" s="146" t="s">
        <v>1283</v>
      </c>
      <c r="G2167" s="146" t="s">
        <v>1284</v>
      </c>
      <c r="H2167" s="146" t="s">
        <v>1285</v>
      </c>
      <c r="I2167" s="147" t="s">
        <v>1286</v>
      </c>
      <c r="J2167" s="146" t="s">
        <v>1287</v>
      </c>
    </row>
    <row r="2168" spans="1:8" ht="12.75">
      <c r="A2168" s="148" t="s">
        <v>1055</v>
      </c>
      <c r="C2168" s="149">
        <v>288.1579999998212</v>
      </c>
      <c r="D2168" s="129">
        <v>504083.4150066376</v>
      </c>
      <c r="F2168" s="129">
        <v>4150</v>
      </c>
      <c r="G2168" s="129">
        <v>4130</v>
      </c>
      <c r="H2168" s="150" t="s">
        <v>584</v>
      </c>
    </row>
    <row r="2170" spans="4:8" ht="12.75">
      <c r="D2170" s="129">
        <v>480142.91757011414</v>
      </c>
      <c r="F2170" s="129">
        <v>4150</v>
      </c>
      <c r="G2170" s="129">
        <v>4130</v>
      </c>
      <c r="H2170" s="150" t="s">
        <v>585</v>
      </c>
    </row>
    <row r="2172" spans="4:8" ht="12.75">
      <c r="D2172" s="129">
        <v>488404.55647850037</v>
      </c>
      <c r="F2172" s="129">
        <v>4150</v>
      </c>
      <c r="G2172" s="129">
        <v>4130</v>
      </c>
      <c r="H2172" s="150" t="s">
        <v>586</v>
      </c>
    </row>
    <row r="2174" spans="1:10" ht="12.75">
      <c r="A2174" s="145" t="s">
        <v>1288</v>
      </c>
      <c r="C2174" s="151" t="s">
        <v>1289</v>
      </c>
      <c r="D2174" s="129">
        <v>490876.96301841736</v>
      </c>
      <c r="F2174" s="129">
        <v>4150</v>
      </c>
      <c r="G2174" s="129">
        <v>4130</v>
      </c>
      <c r="H2174" s="129">
        <v>486737.117885674</v>
      </c>
      <c r="I2174" s="129">
        <v>-0.0001</v>
      </c>
      <c r="J2174" s="129">
        <v>-0.0001</v>
      </c>
    </row>
    <row r="2175" spans="1:8" ht="12.75">
      <c r="A2175" s="128">
        <v>38387.069814814815</v>
      </c>
      <c r="C2175" s="151" t="s">
        <v>1290</v>
      </c>
      <c r="D2175" s="129">
        <v>12160.240538368867</v>
      </c>
      <c r="H2175" s="129">
        <v>12160.240538368867</v>
      </c>
    </row>
    <row r="2177" spans="3:8" ht="12.75">
      <c r="C2177" s="151" t="s">
        <v>1291</v>
      </c>
      <c r="D2177" s="129">
        <v>2.4772481608416044</v>
      </c>
      <c r="F2177" s="129">
        <v>0</v>
      </c>
      <c r="G2177" s="129">
        <v>0</v>
      </c>
      <c r="H2177" s="129">
        <v>2.4983178992371595</v>
      </c>
    </row>
    <row r="2178" spans="1:10" ht="12.75">
      <c r="A2178" s="145" t="s">
        <v>1280</v>
      </c>
      <c r="C2178" s="146" t="s">
        <v>1281</v>
      </c>
      <c r="D2178" s="146" t="s">
        <v>1282</v>
      </c>
      <c r="F2178" s="146" t="s">
        <v>1283</v>
      </c>
      <c r="G2178" s="146" t="s">
        <v>1284</v>
      </c>
      <c r="H2178" s="146" t="s">
        <v>1285</v>
      </c>
      <c r="I2178" s="147" t="s">
        <v>1286</v>
      </c>
      <c r="J2178" s="146" t="s">
        <v>1287</v>
      </c>
    </row>
    <row r="2179" spans="1:8" ht="12.75">
      <c r="A2179" s="148" t="s">
        <v>1056</v>
      </c>
      <c r="C2179" s="149">
        <v>334.94100000010803</v>
      </c>
      <c r="D2179" s="129">
        <v>703580.746006012</v>
      </c>
      <c r="F2179" s="129">
        <v>28000</v>
      </c>
      <c r="H2179" s="150" t="s">
        <v>587</v>
      </c>
    </row>
    <row r="2181" spans="4:8" ht="12.75">
      <c r="D2181" s="129">
        <v>709586.6604413986</v>
      </c>
      <c r="F2181" s="129">
        <v>28100</v>
      </c>
      <c r="H2181" s="150" t="s">
        <v>588</v>
      </c>
    </row>
    <row r="2183" spans="4:8" ht="12.75">
      <c r="D2183" s="129">
        <v>704961.2804441452</v>
      </c>
      <c r="F2183" s="129">
        <v>28000</v>
      </c>
      <c r="H2183" s="150" t="s">
        <v>589</v>
      </c>
    </row>
    <row r="2185" spans="1:10" ht="12.75">
      <c r="A2185" s="145" t="s">
        <v>1288</v>
      </c>
      <c r="C2185" s="151" t="s">
        <v>1289</v>
      </c>
      <c r="D2185" s="129">
        <v>706042.8956305187</v>
      </c>
      <c r="F2185" s="129">
        <v>28033.333333333336</v>
      </c>
      <c r="H2185" s="129">
        <v>678009.5622971852</v>
      </c>
      <c r="I2185" s="129">
        <v>-0.0001</v>
      </c>
      <c r="J2185" s="129">
        <v>-0.0001</v>
      </c>
    </row>
    <row r="2186" spans="1:8" ht="12.75">
      <c r="A2186" s="128">
        <v>38387.07025462963</v>
      </c>
      <c r="C2186" s="151" t="s">
        <v>1290</v>
      </c>
      <c r="D2186" s="129">
        <v>3145.6590104128686</v>
      </c>
      <c r="F2186" s="129">
        <v>57.73502691896257</v>
      </c>
      <c r="H2186" s="129">
        <v>3145.6590104128686</v>
      </c>
    </row>
    <row r="2188" spans="3:8" ht="12.75">
      <c r="C2188" s="151" t="s">
        <v>1291</v>
      </c>
      <c r="D2188" s="129">
        <v>0.4455336963066098</v>
      </c>
      <c r="F2188" s="129">
        <v>0.2059513445385109</v>
      </c>
      <c r="H2188" s="129">
        <v>0.463954962486807</v>
      </c>
    </row>
    <row r="2189" spans="1:10" ht="12.75">
      <c r="A2189" s="145" t="s">
        <v>1280</v>
      </c>
      <c r="C2189" s="146" t="s">
        <v>1281</v>
      </c>
      <c r="D2189" s="146" t="s">
        <v>1282</v>
      </c>
      <c r="F2189" s="146" t="s">
        <v>1283</v>
      </c>
      <c r="G2189" s="146" t="s">
        <v>1284</v>
      </c>
      <c r="H2189" s="146" t="s">
        <v>1285</v>
      </c>
      <c r="I2189" s="147" t="s">
        <v>1286</v>
      </c>
      <c r="J2189" s="146" t="s">
        <v>1287</v>
      </c>
    </row>
    <row r="2190" spans="1:8" ht="12.75">
      <c r="A2190" s="148" t="s">
        <v>1060</v>
      </c>
      <c r="C2190" s="149">
        <v>393.36599999992177</v>
      </c>
      <c r="D2190" s="129">
        <v>5751481.12361145</v>
      </c>
      <c r="F2190" s="129">
        <v>19400</v>
      </c>
      <c r="G2190" s="129">
        <v>18000</v>
      </c>
      <c r="H2190" s="150" t="s">
        <v>590</v>
      </c>
    </row>
    <row r="2192" spans="4:8" ht="12.75">
      <c r="D2192" s="129">
        <v>5813904.463439941</v>
      </c>
      <c r="F2192" s="129">
        <v>19100</v>
      </c>
      <c r="G2192" s="129">
        <v>19300</v>
      </c>
      <c r="H2192" s="150" t="s">
        <v>591</v>
      </c>
    </row>
    <row r="2194" spans="4:8" ht="12.75">
      <c r="D2194" s="129">
        <v>5644658.73941803</v>
      </c>
      <c r="F2194" s="129">
        <v>18700</v>
      </c>
      <c r="G2194" s="129">
        <v>18800</v>
      </c>
      <c r="H2194" s="150" t="s">
        <v>592</v>
      </c>
    </row>
    <row r="2196" spans="1:10" ht="12.75">
      <c r="A2196" s="145" t="s">
        <v>1288</v>
      </c>
      <c r="C2196" s="151" t="s">
        <v>1289</v>
      </c>
      <c r="D2196" s="129">
        <v>5736681.442156473</v>
      </c>
      <c r="F2196" s="129">
        <v>19066.666666666668</v>
      </c>
      <c r="G2196" s="129">
        <v>18700</v>
      </c>
      <c r="H2196" s="129">
        <v>5717798.108823141</v>
      </c>
      <c r="I2196" s="129">
        <v>-0.0001</v>
      </c>
      <c r="J2196" s="129">
        <v>-0.0001</v>
      </c>
    </row>
    <row r="2197" spans="1:8" ht="12.75">
      <c r="A2197" s="128">
        <v>38387.070706018516</v>
      </c>
      <c r="C2197" s="151" t="s">
        <v>1290</v>
      </c>
      <c r="D2197" s="129">
        <v>85587.97639446793</v>
      </c>
      <c r="F2197" s="129">
        <v>351.1884584284246</v>
      </c>
      <c r="G2197" s="129">
        <v>655.7438524302</v>
      </c>
      <c r="H2197" s="129">
        <v>85587.97639446793</v>
      </c>
    </row>
    <row r="2199" spans="3:8" ht="12.75">
      <c r="C2199" s="151" t="s">
        <v>1291</v>
      </c>
      <c r="D2199" s="129">
        <v>1.4919422885419034</v>
      </c>
      <c r="F2199" s="129">
        <v>1.8418975092399896</v>
      </c>
      <c r="G2199" s="129">
        <v>3.5066516172737967</v>
      </c>
      <c r="H2199" s="129">
        <v>1.4968695075539136</v>
      </c>
    </row>
    <row r="2200" spans="1:10" ht="12.75">
      <c r="A2200" s="145" t="s">
        <v>1280</v>
      </c>
      <c r="C2200" s="146" t="s">
        <v>1281</v>
      </c>
      <c r="D2200" s="146" t="s">
        <v>1282</v>
      </c>
      <c r="F2200" s="146" t="s">
        <v>1283</v>
      </c>
      <c r="G2200" s="146" t="s">
        <v>1284</v>
      </c>
      <c r="H2200" s="146" t="s">
        <v>1285</v>
      </c>
      <c r="I2200" s="147" t="s">
        <v>1286</v>
      </c>
      <c r="J2200" s="146" t="s">
        <v>1287</v>
      </c>
    </row>
    <row r="2201" spans="1:8" ht="12.75">
      <c r="A2201" s="148" t="s">
        <v>1054</v>
      </c>
      <c r="C2201" s="149">
        <v>396.15199999976903</v>
      </c>
      <c r="D2201" s="129">
        <v>6322978.93662262</v>
      </c>
      <c r="F2201" s="129">
        <v>95600</v>
      </c>
      <c r="G2201" s="129">
        <v>99400</v>
      </c>
      <c r="H2201" s="150" t="s">
        <v>593</v>
      </c>
    </row>
    <row r="2203" spans="4:8" ht="12.75">
      <c r="D2203" s="129">
        <v>5995922.747329712</v>
      </c>
      <c r="F2203" s="129">
        <v>95600</v>
      </c>
      <c r="G2203" s="129">
        <v>99300</v>
      </c>
      <c r="H2203" s="150" t="s">
        <v>594</v>
      </c>
    </row>
    <row r="2205" spans="4:8" ht="12.75">
      <c r="D2205" s="129">
        <v>6168557.118583679</v>
      </c>
      <c r="F2205" s="129">
        <v>94300</v>
      </c>
      <c r="G2205" s="129">
        <v>98000</v>
      </c>
      <c r="H2205" s="150" t="s">
        <v>595</v>
      </c>
    </row>
    <row r="2207" spans="1:10" ht="12.75">
      <c r="A2207" s="145" t="s">
        <v>1288</v>
      </c>
      <c r="C2207" s="151" t="s">
        <v>1289</v>
      </c>
      <c r="D2207" s="129">
        <v>6162486.267512003</v>
      </c>
      <c r="F2207" s="129">
        <v>95166.66666666666</v>
      </c>
      <c r="G2207" s="129">
        <v>98900</v>
      </c>
      <c r="H2207" s="129">
        <v>6065472.910397458</v>
      </c>
      <c r="I2207" s="129">
        <v>-0.0001</v>
      </c>
      <c r="J2207" s="129">
        <v>-0.0001</v>
      </c>
    </row>
    <row r="2208" spans="1:8" ht="12.75">
      <c r="A2208" s="128">
        <v>38387.07116898148</v>
      </c>
      <c r="C2208" s="151" t="s">
        <v>1290</v>
      </c>
      <c r="D2208" s="129">
        <v>163612.58864541363</v>
      </c>
      <c r="F2208" s="129">
        <v>750.5553499465136</v>
      </c>
      <c r="G2208" s="129">
        <v>781.0249675906655</v>
      </c>
      <c r="H2208" s="129">
        <v>163612.58864541363</v>
      </c>
    </row>
    <row r="2210" spans="3:8" ht="12.75">
      <c r="C2210" s="151" t="s">
        <v>1291</v>
      </c>
      <c r="D2210" s="129">
        <v>2.6549769288405964</v>
      </c>
      <c r="F2210" s="129">
        <v>0.7886746234113983</v>
      </c>
      <c r="G2210" s="129">
        <v>0.7897117973616434</v>
      </c>
      <c r="H2210" s="129">
        <v>2.697441585551364</v>
      </c>
    </row>
    <row r="2211" spans="1:10" ht="12.75">
      <c r="A2211" s="145" t="s">
        <v>1280</v>
      </c>
      <c r="C2211" s="146" t="s">
        <v>1281</v>
      </c>
      <c r="D2211" s="146" t="s">
        <v>1282</v>
      </c>
      <c r="F2211" s="146" t="s">
        <v>1283</v>
      </c>
      <c r="G2211" s="146" t="s">
        <v>1284</v>
      </c>
      <c r="H2211" s="146" t="s">
        <v>1285</v>
      </c>
      <c r="I2211" s="147" t="s">
        <v>1286</v>
      </c>
      <c r="J2211" s="146" t="s">
        <v>1287</v>
      </c>
    </row>
    <row r="2212" spans="1:8" ht="12.75">
      <c r="A2212" s="148" t="s">
        <v>1061</v>
      </c>
      <c r="C2212" s="149">
        <v>589.5920000001788</v>
      </c>
      <c r="D2212" s="129">
        <v>338367.54882478714</v>
      </c>
      <c r="F2212" s="129">
        <v>3340.0000000037253</v>
      </c>
      <c r="G2212" s="129">
        <v>3040</v>
      </c>
      <c r="H2212" s="150" t="s">
        <v>375</v>
      </c>
    </row>
    <row r="2214" spans="4:8" ht="12.75">
      <c r="D2214" s="129">
        <v>337664.99166202545</v>
      </c>
      <c r="F2214" s="129">
        <v>3380</v>
      </c>
      <c r="G2214" s="129">
        <v>2900</v>
      </c>
      <c r="H2214" s="150" t="s">
        <v>376</v>
      </c>
    </row>
    <row r="2216" spans="4:8" ht="12.75">
      <c r="D2216" s="129">
        <v>337515.2003097534</v>
      </c>
      <c r="F2216" s="129">
        <v>3200</v>
      </c>
      <c r="G2216" s="129">
        <v>2990</v>
      </c>
      <c r="H2216" s="150" t="s">
        <v>377</v>
      </c>
    </row>
    <row r="2218" spans="1:10" ht="12.75">
      <c r="A2218" s="145" t="s">
        <v>1288</v>
      </c>
      <c r="C2218" s="151" t="s">
        <v>1289</v>
      </c>
      <c r="D2218" s="129">
        <v>337849.24693218863</v>
      </c>
      <c r="F2218" s="129">
        <v>3306.6666666679084</v>
      </c>
      <c r="G2218" s="129">
        <v>2976.666666666667</v>
      </c>
      <c r="H2218" s="129">
        <v>334707.5802655214</v>
      </c>
      <c r="I2218" s="129">
        <v>-0.0001</v>
      </c>
      <c r="J2218" s="129">
        <v>-0.0001</v>
      </c>
    </row>
    <row r="2219" spans="1:8" ht="12.75">
      <c r="A2219" s="128">
        <v>38387.07166666666</v>
      </c>
      <c r="C2219" s="151" t="s">
        <v>1290</v>
      </c>
      <c r="D2219" s="129">
        <v>455.0681280840449</v>
      </c>
      <c r="F2219" s="129">
        <v>94.51631252570802</v>
      </c>
      <c r="G2219" s="129">
        <v>70.94598884597588</v>
      </c>
      <c r="H2219" s="129">
        <v>455.0681280840449</v>
      </c>
    </row>
    <row r="2221" spans="3:8" ht="12.75">
      <c r="C2221" s="151" t="s">
        <v>1291</v>
      </c>
      <c r="D2221" s="129">
        <v>0.13469561711806446</v>
      </c>
      <c r="F2221" s="129">
        <v>2.858356225574774</v>
      </c>
      <c r="G2221" s="129">
        <v>2.383403880603893</v>
      </c>
      <c r="H2221" s="129">
        <v>0.13595991095362772</v>
      </c>
    </row>
    <row r="2222" spans="1:10" ht="12.75">
      <c r="A2222" s="145" t="s">
        <v>1280</v>
      </c>
      <c r="C2222" s="146" t="s">
        <v>1281</v>
      </c>
      <c r="D2222" s="146" t="s">
        <v>1282</v>
      </c>
      <c r="F2222" s="146" t="s">
        <v>1283</v>
      </c>
      <c r="G2222" s="146" t="s">
        <v>1284</v>
      </c>
      <c r="H2222" s="146" t="s">
        <v>1285</v>
      </c>
      <c r="I2222" s="147" t="s">
        <v>1286</v>
      </c>
      <c r="J2222" s="146" t="s">
        <v>1287</v>
      </c>
    </row>
    <row r="2223" spans="1:8" ht="12.75">
      <c r="A2223" s="148" t="s">
        <v>1062</v>
      </c>
      <c r="C2223" s="149">
        <v>766.4900000002235</v>
      </c>
      <c r="D2223" s="129">
        <v>3137.472215708345</v>
      </c>
      <c r="F2223" s="129">
        <v>1809</v>
      </c>
      <c r="G2223" s="129">
        <v>1895.0000000018626</v>
      </c>
      <c r="H2223" s="150" t="s">
        <v>378</v>
      </c>
    </row>
    <row r="2225" spans="4:8" ht="12.75">
      <c r="D2225" s="129">
        <v>3231.419976748526</v>
      </c>
      <c r="F2225" s="129">
        <v>1667.0000000018626</v>
      </c>
      <c r="G2225" s="129">
        <v>1751.9999999981374</v>
      </c>
      <c r="H2225" s="150" t="s">
        <v>379</v>
      </c>
    </row>
    <row r="2227" spans="4:8" ht="12.75">
      <c r="D2227" s="129">
        <v>2974.1219960451126</v>
      </c>
      <c r="F2227" s="129">
        <v>1707</v>
      </c>
      <c r="G2227" s="129">
        <v>1743</v>
      </c>
      <c r="H2227" s="150" t="s">
        <v>380</v>
      </c>
    </row>
    <row r="2229" spans="1:10" ht="12.75">
      <c r="A2229" s="145" t="s">
        <v>1288</v>
      </c>
      <c r="C2229" s="151" t="s">
        <v>1289</v>
      </c>
      <c r="D2229" s="129">
        <v>3114.3380628339946</v>
      </c>
      <c r="F2229" s="129">
        <v>1727.6666666672877</v>
      </c>
      <c r="G2229" s="129">
        <v>1796.6666666666665</v>
      </c>
      <c r="H2229" s="129">
        <v>1350.825054703615</v>
      </c>
      <c r="I2229" s="129">
        <v>-0.0001</v>
      </c>
      <c r="J2229" s="129">
        <v>-0.0001</v>
      </c>
    </row>
    <row r="2230" spans="1:8" ht="12.75">
      <c r="A2230" s="128">
        <v>38387.072164351855</v>
      </c>
      <c r="C2230" s="151" t="s">
        <v>1290</v>
      </c>
      <c r="D2230" s="129">
        <v>130.1996716217826</v>
      </c>
      <c r="F2230" s="129">
        <v>73.22112627665103</v>
      </c>
      <c r="G2230" s="129">
        <v>85.27797683810027</v>
      </c>
      <c r="H2230" s="129">
        <v>130.1996716217826</v>
      </c>
    </row>
    <row r="2232" spans="3:8" ht="12.75">
      <c r="C2232" s="151" t="s">
        <v>1291</v>
      </c>
      <c r="D2232" s="129">
        <v>4.18065312740336</v>
      </c>
      <c r="F2232" s="129">
        <v>4.2381512411706375</v>
      </c>
      <c r="G2232" s="129">
        <v>4.746455111582576</v>
      </c>
      <c r="H2232" s="129">
        <v>9.638529517084633</v>
      </c>
    </row>
    <row r="2233" spans="1:16" ht="12.75">
      <c r="A2233" s="139" t="s">
        <v>1190</v>
      </c>
      <c r="B2233" s="134" t="s">
        <v>381</v>
      </c>
      <c r="D2233" s="139" t="s">
        <v>1191</v>
      </c>
      <c r="E2233" s="134" t="s">
        <v>1192</v>
      </c>
      <c r="F2233" s="135" t="s">
        <v>1085</v>
      </c>
      <c r="G2233" s="140" t="s">
        <v>1194</v>
      </c>
      <c r="H2233" s="141">
        <v>2</v>
      </c>
      <c r="I2233" s="142" t="s">
        <v>1195</v>
      </c>
      <c r="J2233" s="141">
        <v>5</v>
      </c>
      <c r="K2233" s="140" t="s">
        <v>1196</v>
      </c>
      <c r="L2233" s="143">
        <v>1</v>
      </c>
      <c r="M2233" s="140" t="s">
        <v>1197</v>
      </c>
      <c r="N2233" s="144">
        <v>1</v>
      </c>
      <c r="O2233" s="140" t="s">
        <v>1198</v>
      </c>
      <c r="P2233" s="144">
        <v>1</v>
      </c>
    </row>
    <row r="2235" spans="1:10" ht="12.75">
      <c r="A2235" s="145" t="s">
        <v>1280</v>
      </c>
      <c r="C2235" s="146" t="s">
        <v>1281</v>
      </c>
      <c r="D2235" s="146" t="s">
        <v>1282</v>
      </c>
      <c r="F2235" s="146" t="s">
        <v>1283</v>
      </c>
      <c r="G2235" s="146" t="s">
        <v>1284</v>
      </c>
      <c r="H2235" s="146" t="s">
        <v>1285</v>
      </c>
      <c r="I2235" s="147" t="s">
        <v>1286</v>
      </c>
      <c r="J2235" s="146" t="s">
        <v>1287</v>
      </c>
    </row>
    <row r="2236" spans="1:8" ht="12.75">
      <c r="A2236" s="148" t="s">
        <v>1222</v>
      </c>
      <c r="C2236" s="149">
        <v>178.2290000000503</v>
      </c>
      <c r="D2236" s="129">
        <v>530.5154490526766</v>
      </c>
      <c r="F2236" s="129">
        <v>504</v>
      </c>
      <c r="G2236" s="129">
        <v>485</v>
      </c>
      <c r="H2236" s="150" t="s">
        <v>382</v>
      </c>
    </row>
    <row r="2238" spans="4:8" ht="12.75">
      <c r="D2238" s="129">
        <v>457.50000000046566</v>
      </c>
      <c r="F2238" s="129">
        <v>433</v>
      </c>
      <c r="G2238" s="129">
        <v>493</v>
      </c>
      <c r="H2238" s="150" t="s">
        <v>383</v>
      </c>
    </row>
    <row r="2240" spans="4:8" ht="12.75">
      <c r="D2240" s="129">
        <v>461.49999999953434</v>
      </c>
      <c r="F2240" s="129">
        <v>508.99999999953434</v>
      </c>
      <c r="G2240" s="129">
        <v>460</v>
      </c>
      <c r="H2240" s="150" t="s">
        <v>384</v>
      </c>
    </row>
    <row r="2242" spans="1:8" ht="12.75">
      <c r="A2242" s="145" t="s">
        <v>1288</v>
      </c>
      <c r="C2242" s="151" t="s">
        <v>1289</v>
      </c>
      <c r="D2242" s="129">
        <v>483.1718163508922</v>
      </c>
      <c r="F2242" s="129">
        <v>481.9999999998448</v>
      </c>
      <c r="G2242" s="129">
        <v>479.33333333333337</v>
      </c>
      <c r="H2242" s="129">
        <v>2.5832746842985825</v>
      </c>
    </row>
    <row r="2243" spans="1:8" ht="12.75">
      <c r="A2243" s="128">
        <v>38387.07439814815</v>
      </c>
      <c r="C2243" s="151" t="s">
        <v>1290</v>
      </c>
      <c r="D2243" s="129">
        <v>41.0495391941154</v>
      </c>
      <c r="F2243" s="129">
        <v>42.50882261351617</v>
      </c>
      <c r="G2243" s="129">
        <v>17.21433511156714</v>
      </c>
      <c r="H2243" s="129">
        <v>41.0495391941154</v>
      </c>
    </row>
    <row r="2245" spans="3:8" ht="12.75">
      <c r="C2245" s="151" t="s">
        <v>1291</v>
      </c>
      <c r="D2245" s="129">
        <v>8.495847192441397</v>
      </c>
      <c r="F2245" s="129">
        <v>8.8192578036369</v>
      </c>
      <c r="G2245" s="129">
        <v>3.5913077423297235</v>
      </c>
      <c r="H2245" s="129">
        <v>1589.0504963958667</v>
      </c>
    </row>
    <row r="2246" spans="1:10" ht="12.75">
      <c r="A2246" s="145" t="s">
        <v>1280</v>
      </c>
      <c r="C2246" s="146" t="s">
        <v>1281</v>
      </c>
      <c r="D2246" s="146" t="s">
        <v>1282</v>
      </c>
      <c r="F2246" s="146" t="s">
        <v>1283</v>
      </c>
      <c r="G2246" s="146" t="s">
        <v>1284</v>
      </c>
      <c r="H2246" s="146" t="s">
        <v>1285</v>
      </c>
      <c r="I2246" s="147" t="s">
        <v>1286</v>
      </c>
      <c r="J2246" s="146" t="s">
        <v>1287</v>
      </c>
    </row>
    <row r="2247" spans="1:8" ht="12.75">
      <c r="A2247" s="148" t="s">
        <v>1055</v>
      </c>
      <c r="C2247" s="149">
        <v>251.61100000003353</v>
      </c>
      <c r="D2247" s="129">
        <v>4945150.763786316</v>
      </c>
      <c r="F2247" s="129">
        <v>29300</v>
      </c>
      <c r="G2247" s="129">
        <v>27500</v>
      </c>
      <c r="H2247" s="150" t="s">
        <v>385</v>
      </c>
    </row>
    <row r="2249" spans="4:8" ht="12.75">
      <c r="D2249" s="129">
        <v>5082307.96546936</v>
      </c>
      <c r="F2249" s="129">
        <v>30600</v>
      </c>
      <c r="G2249" s="129">
        <v>26600</v>
      </c>
      <c r="H2249" s="150" t="s">
        <v>386</v>
      </c>
    </row>
    <row r="2251" spans="4:8" ht="12.75">
      <c r="D2251" s="129">
        <v>4979418.8015060425</v>
      </c>
      <c r="F2251" s="129">
        <v>32800</v>
      </c>
      <c r="G2251" s="129">
        <v>26800</v>
      </c>
      <c r="H2251" s="150" t="s">
        <v>387</v>
      </c>
    </row>
    <row r="2253" spans="1:10" ht="12.75">
      <c r="A2253" s="145" t="s">
        <v>1288</v>
      </c>
      <c r="C2253" s="151" t="s">
        <v>1289</v>
      </c>
      <c r="D2253" s="129">
        <v>5002292.510253906</v>
      </c>
      <c r="F2253" s="129">
        <v>30900</v>
      </c>
      <c r="G2253" s="129">
        <v>26966.666666666664</v>
      </c>
      <c r="H2253" s="129">
        <v>4973378.563558032</v>
      </c>
      <c r="I2253" s="129">
        <v>-0.0001</v>
      </c>
      <c r="J2253" s="129">
        <v>-0.0001</v>
      </c>
    </row>
    <row r="2254" spans="1:8" ht="12.75">
      <c r="A2254" s="128">
        <v>38387.07487268518</v>
      </c>
      <c r="C2254" s="151" t="s">
        <v>1290</v>
      </c>
      <c r="D2254" s="129">
        <v>71382.2765627902</v>
      </c>
      <c r="F2254" s="129">
        <v>1769.1806012954132</v>
      </c>
      <c r="G2254" s="129">
        <v>472.58156262526086</v>
      </c>
      <c r="H2254" s="129">
        <v>71382.2765627902</v>
      </c>
    </row>
    <row r="2256" spans="3:8" ht="12.75">
      <c r="C2256" s="151" t="s">
        <v>1291</v>
      </c>
      <c r="D2256" s="129">
        <v>1.42699125283993</v>
      </c>
      <c r="F2256" s="129">
        <v>5.7255035640628265</v>
      </c>
      <c r="G2256" s="129">
        <v>1.7524656216017096</v>
      </c>
      <c r="H2256" s="129">
        <v>1.435287413788228</v>
      </c>
    </row>
    <row r="2257" spans="1:10" ht="12.75">
      <c r="A2257" s="145" t="s">
        <v>1280</v>
      </c>
      <c r="C2257" s="146" t="s">
        <v>1281</v>
      </c>
      <c r="D2257" s="146" t="s">
        <v>1282</v>
      </c>
      <c r="F2257" s="146" t="s">
        <v>1283</v>
      </c>
      <c r="G2257" s="146" t="s">
        <v>1284</v>
      </c>
      <c r="H2257" s="146" t="s">
        <v>1285</v>
      </c>
      <c r="I2257" s="147" t="s">
        <v>1286</v>
      </c>
      <c r="J2257" s="146" t="s">
        <v>1287</v>
      </c>
    </row>
    <row r="2258" spans="1:8" ht="12.75">
      <c r="A2258" s="148" t="s">
        <v>1058</v>
      </c>
      <c r="C2258" s="149">
        <v>257.6099999998696</v>
      </c>
      <c r="D2258" s="129">
        <v>272153.6647310257</v>
      </c>
      <c r="F2258" s="129">
        <v>11245</v>
      </c>
      <c r="G2258" s="129">
        <v>9485</v>
      </c>
      <c r="H2258" s="150" t="s">
        <v>388</v>
      </c>
    </row>
    <row r="2260" spans="4:8" ht="12.75">
      <c r="D2260" s="129">
        <v>271451.7131829262</v>
      </c>
      <c r="F2260" s="129">
        <v>10987.5</v>
      </c>
      <c r="G2260" s="129">
        <v>9505</v>
      </c>
      <c r="H2260" s="150" t="s">
        <v>389</v>
      </c>
    </row>
    <row r="2262" spans="4:8" ht="12.75">
      <c r="D2262" s="129">
        <v>267495.41631269455</v>
      </c>
      <c r="F2262" s="129">
        <v>10977.5</v>
      </c>
      <c r="G2262" s="129">
        <v>9412.5</v>
      </c>
      <c r="H2262" s="150" t="s">
        <v>390</v>
      </c>
    </row>
    <row r="2264" spans="1:10" ht="12.75">
      <c r="A2264" s="145" t="s">
        <v>1288</v>
      </c>
      <c r="C2264" s="151" t="s">
        <v>1289</v>
      </c>
      <c r="D2264" s="129">
        <v>270366.93140888214</v>
      </c>
      <c r="F2264" s="129">
        <v>11070</v>
      </c>
      <c r="G2264" s="129">
        <v>9467.5</v>
      </c>
      <c r="H2264" s="129">
        <v>260098.18140888214</v>
      </c>
      <c r="I2264" s="129">
        <v>-0.0001</v>
      </c>
      <c r="J2264" s="129">
        <v>-0.0001</v>
      </c>
    </row>
    <row r="2265" spans="1:8" ht="12.75">
      <c r="A2265" s="128">
        <v>38387.075520833336</v>
      </c>
      <c r="C2265" s="151" t="s">
        <v>1290</v>
      </c>
      <c r="D2265" s="129">
        <v>2511.4504185232327</v>
      </c>
      <c r="F2265" s="129">
        <v>151.6369018412075</v>
      </c>
      <c r="G2265" s="129">
        <v>48.66980583482947</v>
      </c>
      <c r="H2265" s="129">
        <v>2511.4504185232327</v>
      </c>
    </row>
    <row r="2267" spans="3:8" ht="12.75">
      <c r="C2267" s="151" t="s">
        <v>1291</v>
      </c>
      <c r="D2267" s="129">
        <v>0.9289044357000555</v>
      </c>
      <c r="F2267" s="129">
        <v>1.3698003779693542</v>
      </c>
      <c r="G2267" s="129">
        <v>0.5140724144159435</v>
      </c>
      <c r="H2267" s="129">
        <v>0.9655778463806933</v>
      </c>
    </row>
    <row r="2268" spans="1:10" ht="12.75">
      <c r="A2268" s="145" t="s">
        <v>1280</v>
      </c>
      <c r="C2268" s="146" t="s">
        <v>1281</v>
      </c>
      <c r="D2268" s="146" t="s">
        <v>1282</v>
      </c>
      <c r="F2268" s="146" t="s">
        <v>1283</v>
      </c>
      <c r="G2268" s="146" t="s">
        <v>1284</v>
      </c>
      <c r="H2268" s="146" t="s">
        <v>1285</v>
      </c>
      <c r="I2268" s="147" t="s">
        <v>1286</v>
      </c>
      <c r="J2268" s="146" t="s">
        <v>1287</v>
      </c>
    </row>
    <row r="2269" spans="1:8" ht="12.75">
      <c r="A2269" s="148" t="s">
        <v>1057</v>
      </c>
      <c r="C2269" s="149">
        <v>259.9399999999441</v>
      </c>
      <c r="D2269" s="129">
        <v>1950233.2389202118</v>
      </c>
      <c r="F2269" s="129">
        <v>19700</v>
      </c>
      <c r="G2269" s="129">
        <v>18575</v>
      </c>
      <c r="H2269" s="150" t="s">
        <v>391</v>
      </c>
    </row>
    <row r="2271" spans="4:8" ht="12.75">
      <c r="D2271" s="129">
        <v>1972578.988319397</v>
      </c>
      <c r="F2271" s="129">
        <v>19725</v>
      </c>
      <c r="G2271" s="129">
        <v>18575</v>
      </c>
      <c r="H2271" s="150" t="s">
        <v>392</v>
      </c>
    </row>
    <row r="2273" spans="4:8" ht="12.75">
      <c r="D2273" s="129">
        <v>1938219.855834961</v>
      </c>
      <c r="F2273" s="129">
        <v>19775</v>
      </c>
      <c r="G2273" s="129">
        <v>18375</v>
      </c>
      <c r="H2273" s="150" t="s">
        <v>393</v>
      </c>
    </row>
    <row r="2275" spans="1:10" ht="12.75">
      <c r="A2275" s="145" t="s">
        <v>1288</v>
      </c>
      <c r="C2275" s="151" t="s">
        <v>1289</v>
      </c>
      <c r="D2275" s="129">
        <v>1953677.3610248566</v>
      </c>
      <c r="F2275" s="129">
        <v>19733.333333333332</v>
      </c>
      <c r="G2275" s="129">
        <v>18508.333333333332</v>
      </c>
      <c r="H2275" s="129">
        <v>1934550.3408228364</v>
      </c>
      <c r="I2275" s="129">
        <v>-0.0001</v>
      </c>
      <c r="J2275" s="129">
        <v>-0.0001</v>
      </c>
    </row>
    <row r="2276" spans="1:8" ht="12.75">
      <c r="A2276" s="128">
        <v>38387.07619212963</v>
      </c>
      <c r="C2276" s="151" t="s">
        <v>1290</v>
      </c>
      <c r="D2276" s="129">
        <v>17436.570163763092</v>
      </c>
      <c r="F2276" s="129">
        <v>38.188130791298676</v>
      </c>
      <c r="G2276" s="129">
        <v>115.47005383792514</v>
      </c>
      <c r="H2276" s="129">
        <v>17436.570163763092</v>
      </c>
    </row>
    <row r="2278" spans="3:8" ht="12.75">
      <c r="C2278" s="151" t="s">
        <v>1291</v>
      </c>
      <c r="D2278" s="129">
        <v>0.8924999854948539</v>
      </c>
      <c r="F2278" s="129">
        <v>0.1935209330640136</v>
      </c>
      <c r="G2278" s="129">
        <v>0.6238814255088257</v>
      </c>
      <c r="H2278" s="129">
        <v>0.9013241886663269</v>
      </c>
    </row>
    <row r="2279" spans="1:10" ht="12.75">
      <c r="A2279" s="145" t="s">
        <v>1280</v>
      </c>
      <c r="C2279" s="146" t="s">
        <v>1281</v>
      </c>
      <c r="D2279" s="146" t="s">
        <v>1282</v>
      </c>
      <c r="F2279" s="146" t="s">
        <v>1283</v>
      </c>
      <c r="G2279" s="146" t="s">
        <v>1284</v>
      </c>
      <c r="H2279" s="146" t="s">
        <v>1285</v>
      </c>
      <c r="I2279" s="147" t="s">
        <v>1286</v>
      </c>
      <c r="J2279" s="146" t="s">
        <v>1287</v>
      </c>
    </row>
    <row r="2280" spans="1:8" ht="12.75">
      <c r="A2280" s="148" t="s">
        <v>1059</v>
      </c>
      <c r="C2280" s="149">
        <v>285.2129999999888</v>
      </c>
      <c r="D2280" s="129">
        <v>1263733.9011211395</v>
      </c>
      <c r="F2280" s="129">
        <v>14050</v>
      </c>
      <c r="G2280" s="129">
        <v>12900</v>
      </c>
      <c r="H2280" s="150" t="s">
        <v>394</v>
      </c>
    </row>
    <row r="2282" spans="4:8" ht="12.75">
      <c r="D2282" s="129">
        <v>1299565.1582069397</v>
      </c>
      <c r="F2282" s="129">
        <v>15125</v>
      </c>
      <c r="G2282" s="129">
        <v>12925</v>
      </c>
      <c r="H2282" s="150" t="s">
        <v>395</v>
      </c>
    </row>
    <row r="2284" spans="4:8" ht="12.75">
      <c r="D2284" s="129">
        <v>1281846.7718658447</v>
      </c>
      <c r="F2284" s="129">
        <v>14650</v>
      </c>
      <c r="G2284" s="129">
        <v>12875</v>
      </c>
      <c r="H2284" s="150" t="s">
        <v>396</v>
      </c>
    </row>
    <row r="2286" spans="1:10" ht="12.75">
      <c r="A2286" s="145" t="s">
        <v>1288</v>
      </c>
      <c r="C2286" s="151" t="s">
        <v>1289</v>
      </c>
      <c r="D2286" s="129">
        <v>1281715.2770646412</v>
      </c>
      <c r="F2286" s="129">
        <v>14608.333333333332</v>
      </c>
      <c r="G2286" s="129">
        <v>12900</v>
      </c>
      <c r="H2286" s="129">
        <v>1268051.4050516807</v>
      </c>
      <c r="I2286" s="129">
        <v>-0.0001</v>
      </c>
      <c r="J2286" s="129">
        <v>-0.0001</v>
      </c>
    </row>
    <row r="2287" spans="1:8" ht="12.75">
      <c r="A2287" s="128">
        <v>38387.07686342593</v>
      </c>
      <c r="C2287" s="151" t="s">
        <v>1290</v>
      </c>
      <c r="D2287" s="129">
        <v>17915.990462410016</v>
      </c>
      <c r="F2287" s="129">
        <v>538.7098786297996</v>
      </c>
      <c r="G2287" s="129">
        <v>25</v>
      </c>
      <c r="H2287" s="129">
        <v>17915.990462410016</v>
      </c>
    </row>
    <row r="2289" spans="3:8" ht="12.75">
      <c r="C2289" s="151" t="s">
        <v>1291</v>
      </c>
      <c r="D2289" s="129">
        <v>1.3978136004933064</v>
      </c>
      <c r="F2289" s="129">
        <v>3.687688844014602</v>
      </c>
      <c r="G2289" s="129">
        <v>0.19379844961240308</v>
      </c>
      <c r="H2289" s="129">
        <v>1.4128757234159475</v>
      </c>
    </row>
    <row r="2290" spans="1:10" ht="12.75">
      <c r="A2290" s="145" t="s">
        <v>1280</v>
      </c>
      <c r="C2290" s="146" t="s">
        <v>1281</v>
      </c>
      <c r="D2290" s="146" t="s">
        <v>1282</v>
      </c>
      <c r="F2290" s="146" t="s">
        <v>1283</v>
      </c>
      <c r="G2290" s="146" t="s">
        <v>1284</v>
      </c>
      <c r="H2290" s="146" t="s">
        <v>1285</v>
      </c>
      <c r="I2290" s="147" t="s">
        <v>1286</v>
      </c>
      <c r="J2290" s="146" t="s">
        <v>1287</v>
      </c>
    </row>
    <row r="2291" spans="1:8" ht="12.75">
      <c r="A2291" s="148" t="s">
        <v>1055</v>
      </c>
      <c r="C2291" s="149">
        <v>288.1579999998212</v>
      </c>
      <c r="D2291" s="129">
        <v>504619.44849538803</v>
      </c>
      <c r="F2291" s="129">
        <v>4240</v>
      </c>
      <c r="G2291" s="129">
        <v>3959.9999999962747</v>
      </c>
      <c r="H2291" s="150" t="s">
        <v>397</v>
      </c>
    </row>
    <row r="2293" spans="4:8" ht="12.75">
      <c r="D2293" s="129">
        <v>497457.6011443138</v>
      </c>
      <c r="F2293" s="129">
        <v>4240</v>
      </c>
      <c r="G2293" s="129">
        <v>3959.9999999962747</v>
      </c>
      <c r="H2293" s="150" t="s">
        <v>398</v>
      </c>
    </row>
    <row r="2295" spans="4:8" ht="12.75">
      <c r="D2295" s="129">
        <v>514876.5189948082</v>
      </c>
      <c r="F2295" s="129">
        <v>4240</v>
      </c>
      <c r="G2295" s="129">
        <v>3959.9999999962747</v>
      </c>
      <c r="H2295" s="150" t="s">
        <v>399</v>
      </c>
    </row>
    <row r="2297" spans="1:10" ht="12.75">
      <c r="A2297" s="145" t="s">
        <v>1288</v>
      </c>
      <c r="C2297" s="151" t="s">
        <v>1289</v>
      </c>
      <c r="D2297" s="129">
        <v>505651.18954483664</v>
      </c>
      <c r="F2297" s="129">
        <v>4240</v>
      </c>
      <c r="G2297" s="129">
        <v>3959.9999999962747</v>
      </c>
      <c r="H2297" s="129">
        <v>501553.3576864315</v>
      </c>
      <c r="I2297" s="129">
        <v>-0.0001</v>
      </c>
      <c r="J2297" s="129">
        <v>-0.0001</v>
      </c>
    </row>
    <row r="2298" spans="1:8" ht="12.75">
      <c r="A2298" s="128">
        <v>38387.07729166667</v>
      </c>
      <c r="C2298" s="151" t="s">
        <v>1290</v>
      </c>
      <c r="D2298" s="129">
        <v>8755.172297871508</v>
      </c>
      <c r="G2298" s="129">
        <v>5.638186222554939E-05</v>
      </c>
      <c r="H2298" s="129">
        <v>8755.172297871508</v>
      </c>
    </row>
    <row r="2300" spans="3:8" ht="12.75">
      <c r="C2300" s="151" t="s">
        <v>1291</v>
      </c>
      <c r="D2300" s="129">
        <v>1.7314647881581182</v>
      </c>
      <c r="F2300" s="129">
        <v>0</v>
      </c>
      <c r="G2300" s="129">
        <v>1.4237843996364246E-06</v>
      </c>
      <c r="H2300" s="129">
        <v>1.7456113419831192</v>
      </c>
    </row>
    <row r="2301" spans="1:10" ht="12.75">
      <c r="A2301" s="145" t="s">
        <v>1280</v>
      </c>
      <c r="C2301" s="146" t="s">
        <v>1281</v>
      </c>
      <c r="D2301" s="146" t="s">
        <v>1282</v>
      </c>
      <c r="F2301" s="146" t="s">
        <v>1283</v>
      </c>
      <c r="G2301" s="146" t="s">
        <v>1284</v>
      </c>
      <c r="H2301" s="146" t="s">
        <v>1285</v>
      </c>
      <c r="I2301" s="147" t="s">
        <v>1286</v>
      </c>
      <c r="J2301" s="146" t="s">
        <v>1287</v>
      </c>
    </row>
    <row r="2302" spans="1:8" ht="12.75">
      <c r="A2302" s="148" t="s">
        <v>1056</v>
      </c>
      <c r="C2302" s="149">
        <v>334.94100000010803</v>
      </c>
      <c r="D2302" s="129">
        <v>169594.5614156723</v>
      </c>
      <c r="F2302" s="129">
        <v>26400</v>
      </c>
      <c r="H2302" s="150" t="s">
        <v>400</v>
      </c>
    </row>
    <row r="2304" spans="4:8" ht="12.75">
      <c r="D2304" s="129">
        <v>167349.53682041168</v>
      </c>
      <c r="F2304" s="129">
        <v>26600</v>
      </c>
      <c r="H2304" s="150" t="s">
        <v>401</v>
      </c>
    </row>
    <row r="2306" spans="4:8" ht="12.75">
      <c r="D2306" s="129">
        <v>160938.74776482582</v>
      </c>
      <c r="F2306" s="129">
        <v>26600</v>
      </c>
      <c r="H2306" s="150" t="s">
        <v>402</v>
      </c>
    </row>
    <row r="2308" spans="1:10" ht="12.75">
      <c r="A2308" s="145" t="s">
        <v>1288</v>
      </c>
      <c r="C2308" s="151" t="s">
        <v>1289</v>
      </c>
      <c r="D2308" s="129">
        <v>165960.94866696993</v>
      </c>
      <c r="F2308" s="129">
        <v>26533.333333333336</v>
      </c>
      <c r="H2308" s="129">
        <v>139427.6153336366</v>
      </c>
      <c r="I2308" s="129">
        <v>-0.0001</v>
      </c>
      <c r="J2308" s="129">
        <v>-0.0001</v>
      </c>
    </row>
    <row r="2309" spans="1:8" ht="12.75">
      <c r="A2309" s="128">
        <v>38387.07771990741</v>
      </c>
      <c r="C2309" s="151" t="s">
        <v>1290</v>
      </c>
      <c r="D2309" s="129">
        <v>4491.871579248414</v>
      </c>
      <c r="F2309" s="129">
        <v>115.47005383792514</v>
      </c>
      <c r="H2309" s="129">
        <v>4491.871579248414</v>
      </c>
    </row>
    <row r="2311" spans="3:8" ht="12.75">
      <c r="C2311" s="151" t="s">
        <v>1291</v>
      </c>
      <c r="D2311" s="129">
        <v>2.7065834555225106</v>
      </c>
      <c r="F2311" s="129">
        <v>0.4351886451178082</v>
      </c>
      <c r="H2311" s="129">
        <v>3.2216512980587133</v>
      </c>
    </row>
    <row r="2312" spans="1:10" ht="12.75">
      <c r="A2312" s="145" t="s">
        <v>1280</v>
      </c>
      <c r="C2312" s="146" t="s">
        <v>1281</v>
      </c>
      <c r="D2312" s="146" t="s">
        <v>1282</v>
      </c>
      <c r="F2312" s="146" t="s">
        <v>1283</v>
      </c>
      <c r="G2312" s="146" t="s">
        <v>1284</v>
      </c>
      <c r="H2312" s="146" t="s">
        <v>1285</v>
      </c>
      <c r="I2312" s="147" t="s">
        <v>1286</v>
      </c>
      <c r="J2312" s="146" t="s">
        <v>1287</v>
      </c>
    </row>
    <row r="2313" spans="1:8" ht="12.75">
      <c r="A2313" s="148" t="s">
        <v>1060</v>
      </c>
      <c r="C2313" s="149">
        <v>393.36599999992177</v>
      </c>
      <c r="D2313" s="129">
        <v>6596389.756454468</v>
      </c>
      <c r="F2313" s="129">
        <v>21200</v>
      </c>
      <c r="G2313" s="129">
        <v>19200</v>
      </c>
      <c r="H2313" s="150" t="s">
        <v>403</v>
      </c>
    </row>
    <row r="2315" spans="4:8" ht="12.75">
      <c r="D2315" s="129">
        <v>6578259.869979858</v>
      </c>
      <c r="F2315" s="129">
        <v>22300</v>
      </c>
      <c r="G2315" s="129">
        <v>19500</v>
      </c>
      <c r="H2315" s="150" t="s">
        <v>404</v>
      </c>
    </row>
    <row r="2317" spans="4:8" ht="12.75">
      <c r="D2317" s="129">
        <v>6572778.500549316</v>
      </c>
      <c r="F2317" s="129">
        <v>23000</v>
      </c>
      <c r="G2317" s="129">
        <v>19000</v>
      </c>
      <c r="H2317" s="150" t="s">
        <v>405</v>
      </c>
    </row>
    <row r="2319" spans="1:10" ht="12.75">
      <c r="A2319" s="145" t="s">
        <v>1288</v>
      </c>
      <c r="C2319" s="151" t="s">
        <v>1289</v>
      </c>
      <c r="D2319" s="129">
        <v>6582476.042327881</v>
      </c>
      <c r="F2319" s="129">
        <v>22166.666666666664</v>
      </c>
      <c r="G2319" s="129">
        <v>19233.333333333332</v>
      </c>
      <c r="H2319" s="129">
        <v>6561776.042327881</v>
      </c>
      <c r="I2319" s="129">
        <v>-0.0001</v>
      </c>
      <c r="J2319" s="129">
        <v>-0.0001</v>
      </c>
    </row>
    <row r="2320" spans="1:8" ht="12.75">
      <c r="A2320" s="128">
        <v>38387.07818287037</v>
      </c>
      <c r="C2320" s="151" t="s">
        <v>1290</v>
      </c>
      <c r="D2320" s="129">
        <v>12357.383756550844</v>
      </c>
      <c r="F2320" s="129">
        <v>907.3771725877466</v>
      </c>
      <c r="G2320" s="129">
        <v>251.66114784235833</v>
      </c>
      <c r="H2320" s="129">
        <v>12357.383756550844</v>
      </c>
    </row>
    <row r="2322" spans="3:8" ht="12.75">
      <c r="C2322" s="151" t="s">
        <v>1291</v>
      </c>
      <c r="D2322" s="129">
        <v>0.1877315417038826</v>
      </c>
      <c r="F2322" s="129">
        <v>4.093430853779309</v>
      </c>
      <c r="G2322" s="129">
        <v>1.3084635069793327</v>
      </c>
      <c r="H2322" s="129">
        <v>0.1883237659566158</v>
      </c>
    </row>
    <row r="2323" spans="1:10" ht="12.75">
      <c r="A2323" s="145" t="s">
        <v>1280</v>
      </c>
      <c r="C2323" s="146" t="s">
        <v>1281</v>
      </c>
      <c r="D2323" s="146" t="s">
        <v>1282</v>
      </c>
      <c r="F2323" s="146" t="s">
        <v>1283</v>
      </c>
      <c r="G2323" s="146" t="s">
        <v>1284</v>
      </c>
      <c r="H2323" s="146" t="s">
        <v>1285</v>
      </c>
      <c r="I2323" s="147" t="s">
        <v>1286</v>
      </c>
      <c r="J2323" s="146" t="s">
        <v>1287</v>
      </c>
    </row>
    <row r="2324" spans="1:8" ht="12.75">
      <c r="A2324" s="148" t="s">
        <v>1054</v>
      </c>
      <c r="C2324" s="149">
        <v>396.15199999976903</v>
      </c>
      <c r="D2324" s="129">
        <v>7535155.962608337</v>
      </c>
      <c r="F2324" s="129">
        <v>100300</v>
      </c>
      <c r="G2324" s="129">
        <v>102100</v>
      </c>
      <c r="H2324" s="150" t="s">
        <v>406</v>
      </c>
    </row>
    <row r="2326" spans="4:8" ht="12.75">
      <c r="D2326" s="129">
        <v>7482351.253372192</v>
      </c>
      <c r="F2326" s="129">
        <v>99200</v>
      </c>
      <c r="G2326" s="129">
        <v>103800</v>
      </c>
      <c r="H2326" s="150" t="s">
        <v>407</v>
      </c>
    </row>
    <row r="2328" spans="4:8" ht="12.75">
      <c r="D2328" s="129">
        <v>7485783.644851685</v>
      </c>
      <c r="F2328" s="129">
        <v>102200</v>
      </c>
      <c r="G2328" s="129">
        <v>102900</v>
      </c>
      <c r="H2328" s="150" t="s">
        <v>408</v>
      </c>
    </row>
    <row r="2330" spans="1:10" ht="12.75">
      <c r="A2330" s="145" t="s">
        <v>1288</v>
      </c>
      <c r="C2330" s="151" t="s">
        <v>1289</v>
      </c>
      <c r="D2330" s="129">
        <v>7501096.953610739</v>
      </c>
      <c r="F2330" s="129">
        <v>100566.66666666666</v>
      </c>
      <c r="G2330" s="129">
        <v>102933.33333333334</v>
      </c>
      <c r="H2330" s="129">
        <v>7399359.617106577</v>
      </c>
      <c r="I2330" s="129">
        <v>-0.0001</v>
      </c>
      <c r="J2330" s="129">
        <v>-0.0001</v>
      </c>
    </row>
    <row r="2331" spans="1:8" ht="12.75">
      <c r="A2331" s="128">
        <v>38387.07864583333</v>
      </c>
      <c r="C2331" s="151" t="s">
        <v>1290</v>
      </c>
      <c r="D2331" s="129">
        <v>29545.85247080657</v>
      </c>
      <c r="F2331" s="129">
        <v>1517.673658377628</v>
      </c>
      <c r="G2331" s="129">
        <v>850.4900548115381</v>
      </c>
      <c r="H2331" s="129">
        <v>29545.85247080657</v>
      </c>
    </row>
    <row r="2333" spans="3:8" ht="12.75">
      <c r="C2333" s="151" t="s">
        <v>1291</v>
      </c>
      <c r="D2333" s="129">
        <v>0.39388708949541495</v>
      </c>
      <c r="F2333" s="129">
        <v>1.5091219672299916</v>
      </c>
      <c r="G2333" s="129">
        <v>0.8262532915915203</v>
      </c>
      <c r="H2333" s="129">
        <v>0.39930283159233837</v>
      </c>
    </row>
    <row r="2334" spans="1:10" ht="12.75">
      <c r="A2334" s="145" t="s">
        <v>1280</v>
      </c>
      <c r="C2334" s="146" t="s">
        <v>1281</v>
      </c>
      <c r="D2334" s="146" t="s">
        <v>1282</v>
      </c>
      <c r="F2334" s="146" t="s">
        <v>1283</v>
      </c>
      <c r="G2334" s="146" t="s">
        <v>1284</v>
      </c>
      <c r="H2334" s="146" t="s">
        <v>1285</v>
      </c>
      <c r="I2334" s="147" t="s">
        <v>1286</v>
      </c>
      <c r="J2334" s="146" t="s">
        <v>1287</v>
      </c>
    </row>
    <row r="2335" spans="1:8" ht="12.75">
      <c r="A2335" s="148" t="s">
        <v>1061</v>
      </c>
      <c r="C2335" s="149">
        <v>589.5920000001788</v>
      </c>
      <c r="D2335" s="129">
        <v>279885.2389149666</v>
      </c>
      <c r="F2335" s="129">
        <v>3160</v>
      </c>
      <c r="G2335" s="129">
        <v>2700</v>
      </c>
      <c r="H2335" s="150" t="s">
        <v>409</v>
      </c>
    </row>
    <row r="2337" spans="4:8" ht="12.75">
      <c r="D2337" s="129">
        <v>272035.75029087067</v>
      </c>
      <c r="F2337" s="129">
        <v>3220</v>
      </c>
      <c r="G2337" s="129">
        <v>2700</v>
      </c>
      <c r="H2337" s="150" t="s">
        <v>410</v>
      </c>
    </row>
    <row r="2339" spans="4:8" ht="12.75">
      <c r="D2339" s="129">
        <v>276111.1971745491</v>
      </c>
      <c r="F2339" s="129">
        <v>3130</v>
      </c>
      <c r="G2339" s="129">
        <v>2690</v>
      </c>
      <c r="H2339" s="150" t="s">
        <v>411</v>
      </c>
    </row>
    <row r="2341" spans="1:10" ht="12.75">
      <c r="A2341" s="145" t="s">
        <v>1288</v>
      </c>
      <c r="C2341" s="151" t="s">
        <v>1289</v>
      </c>
      <c r="D2341" s="129">
        <v>276010.7287934621</v>
      </c>
      <c r="F2341" s="129">
        <v>3170</v>
      </c>
      <c r="G2341" s="129">
        <v>2696.666666666667</v>
      </c>
      <c r="H2341" s="129">
        <v>273077.3954601288</v>
      </c>
      <c r="I2341" s="129">
        <v>-0.0001</v>
      </c>
      <c r="J2341" s="129">
        <v>-0.0001</v>
      </c>
    </row>
    <row r="2342" spans="1:8" ht="12.75">
      <c r="A2342" s="128">
        <v>38387.07914351852</v>
      </c>
      <c r="C2342" s="151" t="s">
        <v>1290</v>
      </c>
      <c r="D2342" s="129">
        <v>3925.7086413351726</v>
      </c>
      <c r="F2342" s="129">
        <v>45.8257569495584</v>
      </c>
      <c r="G2342" s="129">
        <v>5.773502691896258</v>
      </c>
      <c r="H2342" s="129">
        <v>3925.7086413351726</v>
      </c>
    </row>
    <row r="2344" spans="3:8" ht="12.75">
      <c r="C2344" s="151" t="s">
        <v>1291</v>
      </c>
      <c r="D2344" s="129">
        <v>1.4223029149974702</v>
      </c>
      <c r="F2344" s="129">
        <v>1.4456074747494765</v>
      </c>
      <c r="G2344" s="129">
        <v>0.21409775124460784</v>
      </c>
      <c r="H2344" s="129">
        <v>1.437580959317577</v>
      </c>
    </row>
    <row r="2345" spans="1:10" ht="12.75">
      <c r="A2345" s="145" t="s">
        <v>1280</v>
      </c>
      <c r="C2345" s="146" t="s">
        <v>1281</v>
      </c>
      <c r="D2345" s="146" t="s">
        <v>1282</v>
      </c>
      <c r="F2345" s="146" t="s">
        <v>1283</v>
      </c>
      <c r="G2345" s="146" t="s">
        <v>1284</v>
      </c>
      <c r="H2345" s="146" t="s">
        <v>1285</v>
      </c>
      <c r="I2345" s="147" t="s">
        <v>1286</v>
      </c>
      <c r="J2345" s="146" t="s">
        <v>1287</v>
      </c>
    </row>
    <row r="2346" spans="1:8" ht="12.75">
      <c r="A2346" s="148" t="s">
        <v>1062</v>
      </c>
      <c r="C2346" s="149">
        <v>766.4900000002235</v>
      </c>
      <c r="D2346" s="129">
        <v>3717.267723787576</v>
      </c>
      <c r="F2346" s="129">
        <v>1885.9999999981374</v>
      </c>
      <c r="G2346" s="129">
        <v>1625</v>
      </c>
      <c r="H2346" s="150" t="s">
        <v>412</v>
      </c>
    </row>
    <row r="2348" spans="4:8" ht="12.75">
      <c r="D2348" s="129">
        <v>3547.107236955315</v>
      </c>
      <c r="F2348" s="129">
        <v>1609</v>
      </c>
      <c r="G2348" s="129">
        <v>1775</v>
      </c>
      <c r="H2348" s="150" t="s">
        <v>413</v>
      </c>
    </row>
    <row r="2350" spans="4:8" ht="12.75">
      <c r="D2350" s="129">
        <v>3512.5159817487</v>
      </c>
      <c r="F2350" s="129">
        <v>1837</v>
      </c>
      <c r="G2350" s="129">
        <v>1732</v>
      </c>
      <c r="H2350" s="150" t="s">
        <v>414</v>
      </c>
    </row>
    <row r="2352" spans="1:10" ht="12.75">
      <c r="A2352" s="145" t="s">
        <v>1288</v>
      </c>
      <c r="C2352" s="151" t="s">
        <v>1289</v>
      </c>
      <c r="D2352" s="129">
        <v>3592.2969808305306</v>
      </c>
      <c r="F2352" s="129">
        <v>1777.3333333327123</v>
      </c>
      <c r="G2352" s="129">
        <v>1710.6666666666665</v>
      </c>
      <c r="H2352" s="129">
        <v>1849.597793838959</v>
      </c>
      <c r="I2352" s="129">
        <v>-0.0001</v>
      </c>
      <c r="J2352" s="129">
        <v>-0.0001</v>
      </c>
    </row>
    <row r="2353" spans="1:8" ht="12.75">
      <c r="A2353" s="128">
        <v>38387.0796412037</v>
      </c>
      <c r="C2353" s="151" t="s">
        <v>1290</v>
      </c>
      <c r="D2353" s="129">
        <v>109.60111167599457</v>
      </c>
      <c r="F2353" s="129">
        <v>147.82534739729408</v>
      </c>
      <c r="G2353" s="129">
        <v>77.2420438189807</v>
      </c>
      <c r="H2353" s="129">
        <v>109.60111167599457</v>
      </c>
    </row>
    <row r="2355" spans="3:8" ht="12.75">
      <c r="C2355" s="151" t="s">
        <v>1291</v>
      </c>
      <c r="D2355" s="129">
        <v>3.051003640869778</v>
      </c>
      <c r="F2355" s="129">
        <v>8.317255104876917</v>
      </c>
      <c r="G2355" s="129">
        <v>4.51531822792171</v>
      </c>
      <c r="H2355" s="129">
        <v>5.925672707930217</v>
      </c>
    </row>
    <row r="2356" spans="1:16" ht="12.75">
      <c r="A2356" s="139" t="s">
        <v>1190</v>
      </c>
      <c r="B2356" s="134" t="s">
        <v>415</v>
      </c>
      <c r="D2356" s="139" t="s">
        <v>1191</v>
      </c>
      <c r="E2356" s="134" t="s">
        <v>1192</v>
      </c>
      <c r="F2356" s="135" t="s">
        <v>1086</v>
      </c>
      <c r="G2356" s="140" t="s">
        <v>1194</v>
      </c>
      <c r="H2356" s="141">
        <v>2</v>
      </c>
      <c r="I2356" s="142" t="s">
        <v>1195</v>
      </c>
      <c r="J2356" s="141">
        <v>6</v>
      </c>
      <c r="K2356" s="140" t="s">
        <v>1196</v>
      </c>
      <c r="L2356" s="143">
        <v>1</v>
      </c>
      <c r="M2356" s="140" t="s">
        <v>1197</v>
      </c>
      <c r="N2356" s="144">
        <v>1</v>
      </c>
      <c r="O2356" s="140" t="s">
        <v>1198</v>
      </c>
      <c r="P2356" s="144">
        <v>1</v>
      </c>
    </row>
    <row r="2358" spans="1:10" ht="12.75">
      <c r="A2358" s="145" t="s">
        <v>1280</v>
      </c>
      <c r="C2358" s="146" t="s">
        <v>1281</v>
      </c>
      <c r="D2358" s="146" t="s">
        <v>1282</v>
      </c>
      <c r="F2358" s="146" t="s">
        <v>1283</v>
      </c>
      <c r="G2358" s="146" t="s">
        <v>1284</v>
      </c>
      <c r="H2358" s="146" t="s">
        <v>1285</v>
      </c>
      <c r="I2358" s="147" t="s">
        <v>1286</v>
      </c>
      <c r="J2358" s="146" t="s">
        <v>1287</v>
      </c>
    </row>
    <row r="2359" spans="1:8" ht="12.75">
      <c r="A2359" s="148" t="s">
        <v>1222</v>
      </c>
      <c r="C2359" s="149">
        <v>178.2290000000503</v>
      </c>
      <c r="D2359" s="129">
        <v>540.3361431397498</v>
      </c>
      <c r="F2359" s="129">
        <v>407</v>
      </c>
      <c r="G2359" s="129">
        <v>515</v>
      </c>
      <c r="H2359" s="150" t="s">
        <v>416</v>
      </c>
    </row>
    <row r="2361" spans="4:8" ht="12.75">
      <c r="D2361" s="129">
        <v>511.5</v>
      </c>
      <c r="F2361" s="129">
        <v>424</v>
      </c>
      <c r="G2361" s="129">
        <v>528</v>
      </c>
      <c r="H2361" s="150" t="s">
        <v>417</v>
      </c>
    </row>
    <row r="2363" spans="4:8" ht="12.75">
      <c r="D2363" s="129">
        <v>537</v>
      </c>
      <c r="F2363" s="129">
        <v>513</v>
      </c>
      <c r="G2363" s="129">
        <v>462.00000000046566</v>
      </c>
      <c r="H2363" s="150" t="s">
        <v>418</v>
      </c>
    </row>
    <row r="2365" spans="1:8" ht="12.75">
      <c r="A2365" s="145" t="s">
        <v>1288</v>
      </c>
      <c r="C2365" s="151" t="s">
        <v>1289</v>
      </c>
      <c r="D2365" s="129">
        <v>529.6120477132499</v>
      </c>
      <c r="F2365" s="129">
        <v>448</v>
      </c>
      <c r="G2365" s="129">
        <v>501.6666666668219</v>
      </c>
      <c r="H2365" s="129">
        <v>53.206448754834426</v>
      </c>
    </row>
    <row r="2366" spans="1:8" ht="12.75">
      <c r="A2366" s="128">
        <v>38387.08186342593</v>
      </c>
      <c r="C2366" s="151" t="s">
        <v>1290</v>
      </c>
      <c r="D2366" s="129">
        <v>15.773939490104464</v>
      </c>
      <c r="F2366" s="129">
        <v>56.92978130996113</v>
      </c>
      <c r="G2366" s="129">
        <v>34.961884006942554</v>
      </c>
      <c r="H2366" s="129">
        <v>15.773939490104464</v>
      </c>
    </row>
    <row r="2368" spans="3:8" ht="12.75">
      <c r="C2368" s="151" t="s">
        <v>1291</v>
      </c>
      <c r="D2368" s="129">
        <v>2.978395140029936</v>
      </c>
      <c r="F2368" s="129">
        <v>12.707540470973465</v>
      </c>
      <c r="G2368" s="129">
        <v>6.969146313674101</v>
      </c>
      <c r="H2368" s="129">
        <v>29.646668513412525</v>
      </c>
    </row>
    <row r="2369" spans="1:10" ht="12.75">
      <c r="A2369" s="145" t="s">
        <v>1280</v>
      </c>
      <c r="C2369" s="146" t="s">
        <v>1281</v>
      </c>
      <c r="D2369" s="146" t="s">
        <v>1282</v>
      </c>
      <c r="F2369" s="146" t="s">
        <v>1283</v>
      </c>
      <c r="G2369" s="146" t="s">
        <v>1284</v>
      </c>
      <c r="H2369" s="146" t="s">
        <v>1285</v>
      </c>
      <c r="I2369" s="147" t="s">
        <v>1286</v>
      </c>
      <c r="J2369" s="146" t="s">
        <v>1287</v>
      </c>
    </row>
    <row r="2370" spans="1:8" ht="12.75">
      <c r="A2370" s="148" t="s">
        <v>1055</v>
      </c>
      <c r="C2370" s="149">
        <v>251.61100000003353</v>
      </c>
      <c r="D2370" s="129">
        <v>5314292.284538269</v>
      </c>
      <c r="F2370" s="129">
        <v>30300</v>
      </c>
      <c r="G2370" s="129">
        <v>27800</v>
      </c>
      <c r="H2370" s="150" t="s">
        <v>419</v>
      </c>
    </row>
    <row r="2372" spans="4:8" ht="12.75">
      <c r="D2372" s="129">
        <v>5246038.667961121</v>
      </c>
      <c r="F2372" s="129">
        <v>32100</v>
      </c>
      <c r="G2372" s="129">
        <v>27200</v>
      </c>
      <c r="H2372" s="150" t="s">
        <v>420</v>
      </c>
    </row>
    <row r="2374" spans="4:8" ht="12.75">
      <c r="D2374" s="129">
        <v>5415169.160873413</v>
      </c>
      <c r="F2374" s="129">
        <v>32600</v>
      </c>
      <c r="G2374" s="129">
        <v>27800</v>
      </c>
      <c r="H2374" s="150" t="s">
        <v>421</v>
      </c>
    </row>
    <row r="2376" spans="1:10" ht="12.75">
      <c r="A2376" s="145" t="s">
        <v>1288</v>
      </c>
      <c r="C2376" s="151" t="s">
        <v>1289</v>
      </c>
      <c r="D2376" s="129">
        <v>5325166.704457601</v>
      </c>
      <c r="F2376" s="129">
        <v>31666.666666666664</v>
      </c>
      <c r="G2376" s="129">
        <v>27600</v>
      </c>
      <c r="H2376" s="129">
        <v>5295553.414935878</v>
      </c>
      <c r="I2376" s="129">
        <v>-0.0001</v>
      </c>
      <c r="J2376" s="129">
        <v>-0.0001</v>
      </c>
    </row>
    <row r="2377" spans="1:8" ht="12.75">
      <c r="A2377" s="128">
        <v>38387.082349537035</v>
      </c>
      <c r="C2377" s="151" t="s">
        <v>1290</v>
      </c>
      <c r="D2377" s="129">
        <v>85088.01716238701</v>
      </c>
      <c r="F2377" s="129">
        <v>1209.6831541082704</v>
      </c>
      <c r="G2377" s="129">
        <v>346.41016151377545</v>
      </c>
      <c r="H2377" s="129">
        <v>85088.01716238701</v>
      </c>
    </row>
    <row r="2379" spans="3:8" ht="12.75">
      <c r="C2379" s="151" t="s">
        <v>1291</v>
      </c>
      <c r="D2379" s="129">
        <v>1.5978470137124794</v>
      </c>
      <c r="F2379" s="129">
        <v>3.820052065605066</v>
      </c>
      <c r="G2379" s="129">
        <v>1.2551092808470126</v>
      </c>
      <c r="H2379" s="129">
        <v>1.6067823416226898</v>
      </c>
    </row>
    <row r="2380" spans="1:10" ht="12.75">
      <c r="A2380" s="145" t="s">
        <v>1280</v>
      </c>
      <c r="C2380" s="146" t="s">
        <v>1281</v>
      </c>
      <c r="D2380" s="146" t="s">
        <v>1282</v>
      </c>
      <c r="F2380" s="146" t="s">
        <v>1283</v>
      </c>
      <c r="G2380" s="146" t="s">
        <v>1284</v>
      </c>
      <c r="H2380" s="146" t="s">
        <v>1285</v>
      </c>
      <c r="I2380" s="147" t="s">
        <v>1286</v>
      </c>
      <c r="J2380" s="146" t="s">
        <v>1287</v>
      </c>
    </row>
    <row r="2381" spans="1:8" ht="12.75">
      <c r="A2381" s="148" t="s">
        <v>1058</v>
      </c>
      <c r="C2381" s="149">
        <v>257.6099999998696</v>
      </c>
      <c r="D2381" s="129">
        <v>401931.63307619095</v>
      </c>
      <c r="F2381" s="129">
        <v>12220</v>
      </c>
      <c r="G2381" s="129">
        <v>9977.5</v>
      </c>
      <c r="H2381" s="150" t="s">
        <v>422</v>
      </c>
    </row>
    <row r="2383" spans="4:8" ht="12.75">
      <c r="D2383" s="129">
        <v>328490</v>
      </c>
      <c r="F2383" s="129">
        <v>11152.5</v>
      </c>
      <c r="G2383" s="129">
        <v>9897.5</v>
      </c>
      <c r="H2383" s="150" t="s">
        <v>423</v>
      </c>
    </row>
    <row r="2385" spans="4:8" ht="12.75">
      <c r="D2385" s="129">
        <v>393658.4746284485</v>
      </c>
      <c r="F2385" s="129">
        <v>11625</v>
      </c>
      <c r="G2385" s="129">
        <v>9870</v>
      </c>
      <c r="H2385" s="150" t="s">
        <v>424</v>
      </c>
    </row>
    <row r="2387" spans="1:10" ht="12.75">
      <c r="A2387" s="145" t="s">
        <v>1288</v>
      </c>
      <c r="C2387" s="151" t="s">
        <v>1289</v>
      </c>
      <c r="D2387" s="129">
        <v>374693.36923487985</v>
      </c>
      <c r="F2387" s="129">
        <v>11665.833333333332</v>
      </c>
      <c r="G2387" s="129">
        <v>9915</v>
      </c>
      <c r="H2387" s="129">
        <v>363902.9525682131</v>
      </c>
      <c r="I2387" s="129">
        <v>-0.0001</v>
      </c>
      <c r="J2387" s="129">
        <v>-0.0001</v>
      </c>
    </row>
    <row r="2388" spans="1:8" ht="12.75">
      <c r="A2388" s="128">
        <v>38387.08298611111</v>
      </c>
      <c r="C2388" s="151" t="s">
        <v>1290</v>
      </c>
      <c r="D2388" s="129">
        <v>40226.54327886445</v>
      </c>
      <c r="F2388" s="129">
        <v>534.92016538296</v>
      </c>
      <c r="G2388" s="129">
        <v>55.845769759221696</v>
      </c>
      <c r="H2388" s="129">
        <v>40226.54327886445</v>
      </c>
    </row>
    <row r="2390" spans="3:8" ht="12.75">
      <c r="C2390" s="151" t="s">
        <v>1291</v>
      </c>
      <c r="D2390" s="129">
        <v>10.735856724928613</v>
      </c>
      <c r="F2390" s="129">
        <v>4.585357514533555</v>
      </c>
      <c r="G2390" s="129">
        <v>0.5632452824934109</v>
      </c>
      <c r="H2390" s="129">
        <v>11.054195354824456</v>
      </c>
    </row>
    <row r="2391" spans="1:10" ht="12.75">
      <c r="A2391" s="145" t="s">
        <v>1280</v>
      </c>
      <c r="C2391" s="146" t="s">
        <v>1281</v>
      </c>
      <c r="D2391" s="146" t="s">
        <v>1282</v>
      </c>
      <c r="F2391" s="146" t="s">
        <v>1283</v>
      </c>
      <c r="G2391" s="146" t="s">
        <v>1284</v>
      </c>
      <c r="H2391" s="146" t="s">
        <v>1285</v>
      </c>
      <c r="I2391" s="147" t="s">
        <v>1286</v>
      </c>
      <c r="J2391" s="146" t="s">
        <v>1287</v>
      </c>
    </row>
    <row r="2392" spans="1:8" ht="12.75">
      <c r="A2392" s="148" t="s">
        <v>1057</v>
      </c>
      <c r="C2392" s="149">
        <v>259.9399999999441</v>
      </c>
      <c r="D2392" s="129">
        <v>3130380.9617347717</v>
      </c>
      <c r="F2392" s="129">
        <v>21925</v>
      </c>
      <c r="G2392" s="129">
        <v>20475</v>
      </c>
      <c r="H2392" s="150" t="s">
        <v>425</v>
      </c>
    </row>
    <row r="2394" spans="4:8" ht="12.75">
      <c r="D2394" s="129">
        <v>3034737.2529792786</v>
      </c>
      <c r="F2394" s="129">
        <v>22250</v>
      </c>
      <c r="G2394" s="129">
        <v>20650</v>
      </c>
      <c r="H2394" s="150" t="s">
        <v>426</v>
      </c>
    </row>
    <row r="2396" spans="4:8" ht="12.75">
      <c r="D2396" s="129">
        <v>3044610.4638786316</v>
      </c>
      <c r="F2396" s="129">
        <v>22125</v>
      </c>
      <c r="G2396" s="129">
        <v>20675</v>
      </c>
      <c r="H2396" s="150" t="s">
        <v>427</v>
      </c>
    </row>
    <row r="2398" spans="1:10" ht="12.75">
      <c r="A2398" s="145" t="s">
        <v>1288</v>
      </c>
      <c r="C2398" s="151" t="s">
        <v>1289</v>
      </c>
      <c r="D2398" s="129">
        <v>3069909.5595308943</v>
      </c>
      <c r="F2398" s="129">
        <v>22100</v>
      </c>
      <c r="G2398" s="129">
        <v>20600</v>
      </c>
      <c r="H2398" s="129">
        <v>3048551.983773318</v>
      </c>
      <c r="I2398" s="129">
        <v>-0.0001</v>
      </c>
      <c r="J2398" s="129">
        <v>-0.0001</v>
      </c>
    </row>
    <row r="2399" spans="1:8" ht="12.75">
      <c r="A2399" s="128">
        <v>38387.08366898148</v>
      </c>
      <c r="C2399" s="151" t="s">
        <v>1290</v>
      </c>
      <c r="D2399" s="129">
        <v>52601.92902112369</v>
      </c>
      <c r="F2399" s="129">
        <v>163.93596310755</v>
      </c>
      <c r="G2399" s="129">
        <v>108.97247358851683</v>
      </c>
      <c r="H2399" s="129">
        <v>52601.92902112369</v>
      </c>
    </row>
    <row r="2401" spans="3:8" ht="12.75">
      <c r="C2401" s="151" t="s">
        <v>1291</v>
      </c>
      <c r="D2401" s="129">
        <v>1.7134683612360773</v>
      </c>
      <c r="F2401" s="129">
        <v>0.7417916882694571</v>
      </c>
      <c r="G2401" s="129">
        <v>0.5289925902355188</v>
      </c>
      <c r="H2401" s="129">
        <v>1.7254725948945813</v>
      </c>
    </row>
    <row r="2402" spans="1:10" ht="12.75">
      <c r="A2402" s="145" t="s">
        <v>1280</v>
      </c>
      <c r="C2402" s="146" t="s">
        <v>1281</v>
      </c>
      <c r="D2402" s="146" t="s">
        <v>1282</v>
      </c>
      <c r="F2402" s="146" t="s">
        <v>1283</v>
      </c>
      <c r="G2402" s="146" t="s">
        <v>1284</v>
      </c>
      <c r="H2402" s="146" t="s">
        <v>1285</v>
      </c>
      <c r="I2402" s="147" t="s">
        <v>1286</v>
      </c>
      <c r="J2402" s="146" t="s">
        <v>1287</v>
      </c>
    </row>
    <row r="2403" spans="1:8" ht="12.75">
      <c r="A2403" s="148" t="s">
        <v>1059</v>
      </c>
      <c r="C2403" s="149">
        <v>285.2129999999888</v>
      </c>
      <c r="D2403" s="129">
        <v>1045763.0312595367</v>
      </c>
      <c r="F2403" s="129">
        <v>13525</v>
      </c>
      <c r="G2403" s="129">
        <v>12275</v>
      </c>
      <c r="H2403" s="150" t="s">
        <v>428</v>
      </c>
    </row>
    <row r="2405" spans="4:8" ht="12.75">
      <c r="D2405" s="129">
        <v>1091321.930656433</v>
      </c>
      <c r="F2405" s="129">
        <v>13050</v>
      </c>
      <c r="G2405" s="129">
        <v>12125</v>
      </c>
      <c r="H2405" s="150" t="s">
        <v>429</v>
      </c>
    </row>
    <row r="2407" spans="4:8" ht="12.75">
      <c r="D2407" s="129">
        <v>1061336.1441516876</v>
      </c>
      <c r="F2407" s="129">
        <v>13225</v>
      </c>
      <c r="G2407" s="129">
        <v>12250</v>
      </c>
      <c r="H2407" s="150" t="s">
        <v>430</v>
      </c>
    </row>
    <row r="2409" spans="1:10" ht="12.75">
      <c r="A2409" s="145" t="s">
        <v>1288</v>
      </c>
      <c r="C2409" s="151" t="s">
        <v>1289</v>
      </c>
      <c r="D2409" s="129">
        <v>1066140.3686892192</v>
      </c>
      <c r="F2409" s="129">
        <v>13266.666666666668</v>
      </c>
      <c r="G2409" s="129">
        <v>12216.666666666668</v>
      </c>
      <c r="H2409" s="129">
        <v>1053454.200199952</v>
      </c>
      <c r="I2409" s="129">
        <v>-0.0001</v>
      </c>
      <c r="J2409" s="129">
        <v>-0.0001</v>
      </c>
    </row>
    <row r="2410" spans="1:8" ht="12.75">
      <c r="A2410" s="128">
        <v>38387.084340277775</v>
      </c>
      <c r="C2410" s="151" t="s">
        <v>1290</v>
      </c>
      <c r="D2410" s="129">
        <v>23156.28982845428</v>
      </c>
      <c r="F2410" s="129">
        <v>240.22558842332623</v>
      </c>
      <c r="G2410" s="129">
        <v>80.36375634160795</v>
      </c>
      <c r="H2410" s="129">
        <v>23156.28982845428</v>
      </c>
    </row>
    <row r="2412" spans="3:8" ht="12.75">
      <c r="C2412" s="151" t="s">
        <v>1291</v>
      </c>
      <c r="D2412" s="129">
        <v>2.171973832763137</v>
      </c>
      <c r="F2412" s="129">
        <v>1.810745641381856</v>
      </c>
      <c r="G2412" s="129">
        <v>0.6578206521823295</v>
      </c>
      <c r="H2412" s="129">
        <v>2.1981297168931566</v>
      </c>
    </row>
    <row r="2413" spans="1:10" ht="12.75">
      <c r="A2413" s="145" t="s">
        <v>1280</v>
      </c>
      <c r="C2413" s="146" t="s">
        <v>1281</v>
      </c>
      <c r="D2413" s="146" t="s">
        <v>1282</v>
      </c>
      <c r="F2413" s="146" t="s">
        <v>1283</v>
      </c>
      <c r="G2413" s="146" t="s">
        <v>1284</v>
      </c>
      <c r="H2413" s="146" t="s">
        <v>1285</v>
      </c>
      <c r="I2413" s="147" t="s">
        <v>1286</v>
      </c>
      <c r="J2413" s="146" t="s">
        <v>1287</v>
      </c>
    </row>
    <row r="2414" spans="1:8" ht="12.75">
      <c r="A2414" s="148" t="s">
        <v>1055</v>
      </c>
      <c r="C2414" s="149">
        <v>288.1579999998212</v>
      </c>
      <c r="D2414" s="129">
        <v>548417.7677488327</v>
      </c>
      <c r="F2414" s="129">
        <v>4270</v>
      </c>
      <c r="G2414" s="129">
        <v>4140</v>
      </c>
      <c r="H2414" s="150" t="s">
        <v>431</v>
      </c>
    </row>
    <row r="2416" spans="4:8" ht="12.75">
      <c r="D2416" s="129">
        <v>549225.5629444122</v>
      </c>
      <c r="F2416" s="129">
        <v>4270</v>
      </c>
      <c r="G2416" s="129">
        <v>4140</v>
      </c>
      <c r="H2416" s="150" t="s">
        <v>432</v>
      </c>
    </row>
    <row r="2418" spans="4:8" ht="12.75">
      <c r="D2418" s="129">
        <v>527988.3567724228</v>
      </c>
      <c r="F2418" s="129">
        <v>4270</v>
      </c>
      <c r="G2418" s="129">
        <v>4140</v>
      </c>
      <c r="H2418" s="150" t="s">
        <v>433</v>
      </c>
    </row>
    <row r="2420" spans="1:10" ht="12.75">
      <c r="A2420" s="145" t="s">
        <v>1288</v>
      </c>
      <c r="C2420" s="151" t="s">
        <v>1289</v>
      </c>
      <c r="D2420" s="129">
        <v>541877.2291552225</v>
      </c>
      <c r="F2420" s="129">
        <v>4270</v>
      </c>
      <c r="G2420" s="129">
        <v>4140</v>
      </c>
      <c r="H2420" s="129">
        <v>537673.2357923907</v>
      </c>
      <c r="I2420" s="129">
        <v>-0.0001</v>
      </c>
      <c r="J2420" s="129">
        <v>-0.0001</v>
      </c>
    </row>
    <row r="2421" spans="1:8" ht="12.75">
      <c r="A2421" s="128">
        <v>38387.08476851852</v>
      </c>
      <c r="C2421" s="151" t="s">
        <v>1290</v>
      </c>
      <c r="D2421" s="129">
        <v>12034.895733605257</v>
      </c>
      <c r="H2421" s="129">
        <v>12034.895733605257</v>
      </c>
    </row>
    <row r="2423" spans="3:8" ht="12.75">
      <c r="C2423" s="151" t="s">
        <v>1291</v>
      </c>
      <c r="D2423" s="129">
        <v>2.220963547844123</v>
      </c>
      <c r="F2423" s="129">
        <v>0</v>
      </c>
      <c r="G2423" s="129">
        <v>0</v>
      </c>
      <c r="H2423" s="129">
        <v>2.2383289575254657</v>
      </c>
    </row>
    <row r="2424" spans="1:10" ht="12.75">
      <c r="A2424" s="145" t="s">
        <v>1280</v>
      </c>
      <c r="C2424" s="146" t="s">
        <v>1281</v>
      </c>
      <c r="D2424" s="146" t="s">
        <v>1282</v>
      </c>
      <c r="F2424" s="146" t="s">
        <v>1283</v>
      </c>
      <c r="G2424" s="146" t="s">
        <v>1284</v>
      </c>
      <c r="H2424" s="146" t="s">
        <v>1285</v>
      </c>
      <c r="I2424" s="147" t="s">
        <v>1286</v>
      </c>
      <c r="J2424" s="146" t="s">
        <v>1287</v>
      </c>
    </row>
    <row r="2425" spans="1:8" ht="12.75">
      <c r="A2425" s="148" t="s">
        <v>1056</v>
      </c>
      <c r="C2425" s="149">
        <v>334.94100000010803</v>
      </c>
      <c r="D2425" s="129">
        <v>355380.27802324295</v>
      </c>
      <c r="F2425" s="129">
        <v>27200</v>
      </c>
      <c r="H2425" s="150" t="s">
        <v>434</v>
      </c>
    </row>
    <row r="2427" spans="4:8" ht="12.75">
      <c r="D2427" s="129">
        <v>356844.4000368118</v>
      </c>
      <c r="F2427" s="129">
        <v>27000</v>
      </c>
      <c r="H2427" s="150" t="s">
        <v>435</v>
      </c>
    </row>
    <row r="2429" spans="4:8" ht="12.75">
      <c r="D2429" s="129">
        <v>351721.179541111</v>
      </c>
      <c r="F2429" s="129">
        <v>27200</v>
      </c>
      <c r="H2429" s="150" t="s">
        <v>436</v>
      </c>
    </row>
    <row r="2431" spans="1:10" ht="12.75">
      <c r="A2431" s="145" t="s">
        <v>1288</v>
      </c>
      <c r="C2431" s="151" t="s">
        <v>1289</v>
      </c>
      <c r="D2431" s="129">
        <v>354648.61920038855</v>
      </c>
      <c r="F2431" s="129">
        <v>27133.333333333336</v>
      </c>
      <c r="H2431" s="129">
        <v>327515.28586705524</v>
      </c>
      <c r="I2431" s="129">
        <v>-0.0001</v>
      </c>
      <c r="J2431" s="129">
        <v>-0.0001</v>
      </c>
    </row>
    <row r="2432" spans="1:8" ht="12.75">
      <c r="A2432" s="128">
        <v>38387.08520833333</v>
      </c>
      <c r="C2432" s="151" t="s">
        <v>1290</v>
      </c>
      <c r="D2432" s="129">
        <v>2638.814229287979</v>
      </c>
      <c r="F2432" s="129">
        <v>115.47005383792514</v>
      </c>
      <c r="H2432" s="129">
        <v>2638.814229287979</v>
      </c>
    </row>
    <row r="2434" spans="3:8" ht="12.75">
      <c r="C2434" s="151" t="s">
        <v>1291</v>
      </c>
      <c r="D2434" s="129">
        <v>0.7440644306574785</v>
      </c>
      <c r="F2434" s="129">
        <v>0.425565308984982</v>
      </c>
      <c r="H2434" s="129">
        <v>0.8057071969334357</v>
      </c>
    </row>
    <row r="2435" spans="1:10" ht="12.75">
      <c r="A2435" s="145" t="s">
        <v>1280</v>
      </c>
      <c r="C2435" s="146" t="s">
        <v>1281</v>
      </c>
      <c r="D2435" s="146" t="s">
        <v>1282</v>
      </c>
      <c r="F2435" s="146" t="s">
        <v>1283</v>
      </c>
      <c r="G2435" s="146" t="s">
        <v>1284</v>
      </c>
      <c r="H2435" s="146" t="s">
        <v>1285</v>
      </c>
      <c r="I2435" s="147" t="s">
        <v>1286</v>
      </c>
      <c r="J2435" s="146" t="s">
        <v>1287</v>
      </c>
    </row>
    <row r="2436" spans="1:8" ht="12.75">
      <c r="A2436" s="148" t="s">
        <v>1060</v>
      </c>
      <c r="C2436" s="149">
        <v>393.36599999992177</v>
      </c>
      <c r="D2436" s="129">
        <v>6077870.742164612</v>
      </c>
      <c r="F2436" s="129">
        <v>18700</v>
      </c>
      <c r="G2436" s="129">
        <v>18400</v>
      </c>
      <c r="H2436" s="150" t="s">
        <v>437</v>
      </c>
    </row>
    <row r="2438" spans="4:8" ht="12.75">
      <c r="D2438" s="129">
        <v>5752760.93901062</v>
      </c>
      <c r="F2438" s="129">
        <v>20500</v>
      </c>
      <c r="G2438" s="129">
        <v>19500</v>
      </c>
      <c r="H2438" s="150" t="s">
        <v>438</v>
      </c>
    </row>
    <row r="2440" spans="4:8" ht="12.75">
      <c r="D2440" s="129">
        <v>6299567.529960632</v>
      </c>
      <c r="F2440" s="129">
        <v>19400</v>
      </c>
      <c r="G2440" s="129">
        <v>19400</v>
      </c>
      <c r="H2440" s="150" t="s">
        <v>439</v>
      </c>
    </row>
    <row r="2442" spans="1:10" ht="12.75">
      <c r="A2442" s="145" t="s">
        <v>1288</v>
      </c>
      <c r="C2442" s="151" t="s">
        <v>1289</v>
      </c>
      <c r="D2442" s="129">
        <v>6043399.737045288</v>
      </c>
      <c r="F2442" s="129">
        <v>19533.333333333332</v>
      </c>
      <c r="G2442" s="129">
        <v>19100</v>
      </c>
      <c r="H2442" s="129">
        <v>6024083.070378622</v>
      </c>
      <c r="I2442" s="129">
        <v>-0.0001</v>
      </c>
      <c r="J2442" s="129">
        <v>-0.0001</v>
      </c>
    </row>
    <row r="2443" spans="1:8" ht="12.75">
      <c r="A2443" s="128">
        <v>38387.08565972222</v>
      </c>
      <c r="C2443" s="151" t="s">
        <v>1290</v>
      </c>
      <c r="D2443" s="129">
        <v>275028.2705869344</v>
      </c>
      <c r="F2443" s="129">
        <v>907.3771725877466</v>
      </c>
      <c r="G2443" s="129">
        <v>608.276253029822</v>
      </c>
      <c r="H2443" s="129">
        <v>275028.2705869344</v>
      </c>
    </row>
    <row r="2445" spans="3:8" ht="12.75">
      <c r="C2445" s="151" t="s">
        <v>1291</v>
      </c>
      <c r="D2445" s="129">
        <v>4.550886629276652</v>
      </c>
      <c r="F2445" s="129">
        <v>4.645275627582321</v>
      </c>
      <c r="G2445" s="129">
        <v>3.184692424239906</v>
      </c>
      <c r="H2445" s="129">
        <v>4.565479382900483</v>
      </c>
    </row>
    <row r="2446" spans="1:10" ht="12.75">
      <c r="A2446" s="145" t="s">
        <v>1280</v>
      </c>
      <c r="C2446" s="146" t="s">
        <v>1281</v>
      </c>
      <c r="D2446" s="146" t="s">
        <v>1282</v>
      </c>
      <c r="F2446" s="146" t="s">
        <v>1283</v>
      </c>
      <c r="G2446" s="146" t="s">
        <v>1284</v>
      </c>
      <c r="H2446" s="146" t="s">
        <v>1285</v>
      </c>
      <c r="I2446" s="147" t="s">
        <v>1286</v>
      </c>
      <c r="J2446" s="146" t="s">
        <v>1287</v>
      </c>
    </row>
    <row r="2447" spans="1:8" ht="12.75">
      <c r="A2447" s="148" t="s">
        <v>1054</v>
      </c>
      <c r="C2447" s="149">
        <v>396.15199999976903</v>
      </c>
      <c r="D2447" s="129">
        <v>6072850</v>
      </c>
      <c r="F2447" s="129">
        <v>93400</v>
      </c>
      <c r="G2447" s="129">
        <v>98700</v>
      </c>
      <c r="H2447" s="150" t="s">
        <v>440</v>
      </c>
    </row>
    <row r="2449" spans="4:8" ht="12.75">
      <c r="D2449" s="129">
        <v>6204746.561203003</v>
      </c>
      <c r="F2449" s="129">
        <v>98100</v>
      </c>
      <c r="G2449" s="129">
        <v>95800</v>
      </c>
      <c r="H2449" s="150" t="s">
        <v>441</v>
      </c>
    </row>
    <row r="2451" spans="4:8" ht="12.75">
      <c r="D2451" s="129">
        <v>6365262.817626953</v>
      </c>
      <c r="F2451" s="129">
        <v>95500</v>
      </c>
      <c r="G2451" s="129">
        <v>97000</v>
      </c>
      <c r="H2451" s="150" t="s">
        <v>442</v>
      </c>
    </row>
    <row r="2453" spans="1:10" ht="12.75">
      <c r="A2453" s="145" t="s">
        <v>1288</v>
      </c>
      <c r="C2453" s="151" t="s">
        <v>1289</v>
      </c>
      <c r="D2453" s="129">
        <v>6214286.459609985</v>
      </c>
      <c r="F2453" s="129">
        <v>95666.66666666666</v>
      </c>
      <c r="G2453" s="129">
        <v>97166.66666666666</v>
      </c>
      <c r="H2453" s="129">
        <v>6117877.819102653</v>
      </c>
      <c r="I2453" s="129">
        <v>-0.0001</v>
      </c>
      <c r="J2453" s="129">
        <v>-0.0001</v>
      </c>
    </row>
    <row r="2454" spans="1:8" ht="12.75">
      <c r="A2454" s="128">
        <v>38387.08613425926</v>
      </c>
      <c r="C2454" s="151" t="s">
        <v>1290</v>
      </c>
      <c r="D2454" s="129">
        <v>146439.65045148577</v>
      </c>
      <c r="F2454" s="129">
        <v>2354.428451521374</v>
      </c>
      <c r="G2454" s="129">
        <v>1457.166199626293</v>
      </c>
      <c r="H2454" s="129">
        <v>146439.65045148577</v>
      </c>
    </row>
    <row r="2456" spans="3:8" ht="12.75">
      <c r="C2456" s="151" t="s">
        <v>1291</v>
      </c>
      <c r="D2456" s="129">
        <v>2.356499839575733</v>
      </c>
      <c r="F2456" s="129">
        <v>2.461075036433493</v>
      </c>
      <c r="G2456" s="129">
        <v>1.4996564661677119</v>
      </c>
      <c r="H2456" s="129">
        <v>2.3936347665237454</v>
      </c>
    </row>
    <row r="2457" spans="1:10" ht="12.75">
      <c r="A2457" s="145" t="s">
        <v>1280</v>
      </c>
      <c r="C2457" s="146" t="s">
        <v>1281</v>
      </c>
      <c r="D2457" s="146" t="s">
        <v>1282</v>
      </c>
      <c r="F2457" s="146" t="s">
        <v>1283</v>
      </c>
      <c r="G2457" s="146" t="s">
        <v>1284</v>
      </c>
      <c r="H2457" s="146" t="s">
        <v>1285</v>
      </c>
      <c r="I2457" s="147" t="s">
        <v>1286</v>
      </c>
      <c r="J2457" s="146" t="s">
        <v>1287</v>
      </c>
    </row>
    <row r="2458" spans="1:8" ht="12.75">
      <c r="A2458" s="148" t="s">
        <v>1061</v>
      </c>
      <c r="C2458" s="149">
        <v>589.5920000001788</v>
      </c>
      <c r="D2458" s="129">
        <v>437834.85006666183</v>
      </c>
      <c r="F2458" s="129">
        <v>3700</v>
      </c>
      <c r="G2458" s="129">
        <v>3309.9999999962747</v>
      </c>
      <c r="H2458" s="150" t="s">
        <v>443</v>
      </c>
    </row>
    <row r="2460" spans="4:8" ht="12.75">
      <c r="D2460" s="129">
        <v>422696.8511157036</v>
      </c>
      <c r="F2460" s="129">
        <v>3859.9999999962747</v>
      </c>
      <c r="G2460" s="129">
        <v>3240.0000000037253</v>
      </c>
      <c r="H2460" s="150" t="s">
        <v>444</v>
      </c>
    </row>
    <row r="2462" spans="4:8" ht="12.75">
      <c r="D2462" s="129">
        <v>409392.37098789215</v>
      </c>
      <c r="F2462" s="129">
        <v>3880</v>
      </c>
      <c r="G2462" s="129">
        <v>3220</v>
      </c>
      <c r="H2462" s="150" t="s">
        <v>445</v>
      </c>
    </row>
    <row r="2464" spans="1:10" ht="12.75">
      <c r="A2464" s="145" t="s">
        <v>1288</v>
      </c>
      <c r="C2464" s="151" t="s">
        <v>1289</v>
      </c>
      <c r="D2464" s="129">
        <v>423308.02405675256</v>
      </c>
      <c r="F2464" s="129">
        <v>3813.3333333320916</v>
      </c>
      <c r="G2464" s="129">
        <v>3256.666666666667</v>
      </c>
      <c r="H2464" s="129">
        <v>419773.02405675314</v>
      </c>
      <c r="I2464" s="129">
        <v>-0.0001</v>
      </c>
      <c r="J2464" s="129">
        <v>-0.0001</v>
      </c>
    </row>
    <row r="2465" spans="1:8" ht="12.75">
      <c r="A2465" s="128">
        <v>38387.08662037037</v>
      </c>
      <c r="C2465" s="151" t="s">
        <v>1290</v>
      </c>
      <c r="D2465" s="129">
        <v>14231.085809221551</v>
      </c>
      <c r="F2465" s="129">
        <v>98.65765724542274</v>
      </c>
      <c r="G2465" s="129">
        <v>47.258156259768135</v>
      </c>
      <c r="H2465" s="129">
        <v>14231.085809221551</v>
      </c>
    </row>
    <row r="2467" spans="3:8" ht="12.75">
      <c r="C2467" s="151" t="s">
        <v>1291</v>
      </c>
      <c r="D2467" s="129">
        <v>3.3618748052159777</v>
      </c>
      <c r="F2467" s="129">
        <v>2.5871763263668233</v>
      </c>
      <c r="G2467" s="129">
        <v>1.451120458334743</v>
      </c>
      <c r="H2467" s="129">
        <v>3.39018588466931</v>
      </c>
    </row>
    <row r="2468" spans="1:10" ht="12.75">
      <c r="A2468" s="145" t="s">
        <v>1280</v>
      </c>
      <c r="C2468" s="146" t="s">
        <v>1281</v>
      </c>
      <c r="D2468" s="146" t="s">
        <v>1282</v>
      </c>
      <c r="F2468" s="146" t="s">
        <v>1283</v>
      </c>
      <c r="G2468" s="146" t="s">
        <v>1284</v>
      </c>
      <c r="H2468" s="146" t="s">
        <v>1285</v>
      </c>
      <c r="I2468" s="147" t="s">
        <v>1286</v>
      </c>
      <c r="J2468" s="146" t="s">
        <v>1287</v>
      </c>
    </row>
    <row r="2469" spans="1:8" ht="12.75">
      <c r="A2469" s="148" t="s">
        <v>1062</v>
      </c>
      <c r="C2469" s="149">
        <v>766.4900000002235</v>
      </c>
      <c r="D2469" s="129">
        <v>3868.12732385844</v>
      </c>
      <c r="F2469" s="129">
        <v>1807.9999999981374</v>
      </c>
      <c r="G2469" s="129">
        <v>1744</v>
      </c>
      <c r="H2469" s="150" t="s">
        <v>446</v>
      </c>
    </row>
    <row r="2471" spans="4:8" ht="12.75">
      <c r="D2471" s="129">
        <v>3573.825192194432</v>
      </c>
      <c r="F2471" s="129">
        <v>1718</v>
      </c>
      <c r="G2471" s="129">
        <v>1829</v>
      </c>
      <c r="H2471" s="150" t="s">
        <v>447</v>
      </c>
    </row>
    <row r="2473" spans="4:8" ht="12.75">
      <c r="D2473" s="129">
        <v>3785.3733731918037</v>
      </c>
      <c r="F2473" s="129">
        <v>1787</v>
      </c>
      <c r="G2473" s="129">
        <v>1801.9999999981374</v>
      </c>
      <c r="H2473" s="150" t="s">
        <v>448</v>
      </c>
    </row>
    <row r="2475" spans="1:10" ht="12.75">
      <c r="A2475" s="145" t="s">
        <v>1288</v>
      </c>
      <c r="C2475" s="151" t="s">
        <v>1289</v>
      </c>
      <c r="D2475" s="129">
        <v>3742.4419630815582</v>
      </c>
      <c r="F2475" s="129">
        <v>1770.9999999993793</v>
      </c>
      <c r="G2475" s="129">
        <v>1791.6666666660458</v>
      </c>
      <c r="H2475" s="129">
        <v>1960.7053777163258</v>
      </c>
      <c r="I2475" s="129">
        <v>-0.0001</v>
      </c>
      <c r="J2475" s="129">
        <v>-0.0001</v>
      </c>
    </row>
    <row r="2476" spans="1:8" ht="12.75">
      <c r="A2476" s="128">
        <v>38387.08712962963</v>
      </c>
      <c r="C2476" s="151" t="s">
        <v>1290</v>
      </c>
      <c r="D2476" s="129">
        <v>151.7753789520413</v>
      </c>
      <c r="F2476" s="129">
        <v>47.08502946724</v>
      </c>
      <c r="G2476" s="129">
        <v>43.431939092265495</v>
      </c>
      <c r="H2476" s="129">
        <v>151.7753789520413</v>
      </c>
    </row>
    <row r="2478" spans="3:8" ht="12.75">
      <c r="C2478" s="151" t="s">
        <v>1291</v>
      </c>
      <c r="D2478" s="129">
        <v>4.055517238457539</v>
      </c>
      <c r="F2478" s="129">
        <v>2.6586690834136935</v>
      </c>
      <c r="G2478" s="129">
        <v>2.424108228406356</v>
      </c>
      <c r="H2478" s="129">
        <v>7.740855953015094</v>
      </c>
    </row>
    <row r="2479" spans="1:16" ht="12.75">
      <c r="A2479" s="139" t="s">
        <v>1190</v>
      </c>
      <c r="B2479" s="134" t="s">
        <v>449</v>
      </c>
      <c r="D2479" s="139" t="s">
        <v>1191</v>
      </c>
      <c r="E2479" s="134" t="s">
        <v>1192</v>
      </c>
      <c r="F2479" s="135" t="s">
        <v>1087</v>
      </c>
      <c r="G2479" s="140" t="s">
        <v>1194</v>
      </c>
      <c r="H2479" s="141">
        <v>2</v>
      </c>
      <c r="I2479" s="142" t="s">
        <v>1195</v>
      </c>
      <c r="J2479" s="141">
        <v>7</v>
      </c>
      <c r="K2479" s="140" t="s">
        <v>1196</v>
      </c>
      <c r="L2479" s="143">
        <v>1</v>
      </c>
      <c r="M2479" s="140" t="s">
        <v>1197</v>
      </c>
      <c r="N2479" s="144">
        <v>1</v>
      </c>
      <c r="O2479" s="140" t="s">
        <v>1198</v>
      </c>
      <c r="P2479" s="144">
        <v>1</v>
      </c>
    </row>
    <row r="2481" spans="1:10" ht="12.75">
      <c r="A2481" s="145" t="s">
        <v>1280</v>
      </c>
      <c r="C2481" s="146" t="s">
        <v>1281</v>
      </c>
      <c r="D2481" s="146" t="s">
        <v>1282</v>
      </c>
      <c r="F2481" s="146" t="s">
        <v>1283</v>
      </c>
      <c r="G2481" s="146" t="s">
        <v>1284</v>
      </c>
      <c r="H2481" s="146" t="s">
        <v>1285</v>
      </c>
      <c r="I2481" s="147" t="s">
        <v>1286</v>
      </c>
      <c r="J2481" s="146" t="s">
        <v>1287</v>
      </c>
    </row>
    <row r="2482" spans="1:8" ht="12.75">
      <c r="A2482" s="148" t="s">
        <v>1222</v>
      </c>
      <c r="C2482" s="149">
        <v>178.2290000000503</v>
      </c>
      <c r="D2482" s="129">
        <v>793.1231360789388</v>
      </c>
      <c r="F2482" s="129">
        <v>461</v>
      </c>
      <c r="G2482" s="129">
        <v>487.99999999953434</v>
      </c>
      <c r="H2482" s="150" t="s">
        <v>450</v>
      </c>
    </row>
    <row r="2484" spans="4:8" ht="12.75">
      <c r="D2484" s="129">
        <v>806.9591923775151</v>
      </c>
      <c r="F2484" s="129">
        <v>442</v>
      </c>
      <c r="G2484" s="129">
        <v>457</v>
      </c>
      <c r="H2484" s="150" t="s">
        <v>451</v>
      </c>
    </row>
    <row r="2486" spans="4:8" ht="12.75">
      <c r="D2486" s="129">
        <v>801.8100208695978</v>
      </c>
      <c r="F2486" s="129">
        <v>453</v>
      </c>
      <c r="G2486" s="129">
        <v>476</v>
      </c>
      <c r="H2486" s="150" t="s">
        <v>452</v>
      </c>
    </row>
    <row r="2488" spans="1:8" ht="12.75">
      <c r="A2488" s="145" t="s">
        <v>1288</v>
      </c>
      <c r="C2488" s="151" t="s">
        <v>1289</v>
      </c>
      <c r="D2488" s="129">
        <v>800.630783108684</v>
      </c>
      <c r="F2488" s="129">
        <v>452</v>
      </c>
      <c r="G2488" s="129">
        <v>473.66666666651145</v>
      </c>
      <c r="H2488" s="129">
        <v>337.16268415043277</v>
      </c>
    </row>
    <row r="2489" spans="1:8" ht="12.75">
      <c r="A2489" s="128">
        <v>38387.08936342593</v>
      </c>
      <c r="C2489" s="151" t="s">
        <v>1290</v>
      </c>
      <c r="D2489" s="129">
        <v>6.993001125898448</v>
      </c>
      <c r="F2489" s="129">
        <v>9.539392014169458</v>
      </c>
      <c r="G2489" s="129">
        <v>15.631165450043316</v>
      </c>
      <c r="H2489" s="129">
        <v>6.993001125898448</v>
      </c>
    </row>
    <row r="2491" spans="3:8" ht="12.75">
      <c r="C2491" s="151" t="s">
        <v>1291</v>
      </c>
      <c r="D2491" s="129">
        <v>0.8734364545347693</v>
      </c>
      <c r="F2491" s="129">
        <v>2.110484958887048</v>
      </c>
      <c r="G2491" s="129">
        <v>3.300034929637249</v>
      </c>
      <c r="H2491" s="129">
        <v>2.074073275196244</v>
      </c>
    </row>
    <row r="2492" spans="1:10" ht="12.75">
      <c r="A2492" s="145" t="s">
        <v>1280</v>
      </c>
      <c r="C2492" s="146" t="s">
        <v>1281</v>
      </c>
      <c r="D2492" s="146" t="s">
        <v>1282</v>
      </c>
      <c r="F2492" s="146" t="s">
        <v>1283</v>
      </c>
      <c r="G2492" s="146" t="s">
        <v>1284</v>
      </c>
      <c r="H2492" s="146" t="s">
        <v>1285</v>
      </c>
      <c r="I2492" s="147" t="s">
        <v>1286</v>
      </c>
      <c r="J2492" s="146" t="s">
        <v>1287</v>
      </c>
    </row>
    <row r="2493" spans="1:8" ht="12.75">
      <c r="A2493" s="148" t="s">
        <v>1055</v>
      </c>
      <c r="C2493" s="149">
        <v>251.61100000003353</v>
      </c>
      <c r="D2493" s="129">
        <v>4884313.344833374</v>
      </c>
      <c r="F2493" s="129">
        <v>30500</v>
      </c>
      <c r="G2493" s="129">
        <v>27200</v>
      </c>
      <c r="H2493" s="150" t="s">
        <v>453</v>
      </c>
    </row>
    <row r="2495" spans="4:8" ht="12.75">
      <c r="D2495" s="129">
        <v>4952598.760894775</v>
      </c>
      <c r="F2495" s="129">
        <v>31500</v>
      </c>
      <c r="G2495" s="129">
        <v>27800</v>
      </c>
      <c r="H2495" s="150" t="s">
        <v>454</v>
      </c>
    </row>
    <row r="2497" spans="4:8" ht="12.75">
      <c r="D2497" s="129">
        <v>4946095.704193115</v>
      </c>
      <c r="F2497" s="129">
        <v>32500</v>
      </c>
      <c r="G2497" s="129">
        <v>26200</v>
      </c>
      <c r="H2497" s="150" t="s">
        <v>455</v>
      </c>
    </row>
    <row r="2499" spans="1:10" ht="12.75">
      <c r="A2499" s="145" t="s">
        <v>1288</v>
      </c>
      <c r="C2499" s="151" t="s">
        <v>1289</v>
      </c>
      <c r="D2499" s="129">
        <v>4927669.269973755</v>
      </c>
      <c r="F2499" s="129">
        <v>31500</v>
      </c>
      <c r="G2499" s="129">
        <v>27066.666666666664</v>
      </c>
      <c r="H2499" s="129">
        <v>4898407.787680947</v>
      </c>
      <c r="I2499" s="129">
        <v>-0.0001</v>
      </c>
      <c r="J2499" s="129">
        <v>-0.0001</v>
      </c>
    </row>
    <row r="2500" spans="1:8" ht="12.75">
      <c r="A2500" s="128">
        <v>38387.089837962965</v>
      </c>
      <c r="C2500" s="151" t="s">
        <v>1290</v>
      </c>
      <c r="D2500" s="129">
        <v>37687.85772889371</v>
      </c>
      <c r="F2500" s="129">
        <v>1000</v>
      </c>
      <c r="G2500" s="129">
        <v>808.2903768654761</v>
      </c>
      <c r="H2500" s="129">
        <v>37687.85772889371</v>
      </c>
    </row>
    <row r="2502" spans="3:8" ht="12.75">
      <c r="C2502" s="151" t="s">
        <v>1291</v>
      </c>
      <c r="D2502" s="129">
        <v>0.7648211692805925</v>
      </c>
      <c r="F2502" s="129">
        <v>3.174603174603175</v>
      </c>
      <c r="G2502" s="129">
        <v>2.9862944958084103</v>
      </c>
      <c r="H2502" s="129">
        <v>0.7693899602167723</v>
      </c>
    </row>
    <row r="2503" spans="1:10" ht="12.75">
      <c r="A2503" s="145" t="s">
        <v>1280</v>
      </c>
      <c r="C2503" s="146" t="s">
        <v>1281</v>
      </c>
      <c r="D2503" s="146" t="s">
        <v>1282</v>
      </c>
      <c r="F2503" s="146" t="s">
        <v>1283</v>
      </c>
      <c r="G2503" s="146" t="s">
        <v>1284</v>
      </c>
      <c r="H2503" s="146" t="s">
        <v>1285</v>
      </c>
      <c r="I2503" s="147" t="s">
        <v>1286</v>
      </c>
      <c r="J2503" s="146" t="s">
        <v>1287</v>
      </c>
    </row>
    <row r="2504" spans="1:8" ht="12.75">
      <c r="A2504" s="148" t="s">
        <v>1058</v>
      </c>
      <c r="C2504" s="149">
        <v>257.6099999998696</v>
      </c>
      <c r="D2504" s="129">
        <v>493938.9184169769</v>
      </c>
      <c r="F2504" s="129">
        <v>13052.499999985099</v>
      </c>
      <c r="G2504" s="129">
        <v>10405</v>
      </c>
      <c r="H2504" s="150" t="s">
        <v>456</v>
      </c>
    </row>
    <row r="2506" spans="4:8" ht="12.75">
      <c r="D2506" s="129">
        <v>475996.4880414009</v>
      </c>
      <c r="F2506" s="129">
        <v>13595</v>
      </c>
      <c r="G2506" s="129">
        <v>10705</v>
      </c>
      <c r="H2506" s="150" t="s">
        <v>457</v>
      </c>
    </row>
    <row r="2508" spans="4:8" ht="12.75">
      <c r="D2508" s="129">
        <v>490701.9189095497</v>
      </c>
      <c r="F2508" s="129">
        <v>13630</v>
      </c>
      <c r="G2508" s="129">
        <v>10405</v>
      </c>
      <c r="H2508" s="150" t="s">
        <v>458</v>
      </c>
    </row>
    <row r="2510" spans="1:10" ht="12.75">
      <c r="A2510" s="145" t="s">
        <v>1288</v>
      </c>
      <c r="C2510" s="151" t="s">
        <v>1289</v>
      </c>
      <c r="D2510" s="129">
        <v>486879.1084559759</v>
      </c>
      <c r="F2510" s="129">
        <v>13425.833333328366</v>
      </c>
      <c r="G2510" s="129">
        <v>10505</v>
      </c>
      <c r="H2510" s="129">
        <v>474913.6917893117</v>
      </c>
      <c r="I2510" s="129">
        <v>-0.0001</v>
      </c>
      <c r="J2510" s="129">
        <v>-0.0001</v>
      </c>
    </row>
    <row r="2511" spans="1:8" ht="12.75">
      <c r="A2511" s="128">
        <v>38387.090474537035</v>
      </c>
      <c r="C2511" s="151" t="s">
        <v>1290</v>
      </c>
      <c r="D2511" s="129">
        <v>9562.589177024267</v>
      </c>
      <c r="F2511" s="129">
        <v>323.7894120240459</v>
      </c>
      <c r="G2511" s="129">
        <v>173.20508075688772</v>
      </c>
      <c r="H2511" s="129">
        <v>9562.589177024267</v>
      </c>
    </row>
    <row r="2513" spans="3:8" ht="12.75">
      <c r="C2513" s="151" t="s">
        <v>1291</v>
      </c>
      <c r="D2513" s="129">
        <v>1.9640582253261594</v>
      </c>
      <c r="F2513" s="129">
        <v>2.411689494314436</v>
      </c>
      <c r="G2513" s="129">
        <v>1.648787060988936</v>
      </c>
      <c r="H2513" s="129">
        <v>2.01354253253801</v>
      </c>
    </row>
    <row r="2514" spans="1:10" ht="12.75">
      <c r="A2514" s="145" t="s">
        <v>1280</v>
      </c>
      <c r="C2514" s="146" t="s">
        <v>1281</v>
      </c>
      <c r="D2514" s="146" t="s">
        <v>1282</v>
      </c>
      <c r="F2514" s="146" t="s">
        <v>1283</v>
      </c>
      <c r="G2514" s="146" t="s">
        <v>1284</v>
      </c>
      <c r="H2514" s="146" t="s">
        <v>1285</v>
      </c>
      <c r="I2514" s="147" t="s">
        <v>1286</v>
      </c>
      <c r="J2514" s="146" t="s">
        <v>1287</v>
      </c>
    </row>
    <row r="2515" spans="1:8" ht="12.75">
      <c r="A2515" s="148" t="s">
        <v>1057</v>
      </c>
      <c r="C2515" s="149">
        <v>259.9399999999441</v>
      </c>
      <c r="D2515" s="129">
        <v>5150251.880805969</v>
      </c>
      <c r="F2515" s="129">
        <v>28600</v>
      </c>
      <c r="G2515" s="129">
        <v>25400</v>
      </c>
      <c r="H2515" s="150" t="s">
        <v>459</v>
      </c>
    </row>
    <row r="2517" spans="4:8" ht="12.75">
      <c r="D2517" s="129">
        <v>5281644.158073425</v>
      </c>
      <c r="F2517" s="129">
        <v>28375</v>
      </c>
      <c r="G2517" s="129">
        <v>25125</v>
      </c>
      <c r="H2517" s="150" t="s">
        <v>460</v>
      </c>
    </row>
    <row r="2519" spans="4:8" ht="12.75">
      <c r="D2519" s="129">
        <v>5322374.74962616</v>
      </c>
      <c r="F2519" s="129">
        <v>28075</v>
      </c>
      <c r="G2519" s="129">
        <v>25125</v>
      </c>
      <c r="H2519" s="150" t="s">
        <v>461</v>
      </c>
    </row>
    <row r="2521" spans="1:10" ht="12.75">
      <c r="A2521" s="145" t="s">
        <v>1288</v>
      </c>
      <c r="C2521" s="151" t="s">
        <v>1289</v>
      </c>
      <c r="D2521" s="129">
        <v>5251423.596168518</v>
      </c>
      <c r="F2521" s="129">
        <v>28350</v>
      </c>
      <c r="G2521" s="129">
        <v>25216.666666666664</v>
      </c>
      <c r="H2521" s="129">
        <v>5224624.43791936</v>
      </c>
      <c r="I2521" s="129">
        <v>-0.0001</v>
      </c>
      <c r="J2521" s="129">
        <v>-0.0001</v>
      </c>
    </row>
    <row r="2522" spans="1:8" ht="12.75">
      <c r="A2522" s="128">
        <v>38387.091145833336</v>
      </c>
      <c r="C2522" s="151" t="s">
        <v>1290</v>
      </c>
      <c r="D2522" s="129">
        <v>89952.94472174512</v>
      </c>
      <c r="F2522" s="129">
        <v>263.39134382131846</v>
      </c>
      <c r="G2522" s="129">
        <v>158.77132402714707</v>
      </c>
      <c r="H2522" s="129">
        <v>89952.94472174512</v>
      </c>
    </row>
    <row r="2524" spans="3:8" ht="12.75">
      <c r="C2524" s="151" t="s">
        <v>1291</v>
      </c>
      <c r="D2524" s="129">
        <v>1.7129249445307653</v>
      </c>
      <c r="F2524" s="129">
        <v>0.9290699958423931</v>
      </c>
      <c r="G2524" s="129">
        <v>0.6296285156397109</v>
      </c>
      <c r="H2524" s="129">
        <v>1.721711211793201</v>
      </c>
    </row>
    <row r="2525" spans="1:10" ht="12.75">
      <c r="A2525" s="145" t="s">
        <v>1280</v>
      </c>
      <c r="C2525" s="146" t="s">
        <v>1281</v>
      </c>
      <c r="D2525" s="146" t="s">
        <v>1282</v>
      </c>
      <c r="F2525" s="146" t="s">
        <v>1283</v>
      </c>
      <c r="G2525" s="146" t="s">
        <v>1284</v>
      </c>
      <c r="H2525" s="146" t="s">
        <v>1285</v>
      </c>
      <c r="I2525" s="147" t="s">
        <v>1286</v>
      </c>
      <c r="J2525" s="146" t="s">
        <v>1287</v>
      </c>
    </row>
    <row r="2526" spans="1:8" ht="12.75">
      <c r="A2526" s="148" t="s">
        <v>1059</v>
      </c>
      <c r="C2526" s="149">
        <v>285.2129999999888</v>
      </c>
      <c r="D2526" s="129">
        <v>909815.920668602</v>
      </c>
      <c r="F2526" s="129">
        <v>13150</v>
      </c>
      <c r="G2526" s="129">
        <v>11725</v>
      </c>
      <c r="H2526" s="150" t="s">
        <v>462</v>
      </c>
    </row>
    <row r="2528" spans="4:8" ht="12.75">
      <c r="D2528" s="129">
        <v>884474.4041004181</v>
      </c>
      <c r="F2528" s="129">
        <v>12925</v>
      </c>
      <c r="G2528" s="129">
        <v>11700</v>
      </c>
      <c r="H2528" s="150" t="s">
        <v>463</v>
      </c>
    </row>
    <row r="2530" spans="4:8" ht="12.75">
      <c r="D2530" s="129">
        <v>884160.6841201782</v>
      </c>
      <c r="F2530" s="129">
        <v>12800</v>
      </c>
      <c r="G2530" s="129">
        <v>11625</v>
      </c>
      <c r="H2530" s="150" t="s">
        <v>464</v>
      </c>
    </row>
    <row r="2532" spans="1:10" ht="12.75">
      <c r="A2532" s="145" t="s">
        <v>1288</v>
      </c>
      <c r="C2532" s="151" t="s">
        <v>1289</v>
      </c>
      <c r="D2532" s="129">
        <v>892817.0029630661</v>
      </c>
      <c r="F2532" s="129">
        <v>12958.333333333332</v>
      </c>
      <c r="G2532" s="129">
        <v>11683.333333333332</v>
      </c>
      <c r="H2532" s="129">
        <v>880563.5602737182</v>
      </c>
      <c r="I2532" s="129">
        <v>-0.0001</v>
      </c>
      <c r="J2532" s="129">
        <v>-0.0001</v>
      </c>
    </row>
    <row r="2533" spans="1:8" ht="12.75">
      <c r="A2533" s="128">
        <v>38387.091828703706</v>
      </c>
      <c r="C2533" s="151" t="s">
        <v>1290</v>
      </c>
      <c r="D2533" s="129">
        <v>14722.330230851705</v>
      </c>
      <c r="F2533" s="129">
        <v>177.3649721149397</v>
      </c>
      <c r="G2533" s="129">
        <v>52.04164998665332</v>
      </c>
      <c r="H2533" s="129">
        <v>14722.330230851705</v>
      </c>
    </row>
    <row r="2535" spans="3:8" ht="12.75">
      <c r="C2535" s="151" t="s">
        <v>1291</v>
      </c>
      <c r="D2535" s="129">
        <v>1.6489751183043648</v>
      </c>
      <c r="F2535" s="129">
        <v>1.3687329037808853</v>
      </c>
      <c r="G2535" s="129">
        <v>0.4454349499570899</v>
      </c>
      <c r="H2535" s="129">
        <v>1.6719213575310057</v>
      </c>
    </row>
    <row r="2536" spans="1:10" ht="12.75">
      <c r="A2536" s="145" t="s">
        <v>1280</v>
      </c>
      <c r="C2536" s="146" t="s">
        <v>1281</v>
      </c>
      <c r="D2536" s="146" t="s">
        <v>1282</v>
      </c>
      <c r="F2536" s="146" t="s">
        <v>1283</v>
      </c>
      <c r="G2536" s="146" t="s">
        <v>1284</v>
      </c>
      <c r="H2536" s="146" t="s">
        <v>1285</v>
      </c>
      <c r="I2536" s="147" t="s">
        <v>1286</v>
      </c>
      <c r="J2536" s="146" t="s">
        <v>1287</v>
      </c>
    </row>
    <row r="2537" spans="1:8" ht="12.75">
      <c r="A2537" s="148" t="s">
        <v>1055</v>
      </c>
      <c r="C2537" s="149">
        <v>288.1579999998212</v>
      </c>
      <c r="D2537" s="129">
        <v>483356.6616230011</v>
      </c>
      <c r="F2537" s="129">
        <v>4180</v>
      </c>
      <c r="G2537" s="129">
        <v>4070</v>
      </c>
      <c r="H2537" s="150" t="s">
        <v>465</v>
      </c>
    </row>
    <row r="2539" spans="4:8" ht="12.75">
      <c r="D2539" s="129">
        <v>513247.93519735336</v>
      </c>
      <c r="F2539" s="129">
        <v>4180</v>
      </c>
      <c r="G2539" s="129">
        <v>4070</v>
      </c>
      <c r="H2539" s="150" t="s">
        <v>466</v>
      </c>
    </row>
    <row r="2541" spans="4:8" ht="12.75">
      <c r="D2541" s="129">
        <v>512542.42236948013</v>
      </c>
      <c r="F2541" s="129">
        <v>4180</v>
      </c>
      <c r="G2541" s="129">
        <v>4070</v>
      </c>
      <c r="H2541" s="150" t="s">
        <v>467</v>
      </c>
    </row>
    <row r="2543" spans="1:10" ht="12.75">
      <c r="A2543" s="145" t="s">
        <v>1288</v>
      </c>
      <c r="C2543" s="151" t="s">
        <v>1289</v>
      </c>
      <c r="D2543" s="129">
        <v>503049.00639661157</v>
      </c>
      <c r="F2543" s="129">
        <v>4180</v>
      </c>
      <c r="G2543" s="129">
        <v>4070</v>
      </c>
      <c r="H2543" s="129">
        <v>498924.858166523</v>
      </c>
      <c r="I2543" s="129">
        <v>-0.0001</v>
      </c>
      <c r="J2543" s="129">
        <v>-0.0001</v>
      </c>
    </row>
    <row r="2544" spans="1:8" ht="12.75">
      <c r="A2544" s="128">
        <v>38387.092256944445</v>
      </c>
      <c r="C2544" s="151" t="s">
        <v>1290</v>
      </c>
      <c r="D2544" s="129">
        <v>17057.718754265923</v>
      </c>
      <c r="H2544" s="129">
        <v>17057.718754265923</v>
      </c>
    </row>
    <row r="2546" spans="3:8" ht="12.75">
      <c r="C2546" s="151" t="s">
        <v>1291</v>
      </c>
      <c r="D2546" s="129">
        <v>3.3908662053528347</v>
      </c>
      <c r="F2546" s="129">
        <v>0</v>
      </c>
      <c r="G2546" s="129">
        <v>0</v>
      </c>
      <c r="H2546" s="129">
        <v>3.4188953456740125</v>
      </c>
    </row>
    <row r="2547" spans="1:10" ht="12.75">
      <c r="A2547" s="145" t="s">
        <v>1280</v>
      </c>
      <c r="C2547" s="146" t="s">
        <v>1281</v>
      </c>
      <c r="D2547" s="146" t="s">
        <v>1282</v>
      </c>
      <c r="F2547" s="146" t="s">
        <v>1283</v>
      </c>
      <c r="G2547" s="146" t="s">
        <v>1284</v>
      </c>
      <c r="H2547" s="146" t="s">
        <v>1285</v>
      </c>
      <c r="I2547" s="147" t="s">
        <v>1286</v>
      </c>
      <c r="J2547" s="146" t="s">
        <v>1287</v>
      </c>
    </row>
    <row r="2548" spans="1:8" ht="12.75">
      <c r="A2548" s="148" t="s">
        <v>1056</v>
      </c>
      <c r="C2548" s="149">
        <v>334.94100000010803</v>
      </c>
      <c r="D2548" s="129">
        <v>1973757.332681656</v>
      </c>
      <c r="F2548" s="129">
        <v>31900</v>
      </c>
      <c r="H2548" s="150" t="s">
        <v>468</v>
      </c>
    </row>
    <row r="2550" spans="4:8" ht="12.75">
      <c r="D2550" s="129">
        <v>1922556.07563591</v>
      </c>
      <c r="F2550" s="129">
        <v>31800</v>
      </c>
      <c r="H2550" s="150" t="s">
        <v>469</v>
      </c>
    </row>
    <row r="2552" spans="4:8" ht="12.75">
      <c r="D2552" s="129">
        <v>1980347.1733722687</v>
      </c>
      <c r="F2552" s="129">
        <v>32200</v>
      </c>
      <c r="H2552" s="150" t="s">
        <v>470</v>
      </c>
    </row>
    <row r="2554" spans="1:10" ht="12.75">
      <c r="A2554" s="145" t="s">
        <v>1288</v>
      </c>
      <c r="C2554" s="151" t="s">
        <v>1289</v>
      </c>
      <c r="D2554" s="129">
        <v>1958886.8605632782</v>
      </c>
      <c r="F2554" s="129">
        <v>31966.666666666664</v>
      </c>
      <c r="H2554" s="129">
        <v>1926920.1938966117</v>
      </c>
      <c r="I2554" s="129">
        <v>-0.0001</v>
      </c>
      <c r="J2554" s="129">
        <v>-0.0001</v>
      </c>
    </row>
    <row r="2555" spans="1:8" ht="12.75">
      <c r="A2555" s="128">
        <v>38387.09269675926</v>
      </c>
      <c r="C2555" s="151" t="s">
        <v>1290</v>
      </c>
      <c r="D2555" s="129">
        <v>31635.438200866338</v>
      </c>
      <c r="F2555" s="129">
        <v>208.16659994661327</v>
      </c>
      <c r="H2555" s="129">
        <v>31635.438200866338</v>
      </c>
    </row>
    <row r="2557" spans="3:8" ht="12.75">
      <c r="C2557" s="151" t="s">
        <v>1291</v>
      </c>
      <c r="D2557" s="129">
        <v>1.6149701566618078</v>
      </c>
      <c r="F2557" s="129">
        <v>0.6511989570801251</v>
      </c>
      <c r="H2557" s="129">
        <v>1.6417617242825846</v>
      </c>
    </row>
    <row r="2558" spans="1:10" ht="12.75">
      <c r="A2558" s="145" t="s">
        <v>1280</v>
      </c>
      <c r="C2558" s="146" t="s">
        <v>1281</v>
      </c>
      <c r="D2558" s="146" t="s">
        <v>1282</v>
      </c>
      <c r="F2558" s="146" t="s">
        <v>1283</v>
      </c>
      <c r="G2558" s="146" t="s">
        <v>1284</v>
      </c>
      <c r="H2558" s="146" t="s">
        <v>1285</v>
      </c>
      <c r="I2558" s="147" t="s">
        <v>1286</v>
      </c>
      <c r="J2558" s="146" t="s">
        <v>1287</v>
      </c>
    </row>
    <row r="2559" spans="1:8" ht="12.75">
      <c r="A2559" s="148" t="s">
        <v>1060</v>
      </c>
      <c r="C2559" s="149">
        <v>393.36599999992177</v>
      </c>
      <c r="D2559" s="129">
        <v>4867794.191970825</v>
      </c>
      <c r="F2559" s="129">
        <v>18900</v>
      </c>
      <c r="G2559" s="129">
        <v>16300</v>
      </c>
      <c r="H2559" s="150" t="s">
        <v>471</v>
      </c>
    </row>
    <row r="2561" spans="4:8" ht="12.75">
      <c r="D2561" s="129">
        <v>5029915.003242493</v>
      </c>
      <c r="F2561" s="129">
        <v>17300</v>
      </c>
      <c r="G2561" s="129">
        <v>15700</v>
      </c>
      <c r="H2561" s="150" t="s">
        <v>472</v>
      </c>
    </row>
    <row r="2563" spans="4:8" ht="12.75">
      <c r="D2563" s="129">
        <v>5045854.902259827</v>
      </c>
      <c r="F2563" s="129">
        <v>19300</v>
      </c>
      <c r="G2563" s="129">
        <v>14900</v>
      </c>
      <c r="H2563" s="150" t="s">
        <v>473</v>
      </c>
    </row>
    <row r="2565" spans="1:10" ht="12.75">
      <c r="A2565" s="145" t="s">
        <v>1288</v>
      </c>
      <c r="C2565" s="151" t="s">
        <v>1289</v>
      </c>
      <c r="D2565" s="129">
        <v>4981188.032491048</v>
      </c>
      <c r="F2565" s="129">
        <v>18500</v>
      </c>
      <c r="G2565" s="129">
        <v>15633.333333333332</v>
      </c>
      <c r="H2565" s="129">
        <v>4964121.365824382</v>
      </c>
      <c r="I2565" s="129">
        <v>-0.0001</v>
      </c>
      <c r="J2565" s="129">
        <v>-0.0001</v>
      </c>
    </row>
    <row r="2566" spans="1:8" ht="12.75">
      <c r="A2566" s="128">
        <v>38387.093148148146</v>
      </c>
      <c r="C2566" s="151" t="s">
        <v>1290</v>
      </c>
      <c r="D2566" s="129">
        <v>98524.83136813786</v>
      </c>
      <c r="F2566" s="129">
        <v>1058.300524425836</v>
      </c>
      <c r="G2566" s="129">
        <v>702.3769168568492</v>
      </c>
      <c r="H2566" s="129">
        <v>98524.83136813786</v>
      </c>
    </row>
    <row r="2568" spans="3:8" ht="12.75">
      <c r="C2568" s="151" t="s">
        <v>1291</v>
      </c>
      <c r="D2568" s="129">
        <v>1.977938409983421</v>
      </c>
      <c r="F2568" s="129">
        <v>5.72054337527479</v>
      </c>
      <c r="G2568" s="129">
        <v>4.492816099297545</v>
      </c>
      <c r="H2568" s="129">
        <v>1.9847385691742863</v>
      </c>
    </row>
    <row r="2569" spans="1:10" ht="12.75">
      <c r="A2569" s="145" t="s">
        <v>1280</v>
      </c>
      <c r="C2569" s="146" t="s">
        <v>1281</v>
      </c>
      <c r="D2569" s="146" t="s">
        <v>1282</v>
      </c>
      <c r="F2569" s="146" t="s">
        <v>1283</v>
      </c>
      <c r="G2569" s="146" t="s">
        <v>1284</v>
      </c>
      <c r="H2569" s="146" t="s">
        <v>1285</v>
      </c>
      <c r="I2569" s="147" t="s">
        <v>1286</v>
      </c>
      <c r="J2569" s="146" t="s">
        <v>1287</v>
      </c>
    </row>
    <row r="2570" spans="1:8" ht="12.75">
      <c r="A2570" s="148" t="s">
        <v>1054</v>
      </c>
      <c r="C2570" s="149">
        <v>396.15199999976903</v>
      </c>
      <c r="D2570" s="129">
        <v>5325095.603820801</v>
      </c>
      <c r="F2570" s="129">
        <v>92400</v>
      </c>
      <c r="G2570" s="129">
        <v>95700</v>
      </c>
      <c r="H2570" s="150" t="s">
        <v>474</v>
      </c>
    </row>
    <row r="2572" spans="4:8" ht="12.75">
      <c r="D2572" s="129">
        <v>5315673.22756958</v>
      </c>
      <c r="F2572" s="129">
        <v>92800</v>
      </c>
      <c r="G2572" s="129">
        <v>93100</v>
      </c>
      <c r="H2572" s="150" t="s">
        <v>475</v>
      </c>
    </row>
    <row r="2574" spans="4:8" ht="12.75">
      <c r="D2574" s="129">
        <v>5104263.141830444</v>
      </c>
      <c r="F2574" s="129">
        <v>95400</v>
      </c>
      <c r="G2574" s="129">
        <v>92400</v>
      </c>
      <c r="H2574" s="150" t="s">
        <v>476</v>
      </c>
    </row>
    <row r="2576" spans="1:10" ht="12.75">
      <c r="A2576" s="145" t="s">
        <v>1288</v>
      </c>
      <c r="C2576" s="151" t="s">
        <v>1289</v>
      </c>
      <c r="D2576" s="129">
        <v>5248343.991073608</v>
      </c>
      <c r="F2576" s="129">
        <v>93533.33333333334</v>
      </c>
      <c r="G2576" s="129">
        <v>93733.33333333334</v>
      </c>
      <c r="H2576" s="129">
        <v>5154711.727894853</v>
      </c>
      <c r="I2576" s="129">
        <v>-0.0001</v>
      </c>
      <c r="J2576" s="129">
        <v>-0.0001</v>
      </c>
    </row>
    <row r="2577" spans="1:8" ht="12.75">
      <c r="A2577" s="128">
        <v>38387.09361111111</v>
      </c>
      <c r="C2577" s="151" t="s">
        <v>1290</v>
      </c>
      <c r="D2577" s="129">
        <v>124866.58333010209</v>
      </c>
      <c r="F2577" s="129">
        <v>1628.9055630494154</v>
      </c>
      <c r="G2577" s="129">
        <v>1738.77351409933</v>
      </c>
      <c r="H2577" s="129">
        <v>124866.58333010209</v>
      </c>
    </row>
    <row r="2579" spans="3:8" ht="12.75">
      <c r="C2579" s="151" t="s">
        <v>1291</v>
      </c>
      <c r="D2579" s="129">
        <v>2.3791615706301905</v>
      </c>
      <c r="F2579" s="129">
        <v>1.7415241230036513</v>
      </c>
      <c r="G2579" s="129">
        <v>1.8550215299779484</v>
      </c>
      <c r="H2579" s="129">
        <v>2.422377621126385</v>
      </c>
    </row>
    <row r="2580" spans="1:10" ht="12.75">
      <c r="A2580" s="145" t="s">
        <v>1280</v>
      </c>
      <c r="C2580" s="146" t="s">
        <v>1281</v>
      </c>
      <c r="D2580" s="146" t="s">
        <v>1282</v>
      </c>
      <c r="F2580" s="146" t="s">
        <v>1283</v>
      </c>
      <c r="G2580" s="146" t="s">
        <v>1284</v>
      </c>
      <c r="H2580" s="146" t="s">
        <v>1285</v>
      </c>
      <c r="I2580" s="147" t="s">
        <v>1286</v>
      </c>
      <c r="J2580" s="146" t="s">
        <v>1287</v>
      </c>
    </row>
    <row r="2581" spans="1:8" ht="12.75">
      <c r="A2581" s="148" t="s">
        <v>1061</v>
      </c>
      <c r="C2581" s="149">
        <v>589.5920000001788</v>
      </c>
      <c r="D2581" s="129">
        <v>408785.38169050217</v>
      </c>
      <c r="F2581" s="129">
        <v>3800</v>
      </c>
      <c r="G2581" s="129">
        <v>3230</v>
      </c>
      <c r="H2581" s="150" t="s">
        <v>477</v>
      </c>
    </row>
    <row r="2583" spans="4:8" ht="12.75">
      <c r="D2583" s="129">
        <v>398841.4635529518</v>
      </c>
      <c r="F2583" s="129">
        <v>3880</v>
      </c>
      <c r="G2583" s="129">
        <v>3120</v>
      </c>
      <c r="H2583" s="150" t="s">
        <v>478</v>
      </c>
    </row>
    <row r="2585" spans="4:8" ht="12.75">
      <c r="D2585" s="129">
        <v>403139.4583745003</v>
      </c>
      <c r="F2585" s="129">
        <v>3880</v>
      </c>
      <c r="G2585" s="129">
        <v>3200</v>
      </c>
      <c r="H2585" s="150" t="s">
        <v>479</v>
      </c>
    </row>
    <row r="2587" spans="1:10" ht="12.75">
      <c r="A2587" s="145" t="s">
        <v>1288</v>
      </c>
      <c r="C2587" s="151" t="s">
        <v>1289</v>
      </c>
      <c r="D2587" s="129">
        <v>403588.76787265146</v>
      </c>
      <c r="F2587" s="129">
        <v>3853.333333333333</v>
      </c>
      <c r="G2587" s="129">
        <v>3183.333333333333</v>
      </c>
      <c r="H2587" s="129">
        <v>400070.4345393181</v>
      </c>
      <c r="I2587" s="129">
        <v>-0.0001</v>
      </c>
      <c r="J2587" s="129">
        <v>-0.0001</v>
      </c>
    </row>
    <row r="2588" spans="1:8" ht="12.75">
      <c r="A2588" s="128">
        <v>38387.09410879629</v>
      </c>
      <c r="C2588" s="151" t="s">
        <v>1290</v>
      </c>
      <c r="D2588" s="129">
        <v>4987.162143992187</v>
      </c>
      <c r="F2588" s="129">
        <v>46.188021535170066</v>
      </c>
      <c r="G2588" s="129">
        <v>56.86240703077328</v>
      </c>
      <c r="H2588" s="129">
        <v>4987.162143992187</v>
      </c>
    </row>
    <row r="2590" spans="3:8" ht="12.75">
      <c r="C2590" s="151" t="s">
        <v>1291</v>
      </c>
      <c r="D2590" s="129">
        <v>1.2357038998582435</v>
      </c>
      <c r="F2590" s="129">
        <v>1.1986510779023378</v>
      </c>
      <c r="G2590" s="129">
        <v>1.7862536240033495</v>
      </c>
      <c r="H2590" s="129">
        <v>1.2465710318571563</v>
      </c>
    </row>
    <row r="2591" spans="1:10" ht="12.75">
      <c r="A2591" s="145" t="s">
        <v>1280</v>
      </c>
      <c r="C2591" s="146" t="s">
        <v>1281</v>
      </c>
      <c r="D2591" s="146" t="s">
        <v>1282</v>
      </c>
      <c r="F2591" s="146" t="s">
        <v>1283</v>
      </c>
      <c r="G2591" s="146" t="s">
        <v>1284</v>
      </c>
      <c r="H2591" s="146" t="s">
        <v>1285</v>
      </c>
      <c r="I2591" s="147" t="s">
        <v>1286</v>
      </c>
      <c r="J2591" s="146" t="s">
        <v>1287</v>
      </c>
    </row>
    <row r="2592" spans="1:8" ht="12.75">
      <c r="A2592" s="148" t="s">
        <v>1062</v>
      </c>
      <c r="C2592" s="149">
        <v>766.4900000002235</v>
      </c>
      <c r="D2592" s="129">
        <v>29898.317752331495</v>
      </c>
      <c r="F2592" s="129">
        <v>1928</v>
      </c>
      <c r="G2592" s="129">
        <v>1916</v>
      </c>
      <c r="H2592" s="150" t="s">
        <v>480</v>
      </c>
    </row>
    <row r="2594" spans="4:8" ht="12.75">
      <c r="D2594" s="129">
        <v>30249.044538497925</v>
      </c>
      <c r="F2594" s="129">
        <v>2031</v>
      </c>
      <c r="G2594" s="129">
        <v>2069</v>
      </c>
      <c r="H2594" s="150" t="s">
        <v>481</v>
      </c>
    </row>
    <row r="2596" spans="4:8" ht="12.75">
      <c r="D2596" s="129">
        <v>30376.876982212067</v>
      </c>
      <c r="F2596" s="129">
        <v>1978</v>
      </c>
      <c r="G2596" s="129">
        <v>2161</v>
      </c>
      <c r="H2596" s="150" t="s">
        <v>482</v>
      </c>
    </row>
    <row r="2598" spans="1:10" ht="12.75">
      <c r="A2598" s="145" t="s">
        <v>1288</v>
      </c>
      <c r="C2598" s="151" t="s">
        <v>1289</v>
      </c>
      <c r="D2598" s="129">
        <v>30174.746424347162</v>
      </c>
      <c r="F2598" s="129">
        <v>1979</v>
      </c>
      <c r="G2598" s="129">
        <v>2048.6666666666665</v>
      </c>
      <c r="H2598" s="129">
        <v>28159.553741420335</v>
      </c>
      <c r="I2598" s="129">
        <v>-0.0001</v>
      </c>
      <c r="J2598" s="129">
        <v>-0.0001</v>
      </c>
    </row>
    <row r="2599" spans="1:8" ht="12.75">
      <c r="A2599" s="128">
        <v>38387.09460648148</v>
      </c>
      <c r="C2599" s="151" t="s">
        <v>1290</v>
      </c>
      <c r="D2599" s="129">
        <v>247.77992543909244</v>
      </c>
      <c r="F2599" s="129">
        <v>51.50728103870365</v>
      </c>
      <c r="G2599" s="129">
        <v>123.75917474407032</v>
      </c>
      <c r="H2599" s="129">
        <v>247.77992543909244</v>
      </c>
    </row>
    <row r="2601" spans="3:8" ht="12.75">
      <c r="C2601" s="151" t="s">
        <v>1291</v>
      </c>
      <c r="D2601" s="129">
        <v>0.8211499840116824</v>
      </c>
      <c r="F2601" s="129">
        <v>2.602692321308926</v>
      </c>
      <c r="G2601" s="129">
        <v>6.040961995317459</v>
      </c>
      <c r="H2601" s="129">
        <v>0.8799142476275431</v>
      </c>
    </row>
    <row r="2602" spans="1:16" ht="12.75">
      <c r="A2602" s="139" t="s">
        <v>1190</v>
      </c>
      <c r="B2602" s="134" t="s">
        <v>1247</v>
      </c>
      <c r="D2602" s="139" t="s">
        <v>1191</v>
      </c>
      <c r="E2602" s="134" t="s">
        <v>1192</v>
      </c>
      <c r="F2602" s="135" t="s">
        <v>1088</v>
      </c>
      <c r="G2602" s="140" t="s">
        <v>1194</v>
      </c>
      <c r="H2602" s="141">
        <v>2</v>
      </c>
      <c r="I2602" s="142" t="s">
        <v>1195</v>
      </c>
      <c r="J2602" s="141">
        <v>8</v>
      </c>
      <c r="K2602" s="140" t="s">
        <v>1196</v>
      </c>
      <c r="L2602" s="143">
        <v>1</v>
      </c>
      <c r="M2602" s="140" t="s">
        <v>1197</v>
      </c>
      <c r="N2602" s="144">
        <v>1</v>
      </c>
      <c r="O2602" s="140" t="s">
        <v>1198</v>
      </c>
      <c r="P2602" s="144">
        <v>1</v>
      </c>
    </row>
    <row r="2604" spans="1:10" ht="12.75">
      <c r="A2604" s="145" t="s">
        <v>1280</v>
      </c>
      <c r="C2604" s="146" t="s">
        <v>1281</v>
      </c>
      <c r="D2604" s="146" t="s">
        <v>1282</v>
      </c>
      <c r="F2604" s="146" t="s">
        <v>1283</v>
      </c>
      <c r="G2604" s="146" t="s">
        <v>1284</v>
      </c>
      <c r="H2604" s="146" t="s">
        <v>1285</v>
      </c>
      <c r="I2604" s="147" t="s">
        <v>1286</v>
      </c>
      <c r="J2604" s="146" t="s">
        <v>1287</v>
      </c>
    </row>
    <row r="2605" spans="1:8" ht="12.75">
      <c r="A2605" s="148" t="s">
        <v>1222</v>
      </c>
      <c r="C2605" s="149">
        <v>178.2290000000503</v>
      </c>
      <c r="D2605" s="129">
        <v>843.855465400964</v>
      </c>
      <c r="F2605" s="129">
        <v>469.00000000046566</v>
      </c>
      <c r="G2605" s="129">
        <v>487.99999999953434</v>
      </c>
      <c r="H2605" s="150" t="s">
        <v>483</v>
      </c>
    </row>
    <row r="2607" spans="4:8" ht="12.75">
      <c r="D2607" s="129">
        <v>856.7634558109567</v>
      </c>
      <c r="F2607" s="129">
        <v>456</v>
      </c>
      <c r="G2607" s="129">
        <v>478</v>
      </c>
      <c r="H2607" s="150" t="s">
        <v>484</v>
      </c>
    </row>
    <row r="2609" spans="4:8" ht="12.75">
      <c r="D2609" s="129">
        <v>818.9914645804092</v>
      </c>
      <c r="F2609" s="129">
        <v>419.99999999953434</v>
      </c>
      <c r="G2609" s="129">
        <v>476.99999999953434</v>
      </c>
      <c r="H2609" s="150" t="s">
        <v>485</v>
      </c>
    </row>
    <row r="2611" spans="1:8" ht="12.75">
      <c r="A2611" s="145" t="s">
        <v>1288</v>
      </c>
      <c r="C2611" s="151" t="s">
        <v>1289</v>
      </c>
      <c r="D2611" s="129">
        <v>839.8701285974432</v>
      </c>
      <c r="F2611" s="129">
        <v>448.33333333333337</v>
      </c>
      <c r="G2611" s="129">
        <v>480.9999999996895</v>
      </c>
      <c r="H2611" s="129">
        <v>374.246430680941</v>
      </c>
    </row>
    <row r="2612" spans="1:8" ht="12.75">
      <c r="A2612" s="128">
        <v>38387.0968287037</v>
      </c>
      <c r="C2612" s="151" t="s">
        <v>1290</v>
      </c>
      <c r="D2612" s="129">
        <v>19.198776327107016</v>
      </c>
      <c r="F2612" s="129">
        <v>25.38372181844365</v>
      </c>
      <c r="G2612" s="129">
        <v>6.082762530187981</v>
      </c>
      <c r="H2612" s="129">
        <v>19.198776327107016</v>
      </c>
    </row>
    <row r="2614" spans="3:8" ht="12.75">
      <c r="C2614" s="151" t="s">
        <v>1291</v>
      </c>
      <c r="D2614" s="129">
        <v>2.2859220340611914</v>
      </c>
      <c r="F2614" s="129">
        <v>5.661796688128694</v>
      </c>
      <c r="G2614" s="129">
        <v>1.2646075946344926</v>
      </c>
      <c r="H2614" s="129">
        <v>5.129982480307124</v>
      </c>
    </row>
    <row r="2615" spans="1:10" ht="12.75">
      <c r="A2615" s="145" t="s">
        <v>1280</v>
      </c>
      <c r="C2615" s="146" t="s">
        <v>1281</v>
      </c>
      <c r="D2615" s="146" t="s">
        <v>1282</v>
      </c>
      <c r="F2615" s="146" t="s">
        <v>1283</v>
      </c>
      <c r="G2615" s="146" t="s">
        <v>1284</v>
      </c>
      <c r="H2615" s="146" t="s">
        <v>1285</v>
      </c>
      <c r="I2615" s="147" t="s">
        <v>1286</v>
      </c>
      <c r="J2615" s="146" t="s">
        <v>1287</v>
      </c>
    </row>
    <row r="2616" spans="1:8" ht="12.75">
      <c r="A2616" s="148" t="s">
        <v>1055</v>
      </c>
      <c r="C2616" s="149">
        <v>251.61100000003353</v>
      </c>
      <c r="D2616" s="129">
        <v>3915020.836277008</v>
      </c>
      <c r="F2616" s="129">
        <v>28400</v>
      </c>
      <c r="G2616" s="129">
        <v>25600</v>
      </c>
      <c r="H2616" s="150" t="s">
        <v>264</v>
      </c>
    </row>
    <row r="2618" spans="4:8" ht="12.75">
      <c r="D2618" s="129">
        <v>4030930.1196403503</v>
      </c>
      <c r="F2618" s="129">
        <v>28800</v>
      </c>
      <c r="G2618" s="129">
        <v>25100</v>
      </c>
      <c r="H2618" s="150" t="s">
        <v>265</v>
      </c>
    </row>
    <row r="2620" spans="4:8" ht="12.75">
      <c r="D2620" s="129">
        <v>3922952.7720184326</v>
      </c>
      <c r="F2620" s="129">
        <v>29800</v>
      </c>
      <c r="G2620" s="129">
        <v>26200</v>
      </c>
      <c r="H2620" s="150" t="s">
        <v>266</v>
      </c>
    </row>
    <row r="2622" spans="1:10" ht="12.75">
      <c r="A2622" s="145" t="s">
        <v>1288</v>
      </c>
      <c r="C2622" s="151" t="s">
        <v>1289</v>
      </c>
      <c r="D2622" s="129">
        <v>3956301.2426452637</v>
      </c>
      <c r="F2622" s="129">
        <v>29000</v>
      </c>
      <c r="G2622" s="129">
        <v>25633.333333333336</v>
      </c>
      <c r="H2622" s="129">
        <v>3929001.1696259137</v>
      </c>
      <c r="I2622" s="129">
        <v>-0.0001</v>
      </c>
      <c r="J2622" s="129">
        <v>-0.0001</v>
      </c>
    </row>
    <row r="2623" spans="1:8" ht="12.75">
      <c r="A2623" s="128">
        <v>38387.09730324074</v>
      </c>
      <c r="C2623" s="151" t="s">
        <v>1290</v>
      </c>
      <c r="D2623" s="129">
        <v>64752.07226269544</v>
      </c>
      <c r="F2623" s="129">
        <v>721.1102550927978</v>
      </c>
      <c r="G2623" s="129">
        <v>550.7570547286101</v>
      </c>
      <c r="H2623" s="129">
        <v>64752.07226269544</v>
      </c>
    </row>
    <row r="2625" spans="3:8" ht="12.75">
      <c r="C2625" s="151" t="s">
        <v>1291</v>
      </c>
      <c r="D2625" s="129">
        <v>1.6366820495044223</v>
      </c>
      <c r="F2625" s="129">
        <v>2.4865870865268893</v>
      </c>
      <c r="G2625" s="129">
        <v>2.14859709256935</v>
      </c>
      <c r="H2625" s="129">
        <v>1.6480542882826523</v>
      </c>
    </row>
    <row r="2626" spans="1:10" ht="12.75">
      <c r="A2626" s="145" t="s">
        <v>1280</v>
      </c>
      <c r="C2626" s="146" t="s">
        <v>1281</v>
      </c>
      <c r="D2626" s="146" t="s">
        <v>1282</v>
      </c>
      <c r="F2626" s="146" t="s">
        <v>1283</v>
      </c>
      <c r="G2626" s="146" t="s">
        <v>1284</v>
      </c>
      <c r="H2626" s="146" t="s">
        <v>1285</v>
      </c>
      <c r="I2626" s="147" t="s">
        <v>1286</v>
      </c>
      <c r="J2626" s="146" t="s">
        <v>1287</v>
      </c>
    </row>
    <row r="2627" spans="1:8" ht="12.75">
      <c r="A2627" s="148" t="s">
        <v>1058</v>
      </c>
      <c r="C2627" s="149">
        <v>257.6099999998696</v>
      </c>
      <c r="D2627" s="129">
        <v>483274.0697054863</v>
      </c>
      <c r="F2627" s="129">
        <v>15287.5</v>
      </c>
      <c r="G2627" s="129">
        <v>10492.5</v>
      </c>
      <c r="H2627" s="150" t="s">
        <v>267</v>
      </c>
    </row>
    <row r="2629" spans="4:8" ht="12.75">
      <c r="D2629" s="129">
        <v>508013.0401215553</v>
      </c>
      <c r="F2629" s="129">
        <v>13950</v>
      </c>
      <c r="G2629" s="129">
        <v>10705</v>
      </c>
      <c r="H2629" s="150" t="s">
        <v>268</v>
      </c>
    </row>
    <row r="2631" spans="4:8" ht="12.75">
      <c r="D2631" s="129">
        <v>504258.35803699493</v>
      </c>
      <c r="F2631" s="129">
        <v>12902.499999985099</v>
      </c>
      <c r="G2631" s="129">
        <v>10832.5</v>
      </c>
      <c r="H2631" s="150" t="s">
        <v>269</v>
      </c>
    </row>
    <row r="2633" spans="1:10" ht="12.75">
      <c r="A2633" s="145" t="s">
        <v>1288</v>
      </c>
      <c r="C2633" s="151" t="s">
        <v>1289</v>
      </c>
      <c r="D2633" s="129">
        <v>498515.1559546789</v>
      </c>
      <c r="F2633" s="129">
        <v>14046.666666661698</v>
      </c>
      <c r="G2633" s="129">
        <v>10676.666666666668</v>
      </c>
      <c r="H2633" s="129">
        <v>486153.4892880147</v>
      </c>
      <c r="I2633" s="129">
        <v>-0.0001</v>
      </c>
      <c r="J2633" s="129">
        <v>-0.0001</v>
      </c>
    </row>
    <row r="2634" spans="1:8" ht="12.75">
      <c r="A2634" s="128">
        <v>38387.09795138889</v>
      </c>
      <c r="C2634" s="151" t="s">
        <v>1290</v>
      </c>
      <c r="D2634" s="129">
        <v>13332.008173209348</v>
      </c>
      <c r="F2634" s="129">
        <v>1195.434892978418</v>
      </c>
      <c r="G2634" s="129">
        <v>171.76170508391365</v>
      </c>
      <c r="H2634" s="129">
        <v>13332.008173209348</v>
      </c>
    </row>
    <row r="2636" spans="3:8" ht="12.75">
      <c r="C2636" s="151" t="s">
        <v>1291</v>
      </c>
      <c r="D2636" s="129">
        <v>2.6743436009839967</v>
      </c>
      <c r="F2636" s="129">
        <v>8.510452489170675</v>
      </c>
      <c r="G2636" s="129">
        <v>1.608757774747864</v>
      </c>
      <c r="H2636" s="129">
        <v>2.7423454663946654</v>
      </c>
    </row>
    <row r="2637" spans="1:10" ht="12.75">
      <c r="A2637" s="145" t="s">
        <v>1280</v>
      </c>
      <c r="C2637" s="146" t="s">
        <v>1281</v>
      </c>
      <c r="D2637" s="146" t="s">
        <v>1282</v>
      </c>
      <c r="F2637" s="146" t="s">
        <v>1283</v>
      </c>
      <c r="G2637" s="146" t="s">
        <v>1284</v>
      </c>
      <c r="H2637" s="146" t="s">
        <v>1285</v>
      </c>
      <c r="I2637" s="147" t="s">
        <v>1286</v>
      </c>
      <c r="J2637" s="146" t="s">
        <v>1287</v>
      </c>
    </row>
    <row r="2638" spans="1:8" ht="12.75">
      <c r="A2638" s="148" t="s">
        <v>1057</v>
      </c>
      <c r="C2638" s="149">
        <v>259.9399999999441</v>
      </c>
      <c r="D2638" s="129">
        <v>5111476.336845398</v>
      </c>
      <c r="F2638" s="129">
        <v>27675</v>
      </c>
      <c r="G2638" s="129">
        <v>25200</v>
      </c>
      <c r="H2638" s="150" t="s">
        <v>270</v>
      </c>
    </row>
    <row r="2640" spans="4:8" ht="12.75">
      <c r="D2640" s="129">
        <v>4899650</v>
      </c>
      <c r="F2640" s="129">
        <v>27075</v>
      </c>
      <c r="G2640" s="129">
        <v>25125</v>
      </c>
      <c r="H2640" s="150" t="s">
        <v>271</v>
      </c>
    </row>
    <row r="2642" spans="4:8" ht="12.75">
      <c r="D2642" s="129">
        <v>5358489.269203186</v>
      </c>
      <c r="F2642" s="129">
        <v>28100</v>
      </c>
      <c r="G2642" s="129">
        <v>25425</v>
      </c>
      <c r="H2642" s="150" t="s">
        <v>272</v>
      </c>
    </row>
    <row r="2644" spans="1:10" ht="12.75">
      <c r="A2644" s="145" t="s">
        <v>1288</v>
      </c>
      <c r="C2644" s="151" t="s">
        <v>1289</v>
      </c>
      <c r="D2644" s="129">
        <v>5123205.202016194</v>
      </c>
      <c r="F2644" s="129">
        <v>27616.666666666664</v>
      </c>
      <c r="G2644" s="129">
        <v>25250</v>
      </c>
      <c r="H2644" s="129">
        <v>5096759.915820909</v>
      </c>
      <c r="I2644" s="129">
        <v>-0.0001</v>
      </c>
      <c r="J2644" s="129">
        <v>-0.0001</v>
      </c>
    </row>
    <row r="2645" spans="1:8" ht="12.75">
      <c r="A2645" s="128">
        <v>38387.09862268518</v>
      </c>
      <c r="C2645" s="151" t="s">
        <v>1290</v>
      </c>
      <c r="D2645" s="129">
        <v>229644.38475473333</v>
      </c>
      <c r="F2645" s="129">
        <v>514.9838185160125</v>
      </c>
      <c r="G2645" s="129">
        <v>156.12494995995996</v>
      </c>
      <c r="H2645" s="129">
        <v>229644.38475473333</v>
      </c>
    </row>
    <row r="2647" spans="3:8" ht="12.75">
      <c r="C2647" s="151" t="s">
        <v>1291</v>
      </c>
      <c r="D2647" s="129">
        <v>4.482435813118683</v>
      </c>
      <c r="F2647" s="129">
        <v>1.8647573392251515</v>
      </c>
      <c r="G2647" s="129">
        <v>0.6183166335047919</v>
      </c>
      <c r="H2647" s="129">
        <v>4.5056935886246405</v>
      </c>
    </row>
    <row r="2648" spans="1:10" ht="12.75">
      <c r="A2648" s="145" t="s">
        <v>1280</v>
      </c>
      <c r="C2648" s="146" t="s">
        <v>1281</v>
      </c>
      <c r="D2648" s="146" t="s">
        <v>1282</v>
      </c>
      <c r="F2648" s="146" t="s">
        <v>1283</v>
      </c>
      <c r="G2648" s="146" t="s">
        <v>1284</v>
      </c>
      <c r="H2648" s="146" t="s">
        <v>1285</v>
      </c>
      <c r="I2648" s="147" t="s">
        <v>1286</v>
      </c>
      <c r="J2648" s="146" t="s">
        <v>1287</v>
      </c>
    </row>
    <row r="2649" spans="1:8" ht="12.75">
      <c r="A2649" s="148" t="s">
        <v>1059</v>
      </c>
      <c r="C2649" s="149">
        <v>285.2129999999888</v>
      </c>
      <c r="D2649" s="129">
        <v>922281.8775024414</v>
      </c>
      <c r="F2649" s="129">
        <v>13200</v>
      </c>
      <c r="G2649" s="129">
        <v>11725</v>
      </c>
      <c r="H2649" s="150" t="s">
        <v>273</v>
      </c>
    </row>
    <row r="2651" spans="4:8" ht="12.75">
      <c r="D2651" s="129">
        <v>930757.7015657425</v>
      </c>
      <c r="F2651" s="129">
        <v>13325</v>
      </c>
      <c r="G2651" s="129">
        <v>11725</v>
      </c>
      <c r="H2651" s="150" t="s">
        <v>274</v>
      </c>
    </row>
    <row r="2653" spans="4:8" ht="12.75">
      <c r="D2653" s="129">
        <v>862406.5906848907</v>
      </c>
      <c r="F2653" s="129">
        <v>13150</v>
      </c>
      <c r="G2653" s="129">
        <v>11700</v>
      </c>
      <c r="H2653" s="150" t="s">
        <v>275</v>
      </c>
    </row>
    <row r="2655" spans="1:10" ht="12.75">
      <c r="A2655" s="145" t="s">
        <v>1288</v>
      </c>
      <c r="C2655" s="151" t="s">
        <v>1289</v>
      </c>
      <c r="D2655" s="129">
        <v>905148.723251025</v>
      </c>
      <c r="F2655" s="129">
        <v>13225</v>
      </c>
      <c r="G2655" s="129">
        <v>11716.666666666668</v>
      </c>
      <c r="H2655" s="129">
        <v>892757.613489988</v>
      </c>
      <c r="I2655" s="129">
        <v>-0.0001</v>
      </c>
      <c r="J2655" s="129">
        <v>-0.0001</v>
      </c>
    </row>
    <row r="2656" spans="1:8" ht="12.75">
      <c r="A2656" s="128">
        <v>38387.09929398148</v>
      </c>
      <c r="C2656" s="151" t="s">
        <v>1290</v>
      </c>
      <c r="D2656" s="129">
        <v>37257.58071337631</v>
      </c>
      <c r="F2656" s="129">
        <v>90.13878188659973</v>
      </c>
      <c r="G2656" s="129">
        <v>14.433756729740642</v>
      </c>
      <c r="H2656" s="129">
        <v>37257.58071337631</v>
      </c>
    </row>
    <row r="2658" spans="3:8" ht="12.75">
      <c r="C2658" s="151" t="s">
        <v>1291</v>
      </c>
      <c r="D2658" s="129">
        <v>4.11618331400371</v>
      </c>
      <c r="F2658" s="129">
        <v>0.6815786910139867</v>
      </c>
      <c r="G2658" s="129">
        <v>0.12318995786407375</v>
      </c>
      <c r="H2658" s="129">
        <v>4.173314251303682</v>
      </c>
    </row>
    <row r="2659" spans="1:10" ht="12.75">
      <c r="A2659" s="145" t="s">
        <v>1280</v>
      </c>
      <c r="C2659" s="146" t="s">
        <v>1281</v>
      </c>
      <c r="D2659" s="146" t="s">
        <v>1282</v>
      </c>
      <c r="F2659" s="146" t="s">
        <v>1283</v>
      </c>
      <c r="G2659" s="146" t="s">
        <v>1284</v>
      </c>
      <c r="H2659" s="146" t="s">
        <v>1285</v>
      </c>
      <c r="I2659" s="147" t="s">
        <v>1286</v>
      </c>
      <c r="J2659" s="146" t="s">
        <v>1287</v>
      </c>
    </row>
    <row r="2660" spans="1:8" ht="12.75">
      <c r="A2660" s="148" t="s">
        <v>1055</v>
      </c>
      <c r="C2660" s="149">
        <v>288.1579999998212</v>
      </c>
      <c r="D2660" s="129">
        <v>398519.3347053528</v>
      </c>
      <c r="F2660" s="129">
        <v>4059.9999999962747</v>
      </c>
      <c r="G2660" s="129">
        <v>3909.9999999962747</v>
      </c>
      <c r="H2660" s="150" t="s">
        <v>276</v>
      </c>
    </row>
    <row r="2662" spans="4:8" ht="12.75">
      <c r="D2662" s="129">
        <v>406478.1469607353</v>
      </c>
      <c r="F2662" s="129">
        <v>4059.9999999962747</v>
      </c>
      <c r="G2662" s="129">
        <v>3909.9999999962747</v>
      </c>
      <c r="H2662" s="150" t="s">
        <v>277</v>
      </c>
    </row>
    <row r="2664" spans="4:8" ht="12.75">
      <c r="D2664" s="129">
        <v>405559.57049417496</v>
      </c>
      <c r="F2664" s="129">
        <v>4059.9999999962747</v>
      </c>
      <c r="G2664" s="129">
        <v>3909.9999999962747</v>
      </c>
      <c r="H2664" s="150" t="s">
        <v>278</v>
      </c>
    </row>
    <row r="2666" spans="1:10" ht="12.75">
      <c r="A2666" s="145" t="s">
        <v>1288</v>
      </c>
      <c r="C2666" s="151" t="s">
        <v>1289</v>
      </c>
      <c r="D2666" s="129">
        <v>403519.0173867544</v>
      </c>
      <c r="F2666" s="129">
        <v>4059.9999999962747</v>
      </c>
      <c r="G2666" s="129">
        <v>3909.9999999962747</v>
      </c>
      <c r="H2666" s="129">
        <v>399535.1788911828</v>
      </c>
      <c r="I2666" s="129">
        <v>-0.0001</v>
      </c>
      <c r="J2666" s="129">
        <v>-0.0001</v>
      </c>
    </row>
    <row r="2667" spans="1:8" ht="12.75">
      <c r="A2667" s="128">
        <v>38387.09972222222</v>
      </c>
      <c r="C2667" s="151" t="s">
        <v>1290</v>
      </c>
      <c r="D2667" s="129">
        <v>4354.143528552956</v>
      </c>
      <c r="F2667" s="129">
        <v>5.638186222554939E-05</v>
      </c>
      <c r="H2667" s="129">
        <v>4354.143528552956</v>
      </c>
    </row>
    <row r="2669" spans="3:8" ht="12.75">
      <c r="C2669" s="151" t="s">
        <v>1291</v>
      </c>
      <c r="D2669" s="129">
        <v>1.0790429548403937</v>
      </c>
      <c r="F2669" s="129">
        <v>1.3887158183645595E-06</v>
      </c>
      <c r="G2669" s="129">
        <v>0</v>
      </c>
      <c r="H2669" s="129">
        <v>1.089802289910208</v>
      </c>
    </row>
    <row r="2670" spans="1:10" ht="12.75">
      <c r="A2670" s="145" t="s">
        <v>1280</v>
      </c>
      <c r="C2670" s="146" t="s">
        <v>1281</v>
      </c>
      <c r="D2670" s="146" t="s">
        <v>1282</v>
      </c>
      <c r="F2670" s="146" t="s">
        <v>1283</v>
      </c>
      <c r="G2670" s="146" t="s">
        <v>1284</v>
      </c>
      <c r="H2670" s="146" t="s">
        <v>1285</v>
      </c>
      <c r="I2670" s="147" t="s">
        <v>1286</v>
      </c>
      <c r="J2670" s="146" t="s">
        <v>1287</v>
      </c>
    </row>
    <row r="2671" spans="1:8" ht="12.75">
      <c r="A2671" s="148" t="s">
        <v>1056</v>
      </c>
      <c r="C2671" s="149">
        <v>334.94100000010803</v>
      </c>
      <c r="D2671" s="129">
        <v>1865563.9906330109</v>
      </c>
      <c r="F2671" s="129">
        <v>32300</v>
      </c>
      <c r="H2671" s="150" t="s">
        <v>279</v>
      </c>
    </row>
    <row r="2673" spans="4:8" ht="12.75">
      <c r="D2673" s="129">
        <v>1961333.0014419556</v>
      </c>
      <c r="F2673" s="129">
        <v>31400</v>
      </c>
      <c r="H2673" s="150" t="s">
        <v>280</v>
      </c>
    </row>
    <row r="2675" spans="4:8" ht="12.75">
      <c r="D2675" s="129">
        <v>1979045.7945842743</v>
      </c>
      <c r="F2675" s="129">
        <v>31500</v>
      </c>
      <c r="H2675" s="150" t="s">
        <v>281</v>
      </c>
    </row>
    <row r="2677" spans="1:10" ht="12.75">
      <c r="A2677" s="145" t="s">
        <v>1288</v>
      </c>
      <c r="C2677" s="151" t="s">
        <v>1289</v>
      </c>
      <c r="D2677" s="129">
        <v>1935314.262219747</v>
      </c>
      <c r="F2677" s="129">
        <v>31733.333333333336</v>
      </c>
      <c r="H2677" s="129">
        <v>1903580.9288864136</v>
      </c>
      <c r="I2677" s="129">
        <v>-0.0001</v>
      </c>
      <c r="J2677" s="129">
        <v>-0.0001</v>
      </c>
    </row>
    <row r="2678" spans="1:8" ht="12.75">
      <c r="A2678" s="128">
        <v>38387.10016203704</v>
      </c>
      <c r="C2678" s="151" t="s">
        <v>1290</v>
      </c>
      <c r="D2678" s="129">
        <v>61051.298512350804</v>
      </c>
      <c r="F2678" s="129">
        <v>493.28828623162474</v>
      </c>
      <c r="H2678" s="129">
        <v>61051.298512350804</v>
      </c>
    </row>
    <row r="2680" spans="3:8" ht="12.75">
      <c r="C2680" s="151" t="s">
        <v>1291</v>
      </c>
      <c r="D2680" s="129">
        <v>3.1545935305786883</v>
      </c>
      <c r="F2680" s="129">
        <v>1.5544798935870525</v>
      </c>
      <c r="H2680" s="129">
        <v>3.207181664089561</v>
      </c>
    </row>
    <row r="2681" spans="1:10" ht="12.75">
      <c r="A2681" s="145" t="s">
        <v>1280</v>
      </c>
      <c r="C2681" s="146" t="s">
        <v>1281</v>
      </c>
      <c r="D2681" s="146" t="s">
        <v>1282</v>
      </c>
      <c r="F2681" s="146" t="s">
        <v>1283</v>
      </c>
      <c r="G2681" s="146" t="s">
        <v>1284</v>
      </c>
      <c r="H2681" s="146" t="s">
        <v>1285</v>
      </c>
      <c r="I2681" s="147" t="s">
        <v>1286</v>
      </c>
      <c r="J2681" s="146" t="s">
        <v>1287</v>
      </c>
    </row>
    <row r="2682" spans="1:8" ht="12.75">
      <c r="A2682" s="148" t="s">
        <v>1060</v>
      </c>
      <c r="C2682" s="149">
        <v>393.36599999992177</v>
      </c>
      <c r="D2682" s="129">
        <v>5026575.74016571</v>
      </c>
      <c r="F2682" s="129">
        <v>18500</v>
      </c>
      <c r="G2682" s="129">
        <v>16000</v>
      </c>
      <c r="H2682" s="150" t="s">
        <v>282</v>
      </c>
    </row>
    <row r="2684" spans="4:8" ht="12.75">
      <c r="D2684" s="129">
        <v>5126113.4538497925</v>
      </c>
      <c r="F2684" s="129">
        <v>19100</v>
      </c>
      <c r="G2684" s="129">
        <v>17400</v>
      </c>
      <c r="H2684" s="150" t="s">
        <v>283</v>
      </c>
    </row>
    <row r="2686" spans="4:8" ht="12.75">
      <c r="D2686" s="129">
        <v>5174816.0824661255</v>
      </c>
      <c r="F2686" s="129">
        <v>17500</v>
      </c>
      <c r="G2686" s="129">
        <v>15200</v>
      </c>
      <c r="H2686" s="150" t="s">
        <v>284</v>
      </c>
    </row>
    <row r="2688" spans="1:10" ht="12.75">
      <c r="A2688" s="145" t="s">
        <v>1288</v>
      </c>
      <c r="C2688" s="151" t="s">
        <v>1289</v>
      </c>
      <c r="D2688" s="129">
        <v>5109168.425493876</v>
      </c>
      <c r="F2688" s="129">
        <v>18366.666666666668</v>
      </c>
      <c r="G2688" s="129">
        <v>16200</v>
      </c>
      <c r="H2688" s="129">
        <v>5091885.0921605425</v>
      </c>
      <c r="I2688" s="129">
        <v>-0.0001</v>
      </c>
      <c r="J2688" s="129">
        <v>-0.0001</v>
      </c>
    </row>
    <row r="2689" spans="1:8" ht="12.75">
      <c r="A2689" s="128">
        <v>38387.10061342592</v>
      </c>
      <c r="C2689" s="151" t="s">
        <v>1290</v>
      </c>
      <c r="D2689" s="129">
        <v>75558.9191348491</v>
      </c>
      <c r="F2689" s="129">
        <v>808.2903768654761</v>
      </c>
      <c r="G2689" s="129">
        <v>1113.5528725660045</v>
      </c>
      <c r="H2689" s="129">
        <v>75558.9191348491</v>
      </c>
    </row>
    <row r="2691" spans="3:8" ht="12.75">
      <c r="C2691" s="151" t="s">
        <v>1291</v>
      </c>
      <c r="D2691" s="129">
        <v>1.4788887905480477</v>
      </c>
      <c r="F2691" s="129">
        <v>4.400855046454498</v>
      </c>
      <c r="G2691" s="129">
        <v>6.873783163987681</v>
      </c>
      <c r="H2691" s="129">
        <v>1.4839085675986583</v>
      </c>
    </row>
    <row r="2692" spans="1:10" ht="12.75">
      <c r="A2692" s="145" t="s">
        <v>1280</v>
      </c>
      <c r="C2692" s="146" t="s">
        <v>1281</v>
      </c>
      <c r="D2692" s="146" t="s">
        <v>1282</v>
      </c>
      <c r="F2692" s="146" t="s">
        <v>1283</v>
      </c>
      <c r="G2692" s="146" t="s">
        <v>1284</v>
      </c>
      <c r="H2692" s="146" t="s">
        <v>1285</v>
      </c>
      <c r="I2692" s="147" t="s">
        <v>1286</v>
      </c>
      <c r="J2692" s="146" t="s">
        <v>1287</v>
      </c>
    </row>
    <row r="2693" spans="1:8" ht="12.75">
      <c r="A2693" s="148" t="s">
        <v>1054</v>
      </c>
      <c r="C2693" s="149">
        <v>396.15199999976903</v>
      </c>
      <c r="D2693" s="129">
        <v>5364690.313591003</v>
      </c>
      <c r="F2693" s="129">
        <v>95800</v>
      </c>
      <c r="G2693" s="129">
        <v>95600</v>
      </c>
      <c r="H2693" s="150" t="s">
        <v>285</v>
      </c>
    </row>
    <row r="2695" spans="4:8" ht="12.75">
      <c r="D2695" s="129">
        <v>5551283.666305542</v>
      </c>
      <c r="F2695" s="129">
        <v>90200</v>
      </c>
      <c r="G2695" s="129">
        <v>94300</v>
      </c>
      <c r="H2695" s="150" t="s">
        <v>286</v>
      </c>
    </row>
    <row r="2697" spans="4:8" ht="12.75">
      <c r="D2697" s="129">
        <v>5408269.457580566</v>
      </c>
      <c r="F2697" s="129">
        <v>91700</v>
      </c>
      <c r="G2697" s="129">
        <v>95300</v>
      </c>
      <c r="H2697" s="150" t="s">
        <v>287</v>
      </c>
    </row>
    <row r="2699" spans="1:10" ht="12.75">
      <c r="A2699" s="145" t="s">
        <v>1288</v>
      </c>
      <c r="C2699" s="151" t="s">
        <v>1289</v>
      </c>
      <c r="D2699" s="129">
        <v>5441414.479159037</v>
      </c>
      <c r="F2699" s="129">
        <v>92566.66666666666</v>
      </c>
      <c r="G2699" s="129">
        <v>95066.66666666666</v>
      </c>
      <c r="H2699" s="129">
        <v>5347611.189424594</v>
      </c>
      <c r="I2699" s="129">
        <v>-0.0001</v>
      </c>
      <c r="J2699" s="129">
        <v>-0.0001</v>
      </c>
    </row>
    <row r="2700" spans="1:8" ht="12.75">
      <c r="A2700" s="128">
        <v>38387.10107638889</v>
      </c>
      <c r="C2700" s="151" t="s">
        <v>1290</v>
      </c>
      <c r="D2700" s="129">
        <v>97612.5717358852</v>
      </c>
      <c r="F2700" s="129">
        <v>2898.850346832919</v>
      </c>
      <c r="G2700" s="129">
        <v>680.6859285554045</v>
      </c>
      <c r="H2700" s="129">
        <v>97612.5717358852</v>
      </c>
    </row>
    <row r="2702" spans="3:8" ht="12.75">
      <c r="C2702" s="151" t="s">
        <v>1291</v>
      </c>
      <c r="D2702" s="129">
        <v>1.7938823096411343</v>
      </c>
      <c r="F2702" s="129">
        <v>3.131635232444639</v>
      </c>
      <c r="G2702" s="129">
        <v>0.7160090412574384</v>
      </c>
      <c r="H2702" s="129">
        <v>1.8253490816408509</v>
      </c>
    </row>
    <row r="2703" spans="1:10" ht="12.75">
      <c r="A2703" s="145" t="s">
        <v>1280</v>
      </c>
      <c r="C2703" s="146" t="s">
        <v>1281</v>
      </c>
      <c r="D2703" s="146" t="s">
        <v>1282</v>
      </c>
      <c r="F2703" s="146" t="s">
        <v>1283</v>
      </c>
      <c r="G2703" s="146" t="s">
        <v>1284</v>
      </c>
      <c r="H2703" s="146" t="s">
        <v>1285</v>
      </c>
      <c r="I2703" s="147" t="s">
        <v>1286</v>
      </c>
      <c r="J2703" s="146" t="s">
        <v>1287</v>
      </c>
    </row>
    <row r="2704" spans="1:8" ht="12.75">
      <c r="A2704" s="148" t="s">
        <v>1061</v>
      </c>
      <c r="C2704" s="149">
        <v>589.5920000001788</v>
      </c>
      <c r="D2704" s="129">
        <v>414371.28397369385</v>
      </c>
      <c r="F2704" s="129">
        <v>3930</v>
      </c>
      <c r="G2704" s="129">
        <v>3240.0000000037253</v>
      </c>
      <c r="H2704" s="150" t="s">
        <v>288</v>
      </c>
    </row>
    <row r="2706" spans="4:8" ht="12.75">
      <c r="D2706" s="129">
        <v>415855.93384838104</v>
      </c>
      <c r="F2706" s="129">
        <v>3790.0000000037253</v>
      </c>
      <c r="G2706" s="129">
        <v>3170</v>
      </c>
      <c r="H2706" s="150" t="s">
        <v>289</v>
      </c>
    </row>
    <row r="2708" spans="4:8" ht="12.75">
      <c r="D2708" s="129">
        <v>415588.75364875793</v>
      </c>
      <c r="F2708" s="129">
        <v>3859.9999999962747</v>
      </c>
      <c r="G2708" s="129">
        <v>3130</v>
      </c>
      <c r="H2708" s="150" t="s">
        <v>290</v>
      </c>
    </row>
    <row r="2710" spans="1:10" ht="12.75">
      <c r="A2710" s="145" t="s">
        <v>1288</v>
      </c>
      <c r="C2710" s="151" t="s">
        <v>1289</v>
      </c>
      <c r="D2710" s="129">
        <v>415271.99049027765</v>
      </c>
      <c r="F2710" s="129">
        <v>3860</v>
      </c>
      <c r="G2710" s="129">
        <v>3180.0000000012415</v>
      </c>
      <c r="H2710" s="129">
        <v>411751.99049027706</v>
      </c>
      <c r="I2710" s="129">
        <v>-0.0001</v>
      </c>
      <c r="J2710" s="129">
        <v>-0.0001</v>
      </c>
    </row>
    <row r="2711" spans="1:8" ht="12.75">
      <c r="A2711" s="128">
        <v>38387.1015625</v>
      </c>
      <c r="C2711" s="151" t="s">
        <v>1290</v>
      </c>
      <c r="D2711" s="129">
        <v>791.3914875145024</v>
      </c>
      <c r="F2711" s="129">
        <v>69.99999999813808</v>
      </c>
      <c r="G2711" s="129">
        <v>55.67764363027</v>
      </c>
      <c r="H2711" s="129">
        <v>791.3914875145024</v>
      </c>
    </row>
    <row r="2713" spans="3:8" ht="12.75">
      <c r="C2713" s="151" t="s">
        <v>1291</v>
      </c>
      <c r="D2713" s="129">
        <v>0.19057184342728514</v>
      </c>
      <c r="F2713" s="129">
        <v>1.8134715025424373</v>
      </c>
      <c r="G2713" s="129">
        <v>1.7508692965486876</v>
      </c>
      <c r="H2713" s="129">
        <v>0.1922010107521727</v>
      </c>
    </row>
    <row r="2714" spans="1:10" ht="12.75">
      <c r="A2714" s="145" t="s">
        <v>1280</v>
      </c>
      <c r="C2714" s="146" t="s">
        <v>1281</v>
      </c>
      <c r="D2714" s="146" t="s">
        <v>1282</v>
      </c>
      <c r="F2714" s="146" t="s">
        <v>1283</v>
      </c>
      <c r="G2714" s="146" t="s">
        <v>1284</v>
      </c>
      <c r="H2714" s="146" t="s">
        <v>1285</v>
      </c>
      <c r="I2714" s="147" t="s">
        <v>1286</v>
      </c>
      <c r="J2714" s="146" t="s">
        <v>1287</v>
      </c>
    </row>
    <row r="2715" spans="1:8" ht="12.75">
      <c r="A2715" s="148" t="s">
        <v>1062</v>
      </c>
      <c r="C2715" s="149">
        <v>766.4900000002235</v>
      </c>
      <c r="D2715" s="129">
        <v>30782.560824394226</v>
      </c>
      <c r="F2715" s="129">
        <v>1942.0000000018626</v>
      </c>
      <c r="G2715" s="129">
        <v>2093</v>
      </c>
      <c r="H2715" s="150" t="s">
        <v>291</v>
      </c>
    </row>
    <row r="2717" spans="4:8" ht="12.75">
      <c r="D2717" s="129">
        <v>30610.81206741929</v>
      </c>
      <c r="F2717" s="129">
        <v>2077</v>
      </c>
      <c r="G2717" s="129">
        <v>2091</v>
      </c>
      <c r="H2717" s="150" t="s">
        <v>292</v>
      </c>
    </row>
    <row r="2719" spans="4:8" ht="12.75">
      <c r="D2719" s="129">
        <v>30611.900595843792</v>
      </c>
      <c r="F2719" s="129">
        <v>2143</v>
      </c>
      <c r="G2719" s="129">
        <v>2176</v>
      </c>
      <c r="H2719" s="150" t="s">
        <v>293</v>
      </c>
    </row>
    <row r="2721" spans="1:10" ht="12.75">
      <c r="A2721" s="145" t="s">
        <v>1288</v>
      </c>
      <c r="C2721" s="151" t="s">
        <v>1289</v>
      </c>
      <c r="D2721" s="129">
        <v>30668.424495885767</v>
      </c>
      <c r="F2721" s="129">
        <v>2054.0000000006207</v>
      </c>
      <c r="G2721" s="129">
        <v>2120</v>
      </c>
      <c r="H2721" s="129">
        <v>28580.136691007425</v>
      </c>
      <c r="I2721" s="129">
        <v>-0.0001</v>
      </c>
      <c r="J2721" s="129">
        <v>-0.0001</v>
      </c>
    </row>
    <row r="2722" spans="1:8" ht="12.75">
      <c r="A2722" s="128">
        <v>38387.102060185185</v>
      </c>
      <c r="C2722" s="151" t="s">
        <v>1290</v>
      </c>
      <c r="D2722" s="129">
        <v>98.846458396055</v>
      </c>
      <c r="F2722" s="129">
        <v>102.45486811172512</v>
      </c>
      <c r="G2722" s="129">
        <v>48.50773134253961</v>
      </c>
      <c r="H2722" s="129">
        <v>98.846458396055</v>
      </c>
    </row>
    <row r="2724" spans="3:8" ht="12.75">
      <c r="C2724" s="151" t="s">
        <v>1291</v>
      </c>
      <c r="D2724" s="129">
        <v>0.322306933012863</v>
      </c>
      <c r="F2724" s="129">
        <v>4.98806563348073</v>
      </c>
      <c r="G2724" s="129">
        <v>2.2881005350254537</v>
      </c>
      <c r="H2724" s="129">
        <v>0.3458571925835347</v>
      </c>
    </row>
    <row r="2725" spans="1:16" ht="12.75">
      <c r="A2725" s="139" t="s">
        <v>1190</v>
      </c>
      <c r="B2725" s="134" t="s">
        <v>294</v>
      </c>
      <c r="D2725" s="139" t="s">
        <v>1191</v>
      </c>
      <c r="E2725" s="134" t="s">
        <v>1192</v>
      </c>
      <c r="F2725" s="135" t="s">
        <v>1089</v>
      </c>
      <c r="G2725" s="140" t="s">
        <v>1194</v>
      </c>
      <c r="H2725" s="141">
        <v>2</v>
      </c>
      <c r="I2725" s="142" t="s">
        <v>1195</v>
      </c>
      <c r="J2725" s="141">
        <v>9</v>
      </c>
      <c r="K2725" s="140" t="s">
        <v>1196</v>
      </c>
      <c r="L2725" s="143">
        <v>1</v>
      </c>
      <c r="M2725" s="140" t="s">
        <v>1197</v>
      </c>
      <c r="N2725" s="144">
        <v>1</v>
      </c>
      <c r="O2725" s="140" t="s">
        <v>1198</v>
      </c>
      <c r="P2725" s="144">
        <v>1</v>
      </c>
    </row>
    <row r="2727" spans="1:10" ht="12.75">
      <c r="A2727" s="145" t="s">
        <v>1280</v>
      </c>
      <c r="C2727" s="146" t="s">
        <v>1281</v>
      </c>
      <c r="D2727" s="146" t="s">
        <v>1282</v>
      </c>
      <c r="F2727" s="146" t="s">
        <v>1283</v>
      </c>
      <c r="G2727" s="146" t="s">
        <v>1284</v>
      </c>
      <c r="H2727" s="146" t="s">
        <v>1285</v>
      </c>
      <c r="I2727" s="147" t="s">
        <v>1286</v>
      </c>
      <c r="J2727" s="146" t="s">
        <v>1287</v>
      </c>
    </row>
    <row r="2728" spans="1:8" ht="12.75">
      <c r="A2728" s="148" t="s">
        <v>1222</v>
      </c>
      <c r="C2728" s="149">
        <v>178.2290000000503</v>
      </c>
      <c r="D2728" s="129">
        <v>706.9891318380833</v>
      </c>
      <c r="F2728" s="129">
        <v>515</v>
      </c>
      <c r="G2728" s="129">
        <v>504</v>
      </c>
      <c r="H2728" s="150" t="s">
        <v>295</v>
      </c>
    </row>
    <row r="2730" spans="4:8" ht="12.75">
      <c r="D2730" s="129">
        <v>675.9435771247372</v>
      </c>
      <c r="F2730" s="129">
        <v>522</v>
      </c>
      <c r="G2730" s="129">
        <v>436</v>
      </c>
      <c r="H2730" s="150" t="s">
        <v>296</v>
      </c>
    </row>
    <row r="2732" spans="4:8" ht="12.75">
      <c r="D2732" s="129">
        <v>649.5</v>
      </c>
      <c r="F2732" s="129">
        <v>543</v>
      </c>
      <c r="G2732" s="129">
        <v>474</v>
      </c>
      <c r="H2732" s="150" t="s">
        <v>297</v>
      </c>
    </row>
    <row r="2734" spans="1:8" ht="12.75">
      <c r="A2734" s="145" t="s">
        <v>1288</v>
      </c>
      <c r="C2734" s="151" t="s">
        <v>1289</v>
      </c>
      <c r="D2734" s="129">
        <v>677.4775696542736</v>
      </c>
      <c r="F2734" s="129">
        <v>526.6666666666666</v>
      </c>
      <c r="G2734" s="129">
        <v>471.33333333333337</v>
      </c>
      <c r="H2734" s="129">
        <v>180.0986634042735</v>
      </c>
    </row>
    <row r="2735" spans="1:8" ht="12.75">
      <c r="A2735" s="128">
        <v>38387.10428240741</v>
      </c>
      <c r="C2735" s="151" t="s">
        <v>1290</v>
      </c>
      <c r="D2735" s="129">
        <v>28.775248386148277</v>
      </c>
      <c r="F2735" s="129">
        <v>14.571661996262929</v>
      </c>
      <c r="G2735" s="129">
        <v>34.07834111768548</v>
      </c>
      <c r="H2735" s="129">
        <v>28.775248386148277</v>
      </c>
    </row>
    <row r="2737" spans="3:8" ht="12.75">
      <c r="C2737" s="151" t="s">
        <v>1291</v>
      </c>
      <c r="D2737" s="129">
        <v>4.247409755696075</v>
      </c>
      <c r="F2737" s="129">
        <v>2.766771265113215</v>
      </c>
      <c r="G2737" s="129">
        <v>7.230199671361842</v>
      </c>
      <c r="H2737" s="129">
        <v>15.977491360696838</v>
      </c>
    </row>
    <row r="2738" spans="1:10" ht="12.75">
      <c r="A2738" s="145" t="s">
        <v>1280</v>
      </c>
      <c r="C2738" s="146" t="s">
        <v>1281</v>
      </c>
      <c r="D2738" s="146" t="s">
        <v>1282</v>
      </c>
      <c r="F2738" s="146" t="s">
        <v>1283</v>
      </c>
      <c r="G2738" s="146" t="s">
        <v>1284</v>
      </c>
      <c r="H2738" s="146" t="s">
        <v>1285</v>
      </c>
      <c r="I2738" s="147" t="s">
        <v>1286</v>
      </c>
      <c r="J2738" s="146" t="s">
        <v>1287</v>
      </c>
    </row>
    <row r="2739" spans="1:8" ht="12.75">
      <c r="A2739" s="148" t="s">
        <v>1055</v>
      </c>
      <c r="C2739" s="149">
        <v>251.61100000003353</v>
      </c>
      <c r="D2739" s="129">
        <v>5226381.666519165</v>
      </c>
      <c r="F2739" s="129">
        <v>29100</v>
      </c>
      <c r="G2739" s="129">
        <v>29300</v>
      </c>
      <c r="H2739" s="150" t="s">
        <v>298</v>
      </c>
    </row>
    <row r="2741" spans="4:8" ht="12.75">
      <c r="D2741" s="129">
        <v>5258124.632553101</v>
      </c>
      <c r="F2741" s="129">
        <v>29400</v>
      </c>
      <c r="G2741" s="129">
        <v>28900</v>
      </c>
      <c r="H2741" s="150" t="s">
        <v>299</v>
      </c>
    </row>
    <row r="2743" spans="4:8" ht="12.75">
      <c r="D2743" s="129">
        <v>5071210.462524414</v>
      </c>
      <c r="F2743" s="129">
        <v>31200</v>
      </c>
      <c r="G2743" s="129">
        <v>28500</v>
      </c>
      <c r="H2743" s="150" t="s">
        <v>300</v>
      </c>
    </row>
    <row r="2745" spans="1:10" ht="12.75">
      <c r="A2745" s="145" t="s">
        <v>1288</v>
      </c>
      <c r="C2745" s="151" t="s">
        <v>1289</v>
      </c>
      <c r="D2745" s="129">
        <v>5185238.920532227</v>
      </c>
      <c r="F2745" s="129">
        <v>29900</v>
      </c>
      <c r="G2745" s="129">
        <v>28900</v>
      </c>
      <c r="H2745" s="129">
        <v>5155843.84933836</v>
      </c>
      <c r="I2745" s="129">
        <v>-0.0001</v>
      </c>
      <c r="J2745" s="129">
        <v>-0.0001</v>
      </c>
    </row>
    <row r="2746" spans="1:8" ht="12.75">
      <c r="A2746" s="128">
        <v>38387.10476851852</v>
      </c>
      <c r="C2746" s="151" t="s">
        <v>1290</v>
      </c>
      <c r="D2746" s="129">
        <v>100018.85272230765</v>
      </c>
      <c r="F2746" s="129">
        <v>1135.7816691600547</v>
      </c>
      <c r="G2746" s="129">
        <v>400</v>
      </c>
      <c r="H2746" s="129">
        <v>100018.85272230765</v>
      </c>
    </row>
    <row r="2748" spans="3:8" ht="12.75">
      <c r="C2748" s="151" t="s">
        <v>1291</v>
      </c>
      <c r="D2748" s="129">
        <v>1.928915026967387</v>
      </c>
      <c r="F2748" s="129">
        <v>3.7986009002008516</v>
      </c>
      <c r="G2748" s="129">
        <v>1.3840830449826986</v>
      </c>
      <c r="H2748" s="129">
        <v>1.939912372155004</v>
      </c>
    </row>
    <row r="2749" spans="1:10" ht="12.75">
      <c r="A2749" s="145" t="s">
        <v>1280</v>
      </c>
      <c r="C2749" s="146" t="s">
        <v>1281</v>
      </c>
      <c r="D2749" s="146" t="s">
        <v>1282</v>
      </c>
      <c r="F2749" s="146" t="s">
        <v>1283</v>
      </c>
      <c r="G2749" s="146" t="s">
        <v>1284</v>
      </c>
      <c r="H2749" s="146" t="s">
        <v>1285</v>
      </c>
      <c r="I2749" s="147" t="s">
        <v>1286</v>
      </c>
      <c r="J2749" s="146" t="s">
        <v>1287</v>
      </c>
    </row>
    <row r="2750" spans="1:8" ht="12.75">
      <c r="A2750" s="148" t="s">
        <v>1058</v>
      </c>
      <c r="C2750" s="149">
        <v>257.6099999998696</v>
      </c>
      <c r="D2750" s="129">
        <v>539384.4656457901</v>
      </c>
      <c r="F2750" s="129">
        <v>11935</v>
      </c>
      <c r="G2750" s="129">
        <v>10450</v>
      </c>
      <c r="H2750" s="150" t="s">
        <v>301</v>
      </c>
    </row>
    <row r="2752" spans="4:8" ht="12.75">
      <c r="D2752" s="129">
        <v>529218.8234548569</v>
      </c>
      <c r="F2752" s="129">
        <v>11955</v>
      </c>
      <c r="G2752" s="129">
        <v>10400</v>
      </c>
      <c r="H2752" s="150" t="s">
        <v>302</v>
      </c>
    </row>
    <row r="2754" spans="4:8" ht="12.75">
      <c r="D2754" s="129">
        <v>525574.2686090469</v>
      </c>
      <c r="F2754" s="129">
        <v>12290</v>
      </c>
      <c r="G2754" s="129">
        <v>10367.5</v>
      </c>
      <c r="H2754" s="150" t="s">
        <v>303</v>
      </c>
    </row>
    <row r="2756" spans="1:10" ht="12.75">
      <c r="A2756" s="145" t="s">
        <v>1288</v>
      </c>
      <c r="C2756" s="151" t="s">
        <v>1289</v>
      </c>
      <c r="D2756" s="129">
        <v>531392.5192365646</v>
      </c>
      <c r="F2756" s="129">
        <v>12060</v>
      </c>
      <c r="G2756" s="129">
        <v>10405.833333333334</v>
      </c>
      <c r="H2756" s="129">
        <v>520159.602569898</v>
      </c>
      <c r="I2756" s="129">
        <v>-0.0001</v>
      </c>
      <c r="J2756" s="129">
        <v>-0.0001</v>
      </c>
    </row>
    <row r="2757" spans="1:8" ht="12.75">
      <c r="A2757" s="128">
        <v>38387.105405092596</v>
      </c>
      <c r="C2757" s="151" t="s">
        <v>1290</v>
      </c>
      <c r="D2757" s="129">
        <v>7157.101407831188</v>
      </c>
      <c r="F2757" s="129">
        <v>199.43670675179132</v>
      </c>
      <c r="G2757" s="129">
        <v>41.55819213263894</v>
      </c>
      <c r="H2757" s="129">
        <v>7157.101407831188</v>
      </c>
    </row>
    <row r="2759" spans="3:8" ht="12.75">
      <c r="C2759" s="151" t="s">
        <v>1291</v>
      </c>
      <c r="D2759" s="129">
        <v>1.346857764974482</v>
      </c>
      <c r="F2759" s="129">
        <v>1.6537040360845052</v>
      </c>
      <c r="G2759" s="129">
        <v>0.39937399342649743</v>
      </c>
      <c r="H2759" s="129">
        <v>1.3759433397885663</v>
      </c>
    </row>
    <row r="2760" spans="1:10" ht="12.75">
      <c r="A2760" s="145" t="s">
        <v>1280</v>
      </c>
      <c r="C2760" s="146" t="s">
        <v>1281</v>
      </c>
      <c r="D2760" s="146" t="s">
        <v>1282</v>
      </c>
      <c r="F2760" s="146" t="s">
        <v>1283</v>
      </c>
      <c r="G2760" s="146" t="s">
        <v>1284</v>
      </c>
      <c r="H2760" s="146" t="s">
        <v>1285</v>
      </c>
      <c r="I2760" s="147" t="s">
        <v>1286</v>
      </c>
      <c r="J2760" s="146" t="s">
        <v>1287</v>
      </c>
    </row>
    <row r="2761" spans="1:8" ht="12.75">
      <c r="A2761" s="148" t="s">
        <v>1057</v>
      </c>
      <c r="C2761" s="149">
        <v>259.9399999999441</v>
      </c>
      <c r="D2761" s="129">
        <v>5619758.823036194</v>
      </c>
      <c r="F2761" s="129">
        <v>26575</v>
      </c>
      <c r="G2761" s="129">
        <v>28900</v>
      </c>
      <c r="H2761" s="150" t="s">
        <v>304</v>
      </c>
    </row>
    <row r="2763" spans="4:8" ht="12.75">
      <c r="D2763" s="129">
        <v>5409227.757789612</v>
      </c>
      <c r="F2763" s="129">
        <v>27575</v>
      </c>
      <c r="G2763" s="129">
        <v>27925</v>
      </c>
      <c r="H2763" s="150" t="s">
        <v>305</v>
      </c>
    </row>
    <row r="2765" spans="4:8" ht="12.75">
      <c r="D2765" s="129">
        <v>5489166.4599227905</v>
      </c>
      <c r="F2765" s="129">
        <v>27150</v>
      </c>
      <c r="G2765" s="129">
        <v>27000</v>
      </c>
      <c r="H2765" s="150" t="s">
        <v>306</v>
      </c>
    </row>
    <row r="2767" spans="1:10" ht="12.75">
      <c r="A2767" s="145" t="s">
        <v>1288</v>
      </c>
      <c r="C2767" s="151" t="s">
        <v>1289</v>
      </c>
      <c r="D2767" s="129">
        <v>5506051.013582865</v>
      </c>
      <c r="F2767" s="129">
        <v>27100</v>
      </c>
      <c r="G2767" s="129">
        <v>27941.666666666664</v>
      </c>
      <c r="H2767" s="129">
        <v>5478534.431091283</v>
      </c>
      <c r="I2767" s="129">
        <v>-0.0001</v>
      </c>
      <c r="J2767" s="129">
        <v>-0.0001</v>
      </c>
    </row>
    <row r="2768" spans="1:8" ht="12.75">
      <c r="A2768" s="128">
        <v>38387.106087962966</v>
      </c>
      <c r="C2768" s="151" t="s">
        <v>1290</v>
      </c>
      <c r="D2768" s="129">
        <v>106276.28367931703</v>
      </c>
      <c r="F2768" s="129">
        <v>501.87149749711824</v>
      </c>
      <c r="G2768" s="129">
        <v>950.1096427956793</v>
      </c>
      <c r="H2768" s="129">
        <v>106276.28367931703</v>
      </c>
    </row>
    <row r="2770" spans="3:8" ht="12.75">
      <c r="C2770" s="151" t="s">
        <v>1291</v>
      </c>
      <c r="D2770" s="129">
        <v>1.9301725214158805</v>
      </c>
      <c r="F2770" s="129">
        <v>1.8519243450078164</v>
      </c>
      <c r="G2770" s="129">
        <v>3.4003327508345222</v>
      </c>
      <c r="H2770" s="129">
        <v>1.9398670395532687</v>
      </c>
    </row>
    <row r="2771" spans="1:10" ht="12.75">
      <c r="A2771" s="145" t="s">
        <v>1280</v>
      </c>
      <c r="C2771" s="146" t="s">
        <v>1281</v>
      </c>
      <c r="D2771" s="146" t="s">
        <v>1282</v>
      </c>
      <c r="F2771" s="146" t="s">
        <v>1283</v>
      </c>
      <c r="G2771" s="146" t="s">
        <v>1284</v>
      </c>
      <c r="H2771" s="146" t="s">
        <v>1285</v>
      </c>
      <c r="I2771" s="147" t="s">
        <v>1286</v>
      </c>
      <c r="J2771" s="146" t="s">
        <v>1287</v>
      </c>
    </row>
    <row r="2772" spans="1:8" ht="12.75">
      <c r="A2772" s="148" t="s">
        <v>1059</v>
      </c>
      <c r="C2772" s="149">
        <v>285.2129999999888</v>
      </c>
      <c r="D2772" s="129">
        <v>905855.2227525711</v>
      </c>
      <c r="F2772" s="129">
        <v>11775</v>
      </c>
      <c r="G2772" s="129">
        <v>12725</v>
      </c>
      <c r="H2772" s="150" t="s">
        <v>307</v>
      </c>
    </row>
    <row r="2774" spans="4:8" ht="12.75">
      <c r="D2774" s="129">
        <v>878228.0411462784</v>
      </c>
      <c r="F2774" s="129">
        <v>12150</v>
      </c>
      <c r="G2774" s="129">
        <v>12750</v>
      </c>
      <c r="H2774" s="150" t="s">
        <v>308</v>
      </c>
    </row>
    <row r="2776" spans="4:8" ht="12.75">
      <c r="D2776" s="129">
        <v>893108.9595022202</v>
      </c>
      <c r="F2776" s="129">
        <v>12550</v>
      </c>
      <c r="G2776" s="129">
        <v>12650</v>
      </c>
      <c r="H2776" s="150" t="s">
        <v>309</v>
      </c>
    </row>
    <row r="2778" spans="1:10" ht="12.75">
      <c r="A2778" s="145" t="s">
        <v>1288</v>
      </c>
      <c r="C2778" s="151" t="s">
        <v>1289</v>
      </c>
      <c r="D2778" s="129">
        <v>892397.4078003566</v>
      </c>
      <c r="F2778" s="129">
        <v>12158.333333333332</v>
      </c>
      <c r="G2778" s="129">
        <v>12708.333333333332</v>
      </c>
      <c r="H2778" s="129">
        <v>879935.0039931472</v>
      </c>
      <c r="I2778" s="129">
        <v>-0.0001</v>
      </c>
      <c r="J2778" s="129">
        <v>-0.0001</v>
      </c>
    </row>
    <row r="2779" spans="1:8" ht="12.75">
      <c r="A2779" s="128">
        <v>38387.10675925926</v>
      </c>
      <c r="C2779" s="151" t="s">
        <v>1290</v>
      </c>
      <c r="D2779" s="129">
        <v>13827.32874582072</v>
      </c>
      <c r="F2779" s="129">
        <v>387.5671984744495</v>
      </c>
      <c r="G2779" s="129">
        <v>52.04164998665332</v>
      </c>
      <c r="H2779" s="129">
        <v>13827.32874582072</v>
      </c>
    </row>
    <row r="2781" spans="3:8" ht="12.75">
      <c r="C2781" s="151" t="s">
        <v>1291</v>
      </c>
      <c r="D2781" s="129">
        <v>1.549458640842905</v>
      </c>
      <c r="F2781" s="129">
        <v>3.1876671567466737</v>
      </c>
      <c r="G2781" s="129">
        <v>0.4095080654687475</v>
      </c>
      <c r="H2781" s="129">
        <v>1.5714034199199112</v>
      </c>
    </row>
    <row r="2782" spans="1:10" ht="12.75">
      <c r="A2782" s="145" t="s">
        <v>1280</v>
      </c>
      <c r="C2782" s="146" t="s">
        <v>1281</v>
      </c>
      <c r="D2782" s="146" t="s">
        <v>1282</v>
      </c>
      <c r="F2782" s="146" t="s">
        <v>1283</v>
      </c>
      <c r="G2782" s="146" t="s">
        <v>1284</v>
      </c>
      <c r="H2782" s="146" t="s">
        <v>1285</v>
      </c>
      <c r="I2782" s="147" t="s">
        <v>1286</v>
      </c>
      <c r="J2782" s="146" t="s">
        <v>1287</v>
      </c>
    </row>
    <row r="2783" spans="1:8" ht="12.75">
      <c r="A2783" s="148" t="s">
        <v>1055</v>
      </c>
      <c r="C2783" s="149">
        <v>288.1579999998212</v>
      </c>
      <c r="D2783" s="129">
        <v>512693.9928212166</v>
      </c>
      <c r="F2783" s="129">
        <v>4150</v>
      </c>
      <c r="G2783" s="129">
        <v>4550</v>
      </c>
      <c r="H2783" s="150" t="s">
        <v>310</v>
      </c>
    </row>
    <row r="2785" spans="4:8" ht="12.75">
      <c r="D2785" s="129">
        <v>539626.8916015625</v>
      </c>
      <c r="F2785" s="129">
        <v>4150</v>
      </c>
      <c r="G2785" s="129">
        <v>4550</v>
      </c>
      <c r="H2785" s="150" t="s">
        <v>311</v>
      </c>
    </row>
    <row r="2787" spans="4:8" ht="12.75">
      <c r="D2787" s="129">
        <v>544620.0267915726</v>
      </c>
      <c r="F2787" s="129">
        <v>4150</v>
      </c>
      <c r="G2787" s="129">
        <v>4550</v>
      </c>
      <c r="H2787" s="150" t="s">
        <v>312</v>
      </c>
    </row>
    <row r="2789" spans="1:10" ht="12.75">
      <c r="A2789" s="145" t="s">
        <v>1288</v>
      </c>
      <c r="C2789" s="151" t="s">
        <v>1289</v>
      </c>
      <c r="D2789" s="129">
        <v>532313.6370714506</v>
      </c>
      <c r="F2789" s="129">
        <v>4150</v>
      </c>
      <c r="G2789" s="129">
        <v>4550</v>
      </c>
      <c r="H2789" s="129">
        <v>527960.5397263179</v>
      </c>
      <c r="I2789" s="129">
        <v>-0.0001</v>
      </c>
      <c r="J2789" s="129">
        <v>-0.0001</v>
      </c>
    </row>
    <row r="2790" spans="1:8" ht="12.75">
      <c r="A2790" s="128">
        <v>38387.1071875</v>
      </c>
      <c r="C2790" s="151" t="s">
        <v>1290</v>
      </c>
      <c r="D2790" s="129">
        <v>17173.54593948871</v>
      </c>
      <c r="H2790" s="129">
        <v>17173.54593948871</v>
      </c>
    </row>
    <row r="2792" spans="3:8" ht="12.75">
      <c r="C2792" s="151" t="s">
        <v>1291</v>
      </c>
      <c r="D2792" s="129">
        <v>3.2262081493853527</v>
      </c>
      <c r="F2792" s="129">
        <v>0</v>
      </c>
      <c r="G2792" s="129">
        <v>0</v>
      </c>
      <c r="H2792" s="129">
        <v>3.252808618687879</v>
      </c>
    </row>
    <row r="2793" spans="1:10" ht="12.75">
      <c r="A2793" s="145" t="s">
        <v>1280</v>
      </c>
      <c r="C2793" s="146" t="s">
        <v>1281</v>
      </c>
      <c r="D2793" s="146" t="s">
        <v>1282</v>
      </c>
      <c r="F2793" s="146" t="s">
        <v>1283</v>
      </c>
      <c r="G2793" s="146" t="s">
        <v>1284</v>
      </c>
      <c r="H2793" s="146" t="s">
        <v>1285</v>
      </c>
      <c r="I2793" s="147" t="s">
        <v>1286</v>
      </c>
      <c r="J2793" s="146" t="s">
        <v>1287</v>
      </c>
    </row>
    <row r="2794" spans="1:8" ht="12.75">
      <c r="A2794" s="148" t="s">
        <v>1056</v>
      </c>
      <c r="C2794" s="149">
        <v>334.94100000010803</v>
      </c>
      <c r="D2794" s="129">
        <v>1226480.8353385925</v>
      </c>
      <c r="F2794" s="129">
        <v>29400</v>
      </c>
      <c r="H2794" s="150" t="s">
        <v>313</v>
      </c>
    </row>
    <row r="2796" spans="4:8" ht="12.75">
      <c r="D2796" s="129">
        <v>1227026.397436142</v>
      </c>
      <c r="F2796" s="129">
        <v>29500</v>
      </c>
      <c r="H2796" s="150" t="s">
        <v>314</v>
      </c>
    </row>
    <row r="2798" spans="4:8" ht="12.75">
      <c r="D2798" s="129">
        <v>929800</v>
      </c>
      <c r="F2798" s="129">
        <v>29500</v>
      </c>
      <c r="H2798" s="150" t="s">
        <v>315</v>
      </c>
    </row>
    <row r="2800" spans="1:10" ht="12.75">
      <c r="A2800" s="145" t="s">
        <v>1288</v>
      </c>
      <c r="C2800" s="151" t="s">
        <v>1289</v>
      </c>
      <c r="D2800" s="129">
        <v>1127769.0775915782</v>
      </c>
      <c r="F2800" s="129">
        <v>29466.666666666664</v>
      </c>
      <c r="H2800" s="129">
        <v>1098302.4109249115</v>
      </c>
      <c r="I2800" s="129">
        <v>-0.0001</v>
      </c>
      <c r="J2800" s="129">
        <v>-0.0001</v>
      </c>
    </row>
    <row r="2801" spans="1:8" ht="12.75">
      <c r="A2801" s="128">
        <v>38387.107627314814</v>
      </c>
      <c r="C2801" s="151" t="s">
        <v>1290</v>
      </c>
      <c r="D2801" s="129">
        <v>171446.46736327177</v>
      </c>
      <c r="F2801" s="129">
        <v>57.73502691896257</v>
      </c>
      <c r="H2801" s="129">
        <v>171446.46736327177</v>
      </c>
    </row>
    <row r="2803" spans="3:8" ht="12.75">
      <c r="C2803" s="151" t="s">
        <v>1291</v>
      </c>
      <c r="D2803" s="129">
        <v>15.202267092604325</v>
      </c>
      <c r="F2803" s="129">
        <v>0.19593334927249742</v>
      </c>
      <c r="H2803" s="129">
        <v>15.610133025101158</v>
      </c>
    </row>
    <row r="2804" spans="1:10" ht="12.75">
      <c r="A2804" s="145" t="s">
        <v>1280</v>
      </c>
      <c r="C2804" s="146" t="s">
        <v>1281</v>
      </c>
      <c r="D2804" s="146" t="s">
        <v>1282</v>
      </c>
      <c r="F2804" s="146" t="s">
        <v>1283</v>
      </c>
      <c r="G2804" s="146" t="s">
        <v>1284</v>
      </c>
      <c r="H2804" s="146" t="s">
        <v>1285</v>
      </c>
      <c r="I2804" s="147" t="s">
        <v>1286</v>
      </c>
      <c r="J2804" s="146" t="s">
        <v>1287</v>
      </c>
    </row>
    <row r="2805" spans="1:8" ht="12.75">
      <c r="A2805" s="148" t="s">
        <v>1060</v>
      </c>
      <c r="C2805" s="149">
        <v>393.36599999992177</v>
      </c>
      <c r="D2805" s="129">
        <v>4749830.065574646</v>
      </c>
      <c r="F2805" s="129">
        <v>14700</v>
      </c>
      <c r="G2805" s="129">
        <v>17900</v>
      </c>
      <c r="H2805" s="150" t="s">
        <v>316</v>
      </c>
    </row>
    <row r="2807" spans="4:8" ht="12.75">
      <c r="D2807" s="129">
        <v>4784616.730171204</v>
      </c>
      <c r="F2807" s="129">
        <v>17600</v>
      </c>
      <c r="G2807" s="129">
        <v>16900</v>
      </c>
      <c r="H2807" s="150" t="s">
        <v>317</v>
      </c>
    </row>
    <row r="2809" spans="4:8" ht="12.75">
      <c r="D2809" s="129">
        <v>4910124.465843201</v>
      </c>
      <c r="F2809" s="129">
        <v>14900</v>
      </c>
      <c r="G2809" s="129">
        <v>17900</v>
      </c>
      <c r="H2809" s="150" t="s">
        <v>318</v>
      </c>
    </row>
    <row r="2811" spans="1:10" ht="12.75">
      <c r="A2811" s="145" t="s">
        <v>1288</v>
      </c>
      <c r="C2811" s="151" t="s">
        <v>1289</v>
      </c>
      <c r="D2811" s="129">
        <v>4814857.08719635</v>
      </c>
      <c r="F2811" s="129">
        <v>15733.333333333332</v>
      </c>
      <c r="G2811" s="129">
        <v>17566.666666666668</v>
      </c>
      <c r="H2811" s="129">
        <v>4798207.08719635</v>
      </c>
      <c r="I2811" s="129">
        <v>-0.0001</v>
      </c>
      <c r="J2811" s="129">
        <v>-0.0001</v>
      </c>
    </row>
    <row r="2812" spans="1:8" ht="12.75">
      <c r="A2812" s="128">
        <v>38387.108090277776</v>
      </c>
      <c r="C2812" s="151" t="s">
        <v>1290</v>
      </c>
      <c r="D2812" s="129">
        <v>84317.45420801081</v>
      </c>
      <c r="F2812" s="129">
        <v>1619.6707484341791</v>
      </c>
      <c r="G2812" s="129">
        <v>577.3502691896258</v>
      </c>
      <c r="H2812" s="129">
        <v>84317.45420801081</v>
      </c>
    </row>
    <row r="2814" spans="3:8" ht="12.75">
      <c r="C2814" s="151" t="s">
        <v>1291</v>
      </c>
      <c r="D2814" s="129">
        <v>1.7511932894587352</v>
      </c>
      <c r="F2814" s="129">
        <v>10.294517468861311</v>
      </c>
      <c r="G2814" s="129">
        <v>3.2866239232806014</v>
      </c>
      <c r="H2814" s="129">
        <v>1.757270010979841</v>
      </c>
    </row>
    <row r="2815" spans="1:10" ht="12.75">
      <c r="A2815" s="145" t="s">
        <v>1280</v>
      </c>
      <c r="C2815" s="146" t="s">
        <v>1281</v>
      </c>
      <c r="D2815" s="146" t="s">
        <v>1282</v>
      </c>
      <c r="F2815" s="146" t="s">
        <v>1283</v>
      </c>
      <c r="G2815" s="146" t="s">
        <v>1284</v>
      </c>
      <c r="H2815" s="146" t="s">
        <v>1285</v>
      </c>
      <c r="I2815" s="147" t="s">
        <v>1286</v>
      </c>
      <c r="J2815" s="146" t="s">
        <v>1287</v>
      </c>
    </row>
    <row r="2816" spans="1:8" ht="12.75">
      <c r="A2816" s="148" t="s">
        <v>1054</v>
      </c>
      <c r="C2816" s="149">
        <v>396.15199999976903</v>
      </c>
      <c r="D2816" s="129">
        <v>5785339.910972595</v>
      </c>
      <c r="F2816" s="129">
        <v>91300</v>
      </c>
      <c r="G2816" s="129">
        <v>98300</v>
      </c>
      <c r="H2816" s="150" t="s">
        <v>319</v>
      </c>
    </row>
    <row r="2818" spans="4:8" ht="12.75">
      <c r="D2818" s="129">
        <v>5233725.2235946655</v>
      </c>
      <c r="F2818" s="129">
        <v>89300</v>
      </c>
      <c r="G2818" s="129">
        <v>102300</v>
      </c>
      <c r="H2818" s="150" t="s">
        <v>320</v>
      </c>
    </row>
    <row r="2820" spans="4:8" ht="12.75">
      <c r="D2820" s="129">
        <v>5641828.882446289</v>
      </c>
      <c r="F2820" s="129">
        <v>89200</v>
      </c>
      <c r="G2820" s="129">
        <v>103500</v>
      </c>
      <c r="H2820" s="150" t="s">
        <v>321</v>
      </c>
    </row>
    <row r="2822" spans="1:10" ht="12.75">
      <c r="A2822" s="145" t="s">
        <v>1288</v>
      </c>
      <c r="C2822" s="151" t="s">
        <v>1289</v>
      </c>
      <c r="D2822" s="129">
        <v>5553631.339004517</v>
      </c>
      <c r="F2822" s="129">
        <v>89933.33333333334</v>
      </c>
      <c r="G2822" s="129">
        <v>101366.66666666666</v>
      </c>
      <c r="H2822" s="129">
        <v>5458042.516174551</v>
      </c>
      <c r="I2822" s="129">
        <v>-0.0001</v>
      </c>
      <c r="J2822" s="129">
        <v>-0.0001</v>
      </c>
    </row>
    <row r="2823" spans="1:8" ht="12.75">
      <c r="A2823" s="128">
        <v>38387.10855324074</v>
      </c>
      <c r="C2823" s="151" t="s">
        <v>1290</v>
      </c>
      <c r="D2823" s="129">
        <v>286188.39220805815</v>
      </c>
      <c r="F2823" s="129">
        <v>1184.6237095944575</v>
      </c>
      <c r="G2823" s="129">
        <v>2722.743714221618</v>
      </c>
      <c r="H2823" s="129">
        <v>286188.39220805815</v>
      </c>
    </row>
    <row r="2825" spans="3:8" ht="12.75">
      <c r="C2825" s="151" t="s">
        <v>1291</v>
      </c>
      <c r="D2825" s="129">
        <v>5.153175908492284</v>
      </c>
      <c r="F2825" s="129">
        <v>1.317224287910813</v>
      </c>
      <c r="G2825" s="129">
        <v>2.6860345750295487</v>
      </c>
      <c r="H2825" s="129">
        <v>5.243425483769277</v>
      </c>
    </row>
    <row r="2826" spans="1:10" ht="12.75">
      <c r="A2826" s="145" t="s">
        <v>1280</v>
      </c>
      <c r="C2826" s="146" t="s">
        <v>1281</v>
      </c>
      <c r="D2826" s="146" t="s">
        <v>1282</v>
      </c>
      <c r="F2826" s="146" t="s">
        <v>1283</v>
      </c>
      <c r="G2826" s="146" t="s">
        <v>1284</v>
      </c>
      <c r="H2826" s="146" t="s">
        <v>1285</v>
      </c>
      <c r="I2826" s="147" t="s">
        <v>1286</v>
      </c>
      <c r="J2826" s="146" t="s">
        <v>1287</v>
      </c>
    </row>
    <row r="2827" spans="1:8" ht="12.75">
      <c r="A2827" s="148" t="s">
        <v>1061</v>
      </c>
      <c r="C2827" s="149">
        <v>589.5920000001788</v>
      </c>
      <c r="D2827" s="129">
        <v>536950.8071212769</v>
      </c>
      <c r="F2827" s="129">
        <v>4200</v>
      </c>
      <c r="G2827" s="129">
        <v>3730</v>
      </c>
      <c r="H2827" s="150" t="s">
        <v>322</v>
      </c>
    </row>
    <row r="2829" spans="4:8" ht="12.75">
      <c r="D2829" s="129">
        <v>501835.411031723</v>
      </c>
      <c r="F2829" s="129">
        <v>4090.0000000037253</v>
      </c>
      <c r="G2829" s="129">
        <v>3920</v>
      </c>
      <c r="H2829" s="150" t="s">
        <v>323</v>
      </c>
    </row>
    <row r="2831" spans="4:8" ht="12.75">
      <c r="D2831" s="129">
        <v>490463.9666776657</v>
      </c>
      <c r="F2831" s="129">
        <v>3850</v>
      </c>
      <c r="G2831" s="129">
        <v>3970</v>
      </c>
      <c r="H2831" s="150" t="s">
        <v>324</v>
      </c>
    </row>
    <row r="2833" spans="1:10" ht="12.75">
      <c r="A2833" s="145" t="s">
        <v>1288</v>
      </c>
      <c r="C2833" s="151" t="s">
        <v>1289</v>
      </c>
      <c r="D2833" s="129">
        <v>509750.06161022186</v>
      </c>
      <c r="F2833" s="129">
        <v>4046.6666666679084</v>
      </c>
      <c r="G2833" s="129">
        <v>3873.333333333333</v>
      </c>
      <c r="H2833" s="129">
        <v>505790.0616102213</v>
      </c>
      <c r="I2833" s="129">
        <v>-0.0001</v>
      </c>
      <c r="J2833" s="129">
        <v>-0.0001</v>
      </c>
    </row>
    <row r="2834" spans="1:8" ht="12.75">
      <c r="A2834" s="128">
        <v>38387.10905092592</v>
      </c>
      <c r="C2834" s="151" t="s">
        <v>1290</v>
      </c>
      <c r="D2834" s="129">
        <v>24232.99102344239</v>
      </c>
      <c r="F2834" s="129">
        <v>178.97858344922804</v>
      </c>
      <c r="G2834" s="129">
        <v>126.62279942148388</v>
      </c>
      <c r="H2834" s="129">
        <v>24232.99102344239</v>
      </c>
    </row>
    <row r="2836" spans="3:8" ht="12.75">
      <c r="C2836" s="151" t="s">
        <v>1291</v>
      </c>
      <c r="D2836" s="129">
        <v>4.75389663453774</v>
      </c>
      <c r="F2836" s="129">
        <v>4.4228645003914275</v>
      </c>
      <c r="G2836" s="129">
        <v>3.269091207095109</v>
      </c>
      <c r="H2836" s="129">
        <v>4.791116485423777</v>
      </c>
    </row>
    <row r="2837" spans="1:10" ht="12.75">
      <c r="A2837" s="145" t="s">
        <v>1280</v>
      </c>
      <c r="C2837" s="146" t="s">
        <v>1281</v>
      </c>
      <c r="D2837" s="146" t="s">
        <v>1282</v>
      </c>
      <c r="F2837" s="146" t="s">
        <v>1283</v>
      </c>
      <c r="G2837" s="146" t="s">
        <v>1284</v>
      </c>
      <c r="H2837" s="146" t="s">
        <v>1285</v>
      </c>
      <c r="I2837" s="147" t="s">
        <v>1286</v>
      </c>
      <c r="J2837" s="146" t="s">
        <v>1287</v>
      </c>
    </row>
    <row r="2838" spans="1:8" ht="12.75">
      <c r="A2838" s="148" t="s">
        <v>1062</v>
      </c>
      <c r="C2838" s="149">
        <v>766.4900000002235</v>
      </c>
      <c r="D2838" s="129">
        <v>4393.704367496073</v>
      </c>
      <c r="F2838" s="129">
        <v>1829.9999999981374</v>
      </c>
      <c r="G2838" s="129">
        <v>1818</v>
      </c>
      <c r="H2838" s="150" t="s">
        <v>325</v>
      </c>
    </row>
    <row r="2840" spans="4:8" ht="12.75">
      <c r="D2840" s="129">
        <v>4423.801662281156</v>
      </c>
      <c r="F2840" s="129">
        <v>1814.0000000018626</v>
      </c>
      <c r="G2840" s="129">
        <v>1882</v>
      </c>
      <c r="H2840" s="150" t="s">
        <v>326</v>
      </c>
    </row>
    <row r="2842" spans="4:8" ht="12.75">
      <c r="D2842" s="129">
        <v>4471.073558829725</v>
      </c>
      <c r="F2842" s="129">
        <v>1776.0000000018626</v>
      </c>
      <c r="G2842" s="129">
        <v>1746</v>
      </c>
      <c r="H2842" s="150" t="s">
        <v>327</v>
      </c>
    </row>
    <row r="2844" spans="1:10" ht="12.75">
      <c r="A2844" s="145" t="s">
        <v>1288</v>
      </c>
      <c r="C2844" s="151" t="s">
        <v>1289</v>
      </c>
      <c r="D2844" s="129">
        <v>4429.526529535651</v>
      </c>
      <c r="F2844" s="129">
        <v>1806.6666666672877</v>
      </c>
      <c r="G2844" s="129">
        <v>1815.3333333333335</v>
      </c>
      <c r="H2844" s="129">
        <v>2618.3574238442957</v>
      </c>
      <c r="I2844" s="129">
        <v>-0.0001</v>
      </c>
      <c r="J2844" s="129">
        <v>-0.0001</v>
      </c>
    </row>
    <row r="2845" spans="1:8" ht="12.75">
      <c r="A2845" s="128">
        <v>38387.10954861111</v>
      </c>
      <c r="C2845" s="151" t="s">
        <v>1290</v>
      </c>
      <c r="D2845" s="129">
        <v>39.001006662875014</v>
      </c>
      <c r="F2845" s="129">
        <v>27.736858748724735</v>
      </c>
      <c r="G2845" s="129">
        <v>68.03920438492305</v>
      </c>
      <c r="H2845" s="129">
        <v>39.001006662875014</v>
      </c>
    </row>
    <row r="2847" spans="3:8" ht="12.75">
      <c r="C2847" s="151" t="s">
        <v>1291</v>
      </c>
      <c r="D2847" s="129">
        <v>0.8804780014933897</v>
      </c>
      <c r="F2847" s="129">
        <v>1.535250484246229</v>
      </c>
      <c r="G2847" s="129">
        <v>3.7480281519421443</v>
      </c>
      <c r="H2847" s="129">
        <v>1.4895218776362997</v>
      </c>
    </row>
    <row r="2848" spans="1:16" ht="12.75">
      <c r="A2848" s="139" t="s">
        <v>1190</v>
      </c>
      <c r="B2848" s="134" t="s">
        <v>1244</v>
      </c>
      <c r="D2848" s="139" t="s">
        <v>1191</v>
      </c>
      <c r="E2848" s="134" t="s">
        <v>1192</v>
      </c>
      <c r="F2848" s="135" t="s">
        <v>1090</v>
      </c>
      <c r="G2848" s="140" t="s">
        <v>1194</v>
      </c>
      <c r="H2848" s="141">
        <v>2</v>
      </c>
      <c r="I2848" s="142" t="s">
        <v>1195</v>
      </c>
      <c r="J2848" s="141">
        <v>10</v>
      </c>
      <c r="K2848" s="140" t="s">
        <v>1196</v>
      </c>
      <c r="L2848" s="143">
        <v>1</v>
      </c>
      <c r="M2848" s="140" t="s">
        <v>1197</v>
      </c>
      <c r="N2848" s="144">
        <v>1</v>
      </c>
      <c r="O2848" s="140" t="s">
        <v>1198</v>
      </c>
      <c r="P2848" s="144">
        <v>1</v>
      </c>
    </row>
    <row r="2850" spans="1:10" ht="12.75">
      <c r="A2850" s="145" t="s">
        <v>1280</v>
      </c>
      <c r="C2850" s="146" t="s">
        <v>1281</v>
      </c>
      <c r="D2850" s="146" t="s">
        <v>1282</v>
      </c>
      <c r="F2850" s="146" t="s">
        <v>1283</v>
      </c>
      <c r="G2850" s="146" t="s">
        <v>1284</v>
      </c>
      <c r="H2850" s="146" t="s">
        <v>1285</v>
      </c>
      <c r="I2850" s="147" t="s">
        <v>1286</v>
      </c>
      <c r="J2850" s="146" t="s">
        <v>1287</v>
      </c>
    </row>
    <row r="2851" spans="1:8" ht="12.75">
      <c r="A2851" s="148" t="s">
        <v>1222</v>
      </c>
      <c r="C2851" s="149">
        <v>178.2290000000503</v>
      </c>
      <c r="D2851" s="129">
        <v>659</v>
      </c>
      <c r="F2851" s="129">
        <v>595</v>
      </c>
      <c r="G2851" s="129">
        <v>538</v>
      </c>
      <c r="H2851" s="150" t="s">
        <v>328</v>
      </c>
    </row>
    <row r="2853" spans="4:8" ht="12.75">
      <c r="D2853" s="129">
        <v>657.0129200480878</v>
      </c>
      <c r="F2853" s="129">
        <v>545</v>
      </c>
      <c r="G2853" s="129">
        <v>527</v>
      </c>
      <c r="H2853" s="150" t="s">
        <v>329</v>
      </c>
    </row>
    <row r="2855" spans="4:8" ht="12.75">
      <c r="D2855" s="129">
        <v>628.5478417500854</v>
      </c>
      <c r="F2855" s="129">
        <v>624</v>
      </c>
      <c r="G2855" s="129">
        <v>690</v>
      </c>
      <c r="H2855" s="150" t="s">
        <v>330</v>
      </c>
    </row>
    <row r="2857" spans="1:8" ht="12.75">
      <c r="A2857" s="145" t="s">
        <v>1288</v>
      </c>
      <c r="C2857" s="151" t="s">
        <v>1289</v>
      </c>
      <c r="D2857" s="129">
        <v>648.1869205993911</v>
      </c>
      <c r="F2857" s="129">
        <v>588</v>
      </c>
      <c r="G2857" s="129">
        <v>585</v>
      </c>
      <c r="H2857" s="129">
        <v>61.77481122439106</v>
      </c>
    </row>
    <row r="2858" spans="1:8" ht="12.75">
      <c r="A2858" s="128">
        <v>38387.11177083333</v>
      </c>
      <c r="C2858" s="151" t="s">
        <v>1290</v>
      </c>
      <c r="D2858" s="129">
        <v>17.03693591056556</v>
      </c>
      <c r="F2858" s="129">
        <v>39.962482405376164</v>
      </c>
      <c r="G2858" s="129">
        <v>91.09884741312594</v>
      </c>
      <c r="H2858" s="129">
        <v>17.03693591056556</v>
      </c>
    </row>
    <row r="2860" spans="3:8" ht="12.75">
      <c r="C2860" s="151" t="s">
        <v>1291</v>
      </c>
      <c r="D2860" s="129">
        <v>2.628398594468888</v>
      </c>
      <c r="F2860" s="129">
        <v>6.7963405451320025</v>
      </c>
      <c r="G2860" s="129">
        <v>15.572452549252294</v>
      </c>
      <c r="H2860" s="129">
        <v>27.579098297331143</v>
      </c>
    </row>
    <row r="2861" spans="1:10" ht="12.75">
      <c r="A2861" s="145" t="s">
        <v>1280</v>
      </c>
      <c r="C2861" s="146" t="s">
        <v>1281</v>
      </c>
      <c r="D2861" s="146" t="s">
        <v>1282</v>
      </c>
      <c r="F2861" s="146" t="s">
        <v>1283</v>
      </c>
      <c r="G2861" s="146" t="s">
        <v>1284</v>
      </c>
      <c r="H2861" s="146" t="s">
        <v>1285</v>
      </c>
      <c r="I2861" s="147" t="s">
        <v>1286</v>
      </c>
      <c r="J2861" s="146" t="s">
        <v>1287</v>
      </c>
    </row>
    <row r="2862" spans="1:8" ht="12.75">
      <c r="A2862" s="148" t="s">
        <v>1055</v>
      </c>
      <c r="C2862" s="149">
        <v>251.61100000003353</v>
      </c>
      <c r="D2862" s="129">
        <v>4584589.654464722</v>
      </c>
      <c r="F2862" s="129">
        <v>28800</v>
      </c>
      <c r="G2862" s="129">
        <v>26500</v>
      </c>
      <c r="H2862" s="150" t="s">
        <v>331</v>
      </c>
    </row>
    <row r="2864" spans="4:8" ht="12.75">
      <c r="D2864" s="129">
        <v>4364335.492965698</v>
      </c>
      <c r="F2864" s="129">
        <v>30600</v>
      </c>
      <c r="G2864" s="129">
        <v>26500</v>
      </c>
      <c r="H2864" s="150" t="s">
        <v>332</v>
      </c>
    </row>
    <row r="2866" spans="4:8" ht="12.75">
      <c r="D2866" s="129">
        <v>4511632.264854431</v>
      </c>
      <c r="F2866" s="129">
        <v>29300</v>
      </c>
      <c r="G2866" s="129">
        <v>26900</v>
      </c>
      <c r="H2866" s="150" t="s">
        <v>333</v>
      </c>
    </row>
    <row r="2868" spans="1:10" ht="12.75">
      <c r="A2868" s="145" t="s">
        <v>1288</v>
      </c>
      <c r="C2868" s="151" t="s">
        <v>1289</v>
      </c>
      <c r="D2868" s="129">
        <v>4486852.470761617</v>
      </c>
      <c r="F2868" s="129">
        <v>29566.666666666664</v>
      </c>
      <c r="G2868" s="129">
        <v>26633.333333333336</v>
      </c>
      <c r="H2868" s="129">
        <v>4458766.928592943</v>
      </c>
      <c r="I2868" s="129">
        <v>-0.0001</v>
      </c>
      <c r="J2868" s="129">
        <v>-0.0001</v>
      </c>
    </row>
    <row r="2869" spans="1:8" ht="12.75">
      <c r="A2869" s="128">
        <v>38387.11224537037</v>
      </c>
      <c r="C2869" s="151" t="s">
        <v>1290</v>
      </c>
      <c r="D2869" s="129">
        <v>112198.49625046972</v>
      </c>
      <c r="F2869" s="129">
        <v>929.1573243177569</v>
      </c>
      <c r="G2869" s="129">
        <v>230.94010767585027</v>
      </c>
      <c r="H2869" s="129">
        <v>112198.49625046972</v>
      </c>
    </row>
    <row r="2871" spans="3:8" ht="12.75">
      <c r="C2871" s="151" t="s">
        <v>1291</v>
      </c>
      <c r="D2871" s="129">
        <v>2.5006058697406806</v>
      </c>
      <c r="F2871" s="129">
        <v>3.1425839604884684</v>
      </c>
      <c r="G2871" s="129">
        <v>0.8671092903974352</v>
      </c>
      <c r="H2871" s="129">
        <v>2.516357056722773</v>
      </c>
    </row>
    <row r="2872" spans="1:10" ht="12.75">
      <c r="A2872" s="145" t="s">
        <v>1280</v>
      </c>
      <c r="C2872" s="146" t="s">
        <v>1281</v>
      </c>
      <c r="D2872" s="146" t="s">
        <v>1282</v>
      </c>
      <c r="F2872" s="146" t="s">
        <v>1283</v>
      </c>
      <c r="G2872" s="146" t="s">
        <v>1284</v>
      </c>
      <c r="H2872" s="146" t="s">
        <v>1285</v>
      </c>
      <c r="I2872" s="147" t="s">
        <v>1286</v>
      </c>
      <c r="J2872" s="146" t="s">
        <v>1287</v>
      </c>
    </row>
    <row r="2873" spans="1:8" ht="12.75">
      <c r="A2873" s="148" t="s">
        <v>1058</v>
      </c>
      <c r="C2873" s="149">
        <v>257.6099999998696</v>
      </c>
      <c r="D2873" s="129">
        <v>369647.21488285065</v>
      </c>
      <c r="F2873" s="129">
        <v>11695</v>
      </c>
      <c r="G2873" s="129">
        <v>10107.5</v>
      </c>
      <c r="H2873" s="150" t="s">
        <v>334</v>
      </c>
    </row>
    <row r="2875" spans="4:8" ht="12.75">
      <c r="D2875" s="129">
        <v>369072.7483077049</v>
      </c>
      <c r="F2875" s="129">
        <v>11522.5</v>
      </c>
      <c r="G2875" s="129">
        <v>10067.5</v>
      </c>
      <c r="H2875" s="150" t="s">
        <v>335</v>
      </c>
    </row>
    <row r="2877" spans="4:8" ht="12.75">
      <c r="D2877" s="129">
        <v>367446.69889974594</v>
      </c>
      <c r="F2877" s="129">
        <v>11250</v>
      </c>
      <c r="G2877" s="129">
        <v>10180</v>
      </c>
      <c r="H2877" s="150" t="s">
        <v>336</v>
      </c>
    </row>
    <row r="2879" spans="1:10" ht="12.75">
      <c r="A2879" s="145" t="s">
        <v>1288</v>
      </c>
      <c r="C2879" s="151" t="s">
        <v>1289</v>
      </c>
      <c r="D2879" s="129">
        <v>368722.2206967672</v>
      </c>
      <c r="F2879" s="129">
        <v>11489.166666666668</v>
      </c>
      <c r="G2879" s="129">
        <v>10118.333333333334</v>
      </c>
      <c r="H2879" s="129">
        <v>357918.4706967672</v>
      </c>
      <c r="I2879" s="129">
        <v>-0.0001</v>
      </c>
      <c r="J2879" s="129">
        <v>-0.0001</v>
      </c>
    </row>
    <row r="2880" spans="1:8" ht="12.75">
      <c r="A2880" s="128">
        <v>38387.11289351852</v>
      </c>
      <c r="C2880" s="151" t="s">
        <v>1290</v>
      </c>
      <c r="D2880" s="129">
        <v>1141.3675361162154</v>
      </c>
      <c r="F2880" s="129">
        <v>224.3648442455576</v>
      </c>
      <c r="G2880" s="129">
        <v>57.027040369752086</v>
      </c>
      <c r="H2880" s="129">
        <v>1141.3675361162154</v>
      </c>
    </row>
    <row r="2882" spans="3:8" ht="12.75">
      <c r="C2882" s="151" t="s">
        <v>1291</v>
      </c>
      <c r="D2882" s="129">
        <v>0.3095467189255357</v>
      </c>
      <c r="F2882" s="129">
        <v>1.9528382758734253</v>
      </c>
      <c r="G2882" s="129">
        <v>0.563601123733343</v>
      </c>
      <c r="H2882" s="129">
        <v>0.3188903701712549</v>
      </c>
    </row>
    <row r="2883" spans="1:10" ht="12.75">
      <c r="A2883" s="145" t="s">
        <v>1280</v>
      </c>
      <c r="C2883" s="146" t="s">
        <v>1281</v>
      </c>
      <c r="D2883" s="146" t="s">
        <v>1282</v>
      </c>
      <c r="F2883" s="146" t="s">
        <v>1283</v>
      </c>
      <c r="G2883" s="146" t="s">
        <v>1284</v>
      </c>
      <c r="H2883" s="146" t="s">
        <v>1285</v>
      </c>
      <c r="I2883" s="147" t="s">
        <v>1286</v>
      </c>
      <c r="J2883" s="146" t="s">
        <v>1287</v>
      </c>
    </row>
    <row r="2884" spans="1:8" ht="12.75">
      <c r="A2884" s="148" t="s">
        <v>1057</v>
      </c>
      <c r="C2884" s="149">
        <v>259.9399999999441</v>
      </c>
      <c r="D2884" s="129">
        <v>3605359.616371155</v>
      </c>
      <c r="F2884" s="129">
        <v>23725</v>
      </c>
      <c r="G2884" s="129">
        <v>22225</v>
      </c>
      <c r="H2884" s="150" t="s">
        <v>337</v>
      </c>
    </row>
    <row r="2886" spans="4:8" ht="12.75">
      <c r="D2886" s="129">
        <v>3702636.072605133</v>
      </c>
      <c r="F2886" s="129">
        <v>23625</v>
      </c>
      <c r="G2886" s="129">
        <v>21900</v>
      </c>
      <c r="H2886" s="150" t="s">
        <v>338</v>
      </c>
    </row>
    <row r="2888" spans="4:8" ht="12.75">
      <c r="D2888" s="129">
        <v>3576655.519382477</v>
      </c>
      <c r="F2888" s="129">
        <v>23700</v>
      </c>
      <c r="G2888" s="129">
        <v>22525</v>
      </c>
      <c r="H2888" s="150" t="s">
        <v>339</v>
      </c>
    </row>
    <row r="2890" spans="1:10" ht="12.75">
      <c r="A2890" s="145" t="s">
        <v>1288</v>
      </c>
      <c r="C2890" s="151" t="s">
        <v>1289</v>
      </c>
      <c r="D2890" s="129">
        <v>3628217.069452922</v>
      </c>
      <c r="F2890" s="129">
        <v>23683.333333333336</v>
      </c>
      <c r="G2890" s="129">
        <v>22216.666666666664</v>
      </c>
      <c r="H2890" s="129">
        <v>3605259.662045514</v>
      </c>
      <c r="I2890" s="129">
        <v>-0.0001</v>
      </c>
      <c r="J2890" s="129">
        <v>-0.0001</v>
      </c>
    </row>
    <row r="2891" spans="1:8" ht="12.75">
      <c r="A2891" s="128">
        <v>38387.11356481481</v>
      </c>
      <c r="C2891" s="151" t="s">
        <v>1290</v>
      </c>
      <c r="D2891" s="129">
        <v>66027.4361050768</v>
      </c>
      <c r="F2891" s="129">
        <v>52.04164998665332</v>
      </c>
      <c r="G2891" s="129">
        <v>312.5833222251842</v>
      </c>
      <c r="H2891" s="129">
        <v>66027.4361050768</v>
      </c>
    </row>
    <row r="2893" spans="3:8" ht="12.75">
      <c r="C2893" s="151" t="s">
        <v>1291</v>
      </c>
      <c r="D2893" s="129">
        <v>1.8198314720743187</v>
      </c>
      <c r="F2893" s="129">
        <v>0.21973954955659386</v>
      </c>
      <c r="G2893" s="129">
        <v>1.4069766941868762</v>
      </c>
      <c r="H2893" s="129">
        <v>1.831419711600325</v>
      </c>
    </row>
    <row r="2894" spans="1:10" ht="12.75">
      <c r="A2894" s="145" t="s">
        <v>1280</v>
      </c>
      <c r="C2894" s="146" t="s">
        <v>1281</v>
      </c>
      <c r="D2894" s="146" t="s">
        <v>1282</v>
      </c>
      <c r="F2894" s="146" t="s">
        <v>1283</v>
      </c>
      <c r="G2894" s="146" t="s">
        <v>1284</v>
      </c>
      <c r="H2894" s="146" t="s">
        <v>1285</v>
      </c>
      <c r="I2894" s="147" t="s">
        <v>1286</v>
      </c>
      <c r="J2894" s="146" t="s">
        <v>1287</v>
      </c>
    </row>
    <row r="2895" spans="1:8" ht="12.75">
      <c r="A2895" s="148" t="s">
        <v>1059</v>
      </c>
      <c r="C2895" s="149">
        <v>285.2129999999888</v>
      </c>
      <c r="D2895" s="129">
        <v>5684603.530708313</v>
      </c>
      <c r="F2895" s="129">
        <v>30125</v>
      </c>
      <c r="G2895" s="129">
        <v>25500</v>
      </c>
      <c r="H2895" s="150" t="s">
        <v>340</v>
      </c>
    </row>
    <row r="2897" spans="4:8" ht="12.75">
      <c r="D2897" s="129">
        <v>5595353.726921082</v>
      </c>
      <c r="F2897" s="129">
        <v>28725</v>
      </c>
      <c r="G2897" s="129">
        <v>24225</v>
      </c>
      <c r="H2897" s="150" t="s">
        <v>341</v>
      </c>
    </row>
    <row r="2899" spans="4:8" ht="12.75">
      <c r="D2899" s="129">
        <v>5679821.614204407</v>
      </c>
      <c r="F2899" s="129">
        <v>29050</v>
      </c>
      <c r="G2899" s="129">
        <v>26375</v>
      </c>
      <c r="H2899" s="150" t="s">
        <v>342</v>
      </c>
    </row>
    <row r="2901" spans="1:10" ht="12.75">
      <c r="A2901" s="145" t="s">
        <v>1288</v>
      </c>
      <c r="C2901" s="151" t="s">
        <v>1289</v>
      </c>
      <c r="D2901" s="129">
        <v>5653259.623944601</v>
      </c>
      <c r="F2901" s="129">
        <v>29300</v>
      </c>
      <c r="G2901" s="129">
        <v>25366.666666666664</v>
      </c>
      <c r="H2901" s="129">
        <v>5626134.188545653</v>
      </c>
      <c r="I2901" s="129">
        <v>-0.0001</v>
      </c>
      <c r="J2901" s="129">
        <v>-0.0001</v>
      </c>
    </row>
    <row r="2902" spans="1:8" ht="12.75">
      <c r="A2902" s="128">
        <v>38387.11424768518</v>
      </c>
      <c r="C2902" s="151" t="s">
        <v>1290</v>
      </c>
      <c r="D2902" s="129">
        <v>50204.94362052407</v>
      </c>
      <c r="F2902" s="129">
        <v>732.7175444876423</v>
      </c>
      <c r="G2902" s="129">
        <v>1081.1837648306291</v>
      </c>
      <c r="H2902" s="129">
        <v>50204.94362052407</v>
      </c>
    </row>
    <row r="2904" spans="3:8" ht="12.75">
      <c r="C2904" s="151" t="s">
        <v>1291</v>
      </c>
      <c r="D2904" s="129">
        <v>0.8880707230900751</v>
      </c>
      <c r="F2904" s="129">
        <v>2.5007424726540695</v>
      </c>
      <c r="G2904" s="129">
        <v>4.2622224631956485</v>
      </c>
      <c r="H2904" s="129">
        <v>0.8923524028761566</v>
      </c>
    </row>
    <row r="2905" spans="1:10" ht="12.75">
      <c r="A2905" s="145" t="s">
        <v>1280</v>
      </c>
      <c r="C2905" s="146" t="s">
        <v>1281</v>
      </c>
      <c r="D2905" s="146" t="s">
        <v>1282</v>
      </c>
      <c r="F2905" s="146" t="s">
        <v>1283</v>
      </c>
      <c r="G2905" s="146" t="s">
        <v>1284</v>
      </c>
      <c r="H2905" s="146" t="s">
        <v>1285</v>
      </c>
      <c r="I2905" s="147" t="s">
        <v>1286</v>
      </c>
      <c r="J2905" s="146" t="s">
        <v>1287</v>
      </c>
    </row>
    <row r="2906" spans="1:8" ht="12.75">
      <c r="A2906" s="148" t="s">
        <v>1055</v>
      </c>
      <c r="C2906" s="149">
        <v>288.1579999998212</v>
      </c>
      <c r="D2906" s="129">
        <v>435231.53511714935</v>
      </c>
      <c r="F2906" s="129">
        <v>4430</v>
      </c>
      <c r="G2906" s="129">
        <v>4300</v>
      </c>
      <c r="H2906" s="150" t="s">
        <v>343</v>
      </c>
    </row>
    <row r="2908" spans="4:8" ht="12.75">
      <c r="D2908" s="129">
        <v>469955.5771689415</v>
      </c>
      <c r="F2908" s="129">
        <v>4430</v>
      </c>
      <c r="G2908" s="129">
        <v>4300</v>
      </c>
      <c r="H2908" s="150" t="s">
        <v>344</v>
      </c>
    </row>
    <row r="2910" spans="4:8" ht="12.75">
      <c r="D2910" s="129">
        <v>462979.6165757179</v>
      </c>
      <c r="F2910" s="129">
        <v>4430</v>
      </c>
      <c r="G2910" s="129">
        <v>4300</v>
      </c>
      <c r="H2910" s="150" t="s">
        <v>345</v>
      </c>
    </row>
    <row r="2912" spans="1:10" ht="12.75">
      <c r="A2912" s="145" t="s">
        <v>1288</v>
      </c>
      <c r="C2912" s="151" t="s">
        <v>1289</v>
      </c>
      <c r="D2912" s="129">
        <v>456055.5762872696</v>
      </c>
      <c r="F2912" s="129">
        <v>4430</v>
      </c>
      <c r="G2912" s="129">
        <v>4300</v>
      </c>
      <c r="H2912" s="129">
        <v>451691.58292443777</v>
      </c>
      <c r="I2912" s="129">
        <v>-0.0001</v>
      </c>
      <c r="J2912" s="129">
        <v>-0.0001</v>
      </c>
    </row>
    <row r="2913" spans="1:8" ht="12.75">
      <c r="A2913" s="128">
        <v>38387.11467592593</v>
      </c>
      <c r="C2913" s="151" t="s">
        <v>1290</v>
      </c>
      <c r="D2913" s="129">
        <v>18368.356609689643</v>
      </c>
      <c r="H2913" s="129">
        <v>18368.356609689643</v>
      </c>
    </row>
    <row r="2915" spans="3:8" ht="12.75">
      <c r="C2915" s="151" t="s">
        <v>1291</v>
      </c>
      <c r="D2915" s="129">
        <v>4.0276574971905195</v>
      </c>
      <c r="F2915" s="129">
        <v>0</v>
      </c>
      <c r="G2915" s="129">
        <v>0</v>
      </c>
      <c r="H2915" s="129">
        <v>4.066570488377339</v>
      </c>
    </row>
    <row r="2916" spans="1:10" ht="12.75">
      <c r="A2916" s="145" t="s">
        <v>1280</v>
      </c>
      <c r="C2916" s="146" t="s">
        <v>1281</v>
      </c>
      <c r="D2916" s="146" t="s">
        <v>1282</v>
      </c>
      <c r="F2916" s="146" t="s">
        <v>1283</v>
      </c>
      <c r="G2916" s="146" t="s">
        <v>1284</v>
      </c>
      <c r="H2916" s="146" t="s">
        <v>1285</v>
      </c>
      <c r="I2916" s="147" t="s">
        <v>1286</v>
      </c>
      <c r="J2916" s="146" t="s">
        <v>1287</v>
      </c>
    </row>
    <row r="2917" spans="1:8" ht="12.75">
      <c r="A2917" s="148" t="s">
        <v>1056</v>
      </c>
      <c r="C2917" s="149">
        <v>334.94100000010803</v>
      </c>
      <c r="D2917" s="129">
        <v>29864.5935882926</v>
      </c>
      <c r="F2917" s="129">
        <v>26300</v>
      </c>
      <c r="H2917" s="150" t="s">
        <v>346</v>
      </c>
    </row>
    <row r="2919" spans="4:8" ht="12.75">
      <c r="D2919" s="129">
        <v>29557.899664968252</v>
      </c>
      <c r="F2919" s="129">
        <v>26200</v>
      </c>
      <c r="H2919" s="150" t="s">
        <v>347</v>
      </c>
    </row>
    <row r="2921" spans="4:8" ht="12.75">
      <c r="D2921" s="129">
        <v>29611.898061662912</v>
      </c>
      <c r="F2921" s="129">
        <v>26600</v>
      </c>
      <c r="H2921" s="150" t="s">
        <v>348</v>
      </c>
    </row>
    <row r="2923" spans="1:10" ht="12.75">
      <c r="A2923" s="145" t="s">
        <v>1288</v>
      </c>
      <c r="C2923" s="151" t="s">
        <v>1289</v>
      </c>
      <c r="D2923" s="129">
        <v>29678.13043830792</v>
      </c>
      <c r="F2923" s="129">
        <v>26366.666666666664</v>
      </c>
      <c r="H2923" s="129">
        <v>3311.4637716412544</v>
      </c>
      <c r="I2923" s="129">
        <v>-0.0001</v>
      </c>
      <c r="J2923" s="129">
        <v>-0.0001</v>
      </c>
    </row>
    <row r="2924" spans="1:8" ht="12.75">
      <c r="A2924" s="128">
        <v>38387.115115740744</v>
      </c>
      <c r="C2924" s="151" t="s">
        <v>1290</v>
      </c>
      <c r="D2924" s="129">
        <v>163.7233533677718</v>
      </c>
      <c r="F2924" s="129">
        <v>208.16659994661327</v>
      </c>
      <c r="H2924" s="129">
        <v>163.7233533677718</v>
      </c>
    </row>
    <row r="2926" spans="3:8" ht="12.75">
      <c r="C2926" s="151" t="s">
        <v>1291</v>
      </c>
      <c r="D2926" s="129">
        <v>0.5516632986976873</v>
      </c>
      <c r="F2926" s="129">
        <v>0.7895067001767889</v>
      </c>
      <c r="H2926" s="129">
        <v>4.944138443242758</v>
      </c>
    </row>
    <row r="2927" spans="1:10" ht="12.75">
      <c r="A2927" s="145" t="s">
        <v>1280</v>
      </c>
      <c r="C2927" s="146" t="s">
        <v>1281</v>
      </c>
      <c r="D2927" s="146" t="s">
        <v>1282</v>
      </c>
      <c r="F2927" s="146" t="s">
        <v>1283</v>
      </c>
      <c r="G2927" s="146" t="s">
        <v>1284</v>
      </c>
      <c r="H2927" s="146" t="s">
        <v>1285</v>
      </c>
      <c r="I2927" s="147" t="s">
        <v>1286</v>
      </c>
      <c r="J2927" s="146" t="s">
        <v>1287</v>
      </c>
    </row>
    <row r="2928" spans="1:8" ht="12.75">
      <c r="A2928" s="148" t="s">
        <v>1060</v>
      </c>
      <c r="C2928" s="149">
        <v>393.36599999992177</v>
      </c>
      <c r="D2928" s="129">
        <v>290639.6133503914</v>
      </c>
      <c r="F2928" s="129">
        <v>8300</v>
      </c>
      <c r="G2928" s="129">
        <v>8300</v>
      </c>
      <c r="H2928" s="150" t="s">
        <v>349</v>
      </c>
    </row>
    <row r="2930" spans="4:8" ht="12.75">
      <c r="D2930" s="129">
        <v>293459.4522151947</v>
      </c>
      <c r="F2930" s="129">
        <v>8300</v>
      </c>
      <c r="G2930" s="129">
        <v>8200</v>
      </c>
      <c r="H2930" s="150" t="s">
        <v>350</v>
      </c>
    </row>
    <row r="2932" spans="4:8" ht="12.75">
      <c r="D2932" s="129">
        <v>291774.6821489334</v>
      </c>
      <c r="F2932" s="129">
        <v>8400</v>
      </c>
      <c r="G2932" s="129">
        <v>8300</v>
      </c>
      <c r="H2932" s="150" t="s">
        <v>351</v>
      </c>
    </row>
    <row r="2934" spans="1:10" ht="12.75">
      <c r="A2934" s="145" t="s">
        <v>1288</v>
      </c>
      <c r="C2934" s="151" t="s">
        <v>1289</v>
      </c>
      <c r="D2934" s="129">
        <v>291957.9159048398</v>
      </c>
      <c r="F2934" s="129">
        <v>8333.333333333334</v>
      </c>
      <c r="G2934" s="129">
        <v>8266.666666666666</v>
      </c>
      <c r="H2934" s="129">
        <v>283657.9159048398</v>
      </c>
      <c r="I2934" s="129">
        <v>-0.0001</v>
      </c>
      <c r="J2934" s="129">
        <v>-0.0001</v>
      </c>
    </row>
    <row r="2935" spans="1:8" ht="12.75">
      <c r="A2935" s="128">
        <v>38387.11556712963</v>
      </c>
      <c r="C2935" s="151" t="s">
        <v>1290</v>
      </c>
      <c r="D2935" s="129">
        <v>1418.8212582416932</v>
      </c>
      <c r="F2935" s="129">
        <v>57.73502691896257</v>
      </c>
      <c r="G2935" s="129">
        <v>57.73502691896257</v>
      </c>
      <c r="H2935" s="129">
        <v>1418.8212582416932</v>
      </c>
    </row>
    <row r="2937" spans="3:8" ht="12.75">
      <c r="C2937" s="151" t="s">
        <v>1291</v>
      </c>
      <c r="D2937" s="129">
        <v>0.4859677306040715</v>
      </c>
      <c r="F2937" s="129">
        <v>0.6928203230275507</v>
      </c>
      <c r="G2937" s="129">
        <v>0.6984075836971279</v>
      </c>
      <c r="H2937" s="129">
        <v>0.5001874365874115</v>
      </c>
    </row>
    <row r="2938" spans="1:10" ht="12.75">
      <c r="A2938" s="145" t="s">
        <v>1280</v>
      </c>
      <c r="C2938" s="146" t="s">
        <v>1281</v>
      </c>
      <c r="D2938" s="146" t="s">
        <v>1282</v>
      </c>
      <c r="F2938" s="146" t="s">
        <v>1283</v>
      </c>
      <c r="G2938" s="146" t="s">
        <v>1284</v>
      </c>
      <c r="H2938" s="146" t="s">
        <v>1285</v>
      </c>
      <c r="I2938" s="147" t="s">
        <v>1286</v>
      </c>
      <c r="J2938" s="146" t="s">
        <v>1287</v>
      </c>
    </row>
    <row r="2939" spans="1:8" ht="12.75">
      <c r="A2939" s="148" t="s">
        <v>1054</v>
      </c>
      <c r="C2939" s="149">
        <v>396.15199999976903</v>
      </c>
      <c r="D2939" s="129">
        <v>337861.8907365799</v>
      </c>
      <c r="F2939" s="129">
        <v>66300</v>
      </c>
      <c r="G2939" s="129">
        <v>67400</v>
      </c>
      <c r="H2939" s="150" t="s">
        <v>352</v>
      </c>
    </row>
    <row r="2941" spans="4:8" ht="12.75">
      <c r="D2941" s="129">
        <v>343280.1138868332</v>
      </c>
      <c r="F2941" s="129">
        <v>67500</v>
      </c>
      <c r="G2941" s="129">
        <v>67400</v>
      </c>
      <c r="H2941" s="150" t="s">
        <v>353</v>
      </c>
    </row>
    <row r="2943" spans="4:8" ht="12.75">
      <c r="D2943" s="129">
        <v>348989.33882522583</v>
      </c>
      <c r="F2943" s="129">
        <v>68500</v>
      </c>
      <c r="G2943" s="129">
        <v>67600</v>
      </c>
      <c r="H2943" s="150" t="s">
        <v>354</v>
      </c>
    </row>
    <row r="2945" spans="1:10" ht="12.75">
      <c r="A2945" s="145" t="s">
        <v>1288</v>
      </c>
      <c r="C2945" s="151" t="s">
        <v>1289</v>
      </c>
      <c r="D2945" s="129">
        <v>343377.11448287964</v>
      </c>
      <c r="F2945" s="129">
        <v>67433.33333333333</v>
      </c>
      <c r="G2945" s="129">
        <v>67466.66666666667</v>
      </c>
      <c r="H2945" s="129">
        <v>275927.2928419759</v>
      </c>
      <c r="I2945" s="129">
        <v>-0.0001</v>
      </c>
      <c r="J2945" s="129">
        <v>-0.0001</v>
      </c>
    </row>
    <row r="2946" spans="1:8" ht="12.75">
      <c r="A2946" s="128">
        <v>38387.11603009259</v>
      </c>
      <c r="C2946" s="151" t="s">
        <v>1290</v>
      </c>
      <c r="D2946" s="129">
        <v>5564.358191031464</v>
      </c>
      <c r="F2946" s="129">
        <v>1101.5141094572202</v>
      </c>
      <c r="G2946" s="129">
        <v>115.47005383792514</v>
      </c>
      <c r="H2946" s="129">
        <v>5564.358191031464</v>
      </c>
    </row>
    <row r="2948" spans="3:8" ht="12.75">
      <c r="C2948" s="151" t="s">
        <v>1291</v>
      </c>
      <c r="D2948" s="129">
        <v>1.620480211504863</v>
      </c>
      <c r="F2948" s="129">
        <v>1.6334860743310236</v>
      </c>
      <c r="G2948" s="129">
        <v>0.17115126557004712</v>
      </c>
      <c r="H2948" s="129">
        <v>2.016603045577728</v>
      </c>
    </row>
    <row r="2949" spans="1:10" ht="12.75">
      <c r="A2949" s="145" t="s">
        <v>1280</v>
      </c>
      <c r="C2949" s="146" t="s">
        <v>1281</v>
      </c>
      <c r="D2949" s="146" t="s">
        <v>1282</v>
      </c>
      <c r="F2949" s="146" t="s">
        <v>1283</v>
      </c>
      <c r="G2949" s="146" t="s">
        <v>1284</v>
      </c>
      <c r="H2949" s="146" t="s">
        <v>1285</v>
      </c>
      <c r="I2949" s="147" t="s">
        <v>1286</v>
      </c>
      <c r="J2949" s="146" t="s">
        <v>1287</v>
      </c>
    </row>
    <row r="2950" spans="1:8" ht="12.75">
      <c r="A2950" s="148" t="s">
        <v>1061</v>
      </c>
      <c r="C2950" s="149">
        <v>589.5920000001788</v>
      </c>
      <c r="D2950" s="129">
        <v>14325.575013563037</v>
      </c>
      <c r="F2950" s="129">
        <v>1920.0000000018626</v>
      </c>
      <c r="G2950" s="129">
        <v>1879.9999999981374</v>
      </c>
      <c r="H2950" s="150" t="s">
        <v>355</v>
      </c>
    </row>
    <row r="2952" spans="4:8" ht="12.75">
      <c r="D2952" s="129">
        <v>14213.051577314734</v>
      </c>
      <c r="F2952" s="129">
        <v>1920.0000000018626</v>
      </c>
      <c r="G2952" s="129">
        <v>1860</v>
      </c>
      <c r="H2952" s="150" t="s">
        <v>356</v>
      </c>
    </row>
    <row r="2954" spans="4:8" ht="12.75">
      <c r="D2954" s="129">
        <v>14254.842275097966</v>
      </c>
      <c r="F2954" s="129">
        <v>1879.9999999981374</v>
      </c>
      <c r="G2954" s="129">
        <v>1850</v>
      </c>
      <c r="H2954" s="150" t="s">
        <v>357</v>
      </c>
    </row>
    <row r="2956" spans="1:10" ht="12.75">
      <c r="A2956" s="145" t="s">
        <v>1288</v>
      </c>
      <c r="C2956" s="151" t="s">
        <v>1289</v>
      </c>
      <c r="D2956" s="129">
        <v>14264.489621991914</v>
      </c>
      <c r="F2956" s="129">
        <v>1906.6666666672877</v>
      </c>
      <c r="G2956" s="129">
        <v>1863.3333333327123</v>
      </c>
      <c r="H2956" s="129">
        <v>12379.489621991914</v>
      </c>
      <c r="I2956" s="129">
        <v>-0.0001</v>
      </c>
      <c r="J2956" s="129">
        <v>-0.0001</v>
      </c>
    </row>
    <row r="2957" spans="1:8" ht="12.75">
      <c r="A2957" s="128">
        <v>38387.116527777776</v>
      </c>
      <c r="C2957" s="151" t="s">
        <v>1290</v>
      </c>
      <c r="D2957" s="129">
        <v>56.878681444121554</v>
      </c>
      <c r="F2957" s="129">
        <v>23.094010769735828</v>
      </c>
      <c r="G2957" s="129">
        <v>15.275252315504936</v>
      </c>
      <c r="H2957" s="129">
        <v>56.878681444121554</v>
      </c>
    </row>
    <row r="2959" spans="3:8" ht="12.75">
      <c r="C2959" s="151" t="s">
        <v>1291</v>
      </c>
      <c r="D2959" s="129">
        <v>0.3987431934222891</v>
      </c>
      <c r="F2959" s="129">
        <v>1.2112243410696664</v>
      </c>
      <c r="G2959" s="129">
        <v>0.8197809829432932</v>
      </c>
      <c r="H2959" s="129">
        <v>0.4594590179475391</v>
      </c>
    </row>
    <row r="2960" spans="1:10" ht="12.75">
      <c r="A2960" s="145" t="s">
        <v>1280</v>
      </c>
      <c r="C2960" s="146" t="s">
        <v>1281</v>
      </c>
      <c r="D2960" s="146" t="s">
        <v>1282</v>
      </c>
      <c r="F2960" s="146" t="s">
        <v>1283</v>
      </c>
      <c r="G2960" s="146" t="s">
        <v>1284</v>
      </c>
      <c r="H2960" s="146" t="s">
        <v>1285</v>
      </c>
      <c r="I2960" s="147" t="s">
        <v>1286</v>
      </c>
      <c r="J2960" s="146" t="s">
        <v>1287</v>
      </c>
    </row>
    <row r="2961" spans="1:8" ht="12.75">
      <c r="A2961" s="148" t="s">
        <v>1062</v>
      </c>
      <c r="C2961" s="149">
        <v>766.4900000002235</v>
      </c>
      <c r="D2961" s="129">
        <v>2072.144146628678</v>
      </c>
      <c r="F2961" s="129">
        <v>1746</v>
      </c>
      <c r="G2961" s="129">
        <v>1804.9999999981374</v>
      </c>
      <c r="H2961" s="150" t="s">
        <v>358</v>
      </c>
    </row>
    <row r="2963" spans="4:8" ht="12.75">
      <c r="D2963" s="129">
        <v>2111.383346337825</v>
      </c>
      <c r="F2963" s="129">
        <v>1735</v>
      </c>
      <c r="G2963" s="129">
        <v>1757</v>
      </c>
      <c r="H2963" s="150" t="s">
        <v>359</v>
      </c>
    </row>
    <row r="2965" spans="4:8" ht="12.75">
      <c r="D2965" s="129">
        <v>1947.042265990749</v>
      </c>
      <c r="F2965" s="129">
        <v>1715</v>
      </c>
      <c r="G2965" s="129">
        <v>1616</v>
      </c>
      <c r="H2965" s="150" t="s">
        <v>360</v>
      </c>
    </row>
    <row r="2967" spans="1:10" ht="12.75">
      <c r="A2967" s="145" t="s">
        <v>1288</v>
      </c>
      <c r="C2967" s="151" t="s">
        <v>1289</v>
      </c>
      <c r="D2967" s="129">
        <v>2043.5232529857508</v>
      </c>
      <c r="F2967" s="129">
        <v>1732</v>
      </c>
      <c r="G2967" s="129">
        <v>1725.9999999993793</v>
      </c>
      <c r="H2967" s="129">
        <v>314.6403261568049</v>
      </c>
      <c r="I2967" s="129">
        <v>-0.0001</v>
      </c>
      <c r="J2967" s="129">
        <v>-0.0001</v>
      </c>
    </row>
    <row r="2968" spans="1:8" ht="12.75">
      <c r="A2968" s="128">
        <v>38387.11702546296</v>
      </c>
      <c r="C2968" s="151" t="s">
        <v>1290</v>
      </c>
      <c r="D2968" s="129">
        <v>85.82752668637832</v>
      </c>
      <c r="F2968" s="129">
        <v>15.716233645501712</v>
      </c>
      <c r="G2968" s="129">
        <v>98.23950325532076</v>
      </c>
      <c r="H2968" s="129">
        <v>85.82752668637832</v>
      </c>
    </row>
    <row r="2970" spans="3:8" ht="12.75">
      <c r="C2970" s="151" t="s">
        <v>1291</v>
      </c>
      <c r="D2970" s="129">
        <v>4.1999779821921495</v>
      </c>
      <c r="F2970" s="129">
        <v>0.907403790155988</v>
      </c>
      <c r="G2970" s="129">
        <v>5.691744105177061</v>
      </c>
      <c r="H2970" s="129">
        <v>27.277980459378597</v>
      </c>
    </row>
    <row r="2971" spans="1:16" ht="12.75">
      <c r="A2971" s="139" t="s">
        <v>1190</v>
      </c>
      <c r="B2971" s="134" t="s">
        <v>361</v>
      </c>
      <c r="D2971" s="139" t="s">
        <v>1191</v>
      </c>
      <c r="E2971" s="134" t="s">
        <v>1192</v>
      </c>
      <c r="F2971" s="135" t="s">
        <v>1091</v>
      </c>
      <c r="G2971" s="140" t="s">
        <v>1194</v>
      </c>
      <c r="H2971" s="141">
        <v>2</v>
      </c>
      <c r="I2971" s="142" t="s">
        <v>1195</v>
      </c>
      <c r="J2971" s="141">
        <v>11</v>
      </c>
      <c r="K2971" s="140" t="s">
        <v>1196</v>
      </c>
      <c r="L2971" s="143">
        <v>1</v>
      </c>
      <c r="M2971" s="140" t="s">
        <v>1197</v>
      </c>
      <c r="N2971" s="144">
        <v>1</v>
      </c>
      <c r="O2971" s="140" t="s">
        <v>1198</v>
      </c>
      <c r="P2971" s="144">
        <v>1</v>
      </c>
    </row>
    <row r="2973" spans="1:10" ht="12.75">
      <c r="A2973" s="145" t="s">
        <v>1280</v>
      </c>
      <c r="C2973" s="146" t="s">
        <v>1281</v>
      </c>
      <c r="D2973" s="146" t="s">
        <v>1282</v>
      </c>
      <c r="F2973" s="146" t="s">
        <v>1283</v>
      </c>
      <c r="G2973" s="146" t="s">
        <v>1284</v>
      </c>
      <c r="H2973" s="146" t="s">
        <v>1285</v>
      </c>
      <c r="I2973" s="147" t="s">
        <v>1286</v>
      </c>
      <c r="J2973" s="146" t="s">
        <v>1287</v>
      </c>
    </row>
    <row r="2974" spans="1:8" ht="12.75">
      <c r="A2974" s="148" t="s">
        <v>1222</v>
      </c>
      <c r="C2974" s="149">
        <v>178.2290000000503</v>
      </c>
      <c r="D2974" s="129">
        <v>561.1292186379433</v>
      </c>
      <c r="F2974" s="129">
        <v>469.00000000046566</v>
      </c>
      <c r="G2974" s="129">
        <v>497</v>
      </c>
      <c r="H2974" s="150" t="s">
        <v>362</v>
      </c>
    </row>
    <row r="2976" spans="4:8" ht="12.75">
      <c r="D2976" s="129">
        <v>550.5</v>
      </c>
      <c r="F2976" s="129">
        <v>436</v>
      </c>
      <c r="G2976" s="129">
        <v>528</v>
      </c>
      <c r="H2976" s="150" t="s">
        <v>363</v>
      </c>
    </row>
    <row r="2978" spans="4:8" ht="12.75">
      <c r="D2978" s="129">
        <v>524.9994752444327</v>
      </c>
      <c r="F2978" s="129">
        <v>433.99999999953434</v>
      </c>
      <c r="G2978" s="129">
        <v>505.00000000046566</v>
      </c>
      <c r="H2978" s="150" t="s">
        <v>364</v>
      </c>
    </row>
    <row r="2980" spans="1:8" ht="12.75">
      <c r="A2980" s="145" t="s">
        <v>1288</v>
      </c>
      <c r="C2980" s="151" t="s">
        <v>1289</v>
      </c>
      <c r="D2980" s="129">
        <v>545.542897960792</v>
      </c>
      <c r="F2980" s="129">
        <v>446.33333333333337</v>
      </c>
      <c r="G2980" s="129">
        <v>510.0000000001552</v>
      </c>
      <c r="H2980" s="129">
        <v>65.51099691904317</v>
      </c>
    </row>
    <row r="2981" spans="1:8" ht="12.75">
      <c r="A2981" s="128">
        <v>38387.119259259256</v>
      </c>
      <c r="C2981" s="151" t="s">
        <v>1290</v>
      </c>
      <c r="D2981" s="129">
        <v>18.567962593954427</v>
      </c>
      <c r="F2981" s="129">
        <v>19.655363984155198</v>
      </c>
      <c r="G2981" s="129">
        <v>16.09347693935855</v>
      </c>
      <c r="H2981" s="129">
        <v>18.567962593954427</v>
      </c>
    </row>
    <row r="2983" spans="3:8" ht="12.75">
      <c r="C2983" s="151" t="s">
        <v>1291</v>
      </c>
      <c r="D2983" s="129">
        <v>3.4035751658321294</v>
      </c>
      <c r="F2983" s="129">
        <v>4.403740997196833</v>
      </c>
      <c r="G2983" s="129">
        <v>3.155583713598756</v>
      </c>
      <c r="H2983" s="129">
        <v>28.34327588832184</v>
      </c>
    </row>
    <row r="2984" spans="1:10" ht="12.75">
      <c r="A2984" s="145" t="s">
        <v>1280</v>
      </c>
      <c r="C2984" s="146" t="s">
        <v>1281</v>
      </c>
      <c r="D2984" s="146" t="s">
        <v>1282</v>
      </c>
      <c r="F2984" s="146" t="s">
        <v>1283</v>
      </c>
      <c r="G2984" s="146" t="s">
        <v>1284</v>
      </c>
      <c r="H2984" s="146" t="s">
        <v>1285</v>
      </c>
      <c r="I2984" s="147" t="s">
        <v>1286</v>
      </c>
      <c r="J2984" s="146" t="s">
        <v>1287</v>
      </c>
    </row>
    <row r="2985" spans="1:8" ht="12.75">
      <c r="A2985" s="148" t="s">
        <v>1055</v>
      </c>
      <c r="C2985" s="149">
        <v>251.61100000003353</v>
      </c>
      <c r="D2985" s="129">
        <v>5440260.06526947</v>
      </c>
      <c r="F2985" s="129">
        <v>33100</v>
      </c>
      <c r="G2985" s="129">
        <v>27900</v>
      </c>
      <c r="H2985" s="150" t="s">
        <v>365</v>
      </c>
    </row>
    <row r="2987" spans="4:8" ht="12.75">
      <c r="D2987" s="129">
        <v>5463871.6140060425</v>
      </c>
      <c r="F2987" s="129">
        <v>33500</v>
      </c>
      <c r="G2987" s="129">
        <v>27400</v>
      </c>
      <c r="H2987" s="150" t="s">
        <v>366</v>
      </c>
    </row>
    <row r="2989" spans="4:8" ht="12.75">
      <c r="D2989" s="129">
        <v>5272981.570983887</v>
      </c>
      <c r="F2989" s="129">
        <v>32500</v>
      </c>
      <c r="G2989" s="129">
        <v>28000</v>
      </c>
      <c r="H2989" s="150" t="s">
        <v>367</v>
      </c>
    </row>
    <row r="2991" spans="1:10" ht="12.75">
      <c r="A2991" s="145" t="s">
        <v>1288</v>
      </c>
      <c r="C2991" s="151" t="s">
        <v>1289</v>
      </c>
      <c r="D2991" s="129">
        <v>5392371.0834198</v>
      </c>
      <c r="F2991" s="129">
        <v>33033.333333333336</v>
      </c>
      <c r="G2991" s="129">
        <v>27766.666666666664</v>
      </c>
      <c r="H2991" s="129">
        <v>5361997.0417987695</v>
      </c>
      <c r="I2991" s="129">
        <v>-0.0001</v>
      </c>
      <c r="J2991" s="129">
        <v>-0.0001</v>
      </c>
    </row>
    <row r="2992" spans="1:8" ht="12.75">
      <c r="A2992" s="128">
        <v>38387.119733796295</v>
      </c>
      <c r="C2992" s="151" t="s">
        <v>1290</v>
      </c>
      <c r="D2992" s="129">
        <v>104066.17158420566</v>
      </c>
      <c r="F2992" s="129">
        <v>503.32229568471666</v>
      </c>
      <c r="G2992" s="129">
        <v>321.4550253664318</v>
      </c>
      <c r="H2992" s="129">
        <v>104066.17158420566</v>
      </c>
    </row>
    <row r="2994" spans="3:8" ht="12.75">
      <c r="C2994" s="151" t="s">
        <v>1291</v>
      </c>
      <c r="D2994" s="129">
        <v>1.929877784267913</v>
      </c>
      <c r="F2994" s="129">
        <v>1.523680007118214</v>
      </c>
      <c r="G2994" s="129">
        <v>1.1577011717878698</v>
      </c>
      <c r="H2994" s="129">
        <v>1.9408099402698473</v>
      </c>
    </row>
    <row r="2995" spans="1:10" ht="12.75">
      <c r="A2995" s="145" t="s">
        <v>1280</v>
      </c>
      <c r="C2995" s="146" t="s">
        <v>1281</v>
      </c>
      <c r="D2995" s="146" t="s">
        <v>1282</v>
      </c>
      <c r="F2995" s="146" t="s">
        <v>1283</v>
      </c>
      <c r="G2995" s="146" t="s">
        <v>1284</v>
      </c>
      <c r="H2995" s="146" t="s">
        <v>1285</v>
      </c>
      <c r="I2995" s="147" t="s">
        <v>1286</v>
      </c>
      <c r="J2995" s="146" t="s">
        <v>1287</v>
      </c>
    </row>
    <row r="2996" spans="1:8" ht="12.75">
      <c r="A2996" s="148" t="s">
        <v>1058</v>
      </c>
      <c r="C2996" s="149">
        <v>257.6099999998696</v>
      </c>
      <c r="D2996" s="129">
        <v>357535.2492694855</v>
      </c>
      <c r="F2996" s="129">
        <v>12522.5</v>
      </c>
      <c r="G2996" s="129">
        <v>9922.5</v>
      </c>
      <c r="H2996" s="150" t="s">
        <v>368</v>
      </c>
    </row>
    <row r="2998" spans="4:8" ht="12.75">
      <c r="D2998" s="129">
        <v>354754.73961400986</v>
      </c>
      <c r="F2998" s="129">
        <v>11862.5</v>
      </c>
      <c r="G2998" s="129">
        <v>9907.5</v>
      </c>
      <c r="H2998" s="150" t="s">
        <v>369</v>
      </c>
    </row>
    <row r="3000" spans="4:8" ht="12.75">
      <c r="D3000" s="129">
        <v>341555.2469677925</v>
      </c>
      <c r="F3000" s="129">
        <v>11747.5</v>
      </c>
      <c r="G3000" s="129">
        <v>9857.5</v>
      </c>
      <c r="H3000" s="150" t="s">
        <v>370</v>
      </c>
    </row>
    <row r="3002" spans="1:10" ht="12.75">
      <c r="A3002" s="145" t="s">
        <v>1288</v>
      </c>
      <c r="C3002" s="151" t="s">
        <v>1289</v>
      </c>
      <c r="D3002" s="129">
        <v>351281.7452837626</v>
      </c>
      <c r="F3002" s="129">
        <v>12044.166666666668</v>
      </c>
      <c r="G3002" s="129">
        <v>9895.833333333334</v>
      </c>
      <c r="H3002" s="129">
        <v>340311.7452837626</v>
      </c>
      <c r="I3002" s="129">
        <v>-0.0001</v>
      </c>
      <c r="J3002" s="129">
        <v>-0.0001</v>
      </c>
    </row>
    <row r="3003" spans="1:8" ht="12.75">
      <c r="A3003" s="128">
        <v>38387.12038194444</v>
      </c>
      <c r="C3003" s="151" t="s">
        <v>1290</v>
      </c>
      <c r="D3003" s="129">
        <v>8537.352376702298</v>
      </c>
      <c r="F3003" s="129">
        <v>418.22043629327027</v>
      </c>
      <c r="G3003" s="129">
        <v>34.03429642777023</v>
      </c>
      <c r="H3003" s="129">
        <v>8537.352376702298</v>
      </c>
    </row>
    <row r="3005" spans="3:8" ht="12.75">
      <c r="C3005" s="151" t="s">
        <v>1291</v>
      </c>
      <c r="D3005" s="129">
        <v>2.4303433045761866</v>
      </c>
      <c r="F3005" s="129">
        <v>3.4723899782185303</v>
      </c>
      <c r="G3005" s="129">
        <v>0.34392552179641483</v>
      </c>
      <c r="H3005" s="129">
        <v>2.5086857844367336</v>
      </c>
    </row>
    <row r="3006" spans="1:10" ht="12.75">
      <c r="A3006" s="145" t="s">
        <v>1280</v>
      </c>
      <c r="C3006" s="146" t="s">
        <v>1281</v>
      </c>
      <c r="D3006" s="146" t="s">
        <v>1282</v>
      </c>
      <c r="F3006" s="146" t="s">
        <v>1283</v>
      </c>
      <c r="G3006" s="146" t="s">
        <v>1284</v>
      </c>
      <c r="H3006" s="146" t="s">
        <v>1285</v>
      </c>
      <c r="I3006" s="147" t="s">
        <v>1286</v>
      </c>
      <c r="J3006" s="146" t="s">
        <v>1287</v>
      </c>
    </row>
    <row r="3007" spans="1:8" ht="12.75">
      <c r="A3007" s="148" t="s">
        <v>1057</v>
      </c>
      <c r="C3007" s="149">
        <v>259.9399999999441</v>
      </c>
      <c r="D3007" s="129">
        <v>2712110.7177238464</v>
      </c>
      <c r="F3007" s="129">
        <v>21975</v>
      </c>
      <c r="G3007" s="129">
        <v>19900</v>
      </c>
      <c r="H3007" s="150" t="s">
        <v>371</v>
      </c>
    </row>
    <row r="3009" spans="4:8" ht="12.75">
      <c r="D3009" s="129">
        <v>2736415.8395233154</v>
      </c>
      <c r="F3009" s="129">
        <v>21775</v>
      </c>
      <c r="G3009" s="129">
        <v>20400</v>
      </c>
      <c r="H3009" s="150" t="s">
        <v>372</v>
      </c>
    </row>
    <row r="3011" spans="4:8" ht="12.75">
      <c r="D3011" s="129">
        <v>2699241.7799987793</v>
      </c>
      <c r="F3011" s="129">
        <v>22050</v>
      </c>
      <c r="G3011" s="129">
        <v>20400</v>
      </c>
      <c r="H3011" s="150" t="s">
        <v>373</v>
      </c>
    </row>
    <row r="3013" spans="1:10" ht="12.75">
      <c r="A3013" s="145" t="s">
        <v>1288</v>
      </c>
      <c r="C3013" s="151" t="s">
        <v>1289</v>
      </c>
      <c r="D3013" s="129">
        <v>2715922.7790819807</v>
      </c>
      <c r="F3013" s="129">
        <v>21933.333333333336</v>
      </c>
      <c r="G3013" s="129">
        <v>20233.333333333332</v>
      </c>
      <c r="H3013" s="129">
        <v>2694830.859890061</v>
      </c>
      <c r="I3013" s="129">
        <v>-0.0001</v>
      </c>
      <c r="J3013" s="129">
        <v>-0.0001</v>
      </c>
    </row>
    <row r="3014" spans="1:8" ht="12.75">
      <c r="A3014" s="128">
        <v>38387.12105324074</v>
      </c>
      <c r="C3014" s="151" t="s">
        <v>1290</v>
      </c>
      <c r="D3014" s="129">
        <v>18877.93776431455</v>
      </c>
      <c r="F3014" s="129">
        <v>142.15601757693315</v>
      </c>
      <c r="G3014" s="129">
        <v>288.6751345948129</v>
      </c>
      <c r="H3014" s="129">
        <v>18877.93776431455</v>
      </c>
    </row>
    <row r="3016" spans="3:8" ht="12.75">
      <c r="C3016" s="151" t="s">
        <v>1291</v>
      </c>
      <c r="D3016" s="129">
        <v>0.695083745006018</v>
      </c>
      <c r="F3016" s="129">
        <v>0.6481277397124612</v>
      </c>
      <c r="G3016" s="129">
        <v>1.4267304839941326</v>
      </c>
      <c r="H3016" s="129">
        <v>0.7005240308508529</v>
      </c>
    </row>
    <row r="3017" spans="1:10" ht="12.75">
      <c r="A3017" s="145" t="s">
        <v>1280</v>
      </c>
      <c r="C3017" s="146" t="s">
        <v>1281</v>
      </c>
      <c r="D3017" s="146" t="s">
        <v>1282</v>
      </c>
      <c r="F3017" s="146" t="s">
        <v>1283</v>
      </c>
      <c r="G3017" s="146" t="s">
        <v>1284</v>
      </c>
      <c r="H3017" s="146" t="s">
        <v>1285</v>
      </c>
      <c r="I3017" s="147" t="s">
        <v>1286</v>
      </c>
      <c r="J3017" s="146" t="s">
        <v>1287</v>
      </c>
    </row>
    <row r="3018" spans="1:8" ht="12.75">
      <c r="A3018" s="148" t="s">
        <v>1059</v>
      </c>
      <c r="C3018" s="149">
        <v>285.2129999999888</v>
      </c>
      <c r="D3018" s="129">
        <v>1348559.979757309</v>
      </c>
      <c r="F3018" s="129">
        <v>14200</v>
      </c>
      <c r="G3018" s="129">
        <v>13150</v>
      </c>
      <c r="H3018" s="150" t="s">
        <v>374</v>
      </c>
    </row>
    <row r="3020" spans="4:8" ht="12.75">
      <c r="D3020" s="129">
        <v>1331411.6517562866</v>
      </c>
      <c r="F3020" s="129">
        <v>14675</v>
      </c>
      <c r="G3020" s="129">
        <v>12900</v>
      </c>
      <c r="H3020" s="150" t="s">
        <v>153</v>
      </c>
    </row>
    <row r="3022" spans="4:8" ht="12.75">
      <c r="D3022" s="129">
        <v>1325237.8479385376</v>
      </c>
      <c r="F3022" s="129">
        <v>14325</v>
      </c>
      <c r="G3022" s="129">
        <v>12775</v>
      </c>
      <c r="H3022" s="150" t="s">
        <v>154</v>
      </c>
    </row>
    <row r="3024" spans="1:10" ht="12.75">
      <c r="A3024" s="145" t="s">
        <v>1288</v>
      </c>
      <c r="C3024" s="151" t="s">
        <v>1289</v>
      </c>
      <c r="D3024" s="129">
        <v>1335069.8264840443</v>
      </c>
      <c r="F3024" s="129">
        <v>14400</v>
      </c>
      <c r="G3024" s="129">
        <v>12941.666666666668</v>
      </c>
      <c r="H3024" s="129">
        <v>1321476.0739526553</v>
      </c>
      <c r="I3024" s="129">
        <v>-0.0001</v>
      </c>
      <c r="J3024" s="129">
        <v>-0.0001</v>
      </c>
    </row>
    <row r="3025" spans="1:8" ht="12.75">
      <c r="A3025" s="128">
        <v>38387.12173611111</v>
      </c>
      <c r="C3025" s="151" t="s">
        <v>1290</v>
      </c>
      <c r="D3025" s="129">
        <v>12083.755206750371</v>
      </c>
      <c r="F3025" s="129">
        <v>246.22144504490262</v>
      </c>
      <c r="G3025" s="129">
        <v>190.94065395649332</v>
      </c>
      <c r="H3025" s="129">
        <v>12083.755206750371</v>
      </c>
    </row>
    <row r="3027" spans="3:8" ht="12.75">
      <c r="C3027" s="151" t="s">
        <v>1291</v>
      </c>
      <c r="D3027" s="129">
        <v>0.9051028618161034</v>
      </c>
      <c r="F3027" s="129">
        <v>1.709871146145157</v>
      </c>
      <c r="G3027" s="129">
        <v>1.4753946216857179</v>
      </c>
      <c r="H3027" s="129">
        <v>0.9144134687665406</v>
      </c>
    </row>
    <row r="3028" spans="1:10" ht="12.75">
      <c r="A3028" s="145" t="s">
        <v>1280</v>
      </c>
      <c r="C3028" s="146" t="s">
        <v>1281</v>
      </c>
      <c r="D3028" s="146" t="s">
        <v>1282</v>
      </c>
      <c r="F3028" s="146" t="s">
        <v>1283</v>
      </c>
      <c r="G3028" s="146" t="s">
        <v>1284</v>
      </c>
      <c r="H3028" s="146" t="s">
        <v>1285</v>
      </c>
      <c r="I3028" s="147" t="s">
        <v>1286</v>
      </c>
      <c r="J3028" s="146" t="s">
        <v>1287</v>
      </c>
    </row>
    <row r="3029" spans="1:8" ht="12.75">
      <c r="A3029" s="148" t="s">
        <v>1055</v>
      </c>
      <c r="C3029" s="149">
        <v>288.1579999998212</v>
      </c>
      <c r="D3029" s="129">
        <v>477797.7343211174</v>
      </c>
      <c r="F3029" s="129">
        <v>4480</v>
      </c>
      <c r="G3029" s="129">
        <v>4200</v>
      </c>
      <c r="H3029" s="150" t="s">
        <v>155</v>
      </c>
    </row>
    <row r="3031" spans="4:8" ht="12.75">
      <c r="D3031" s="129">
        <v>536800.7247505188</v>
      </c>
      <c r="F3031" s="129">
        <v>4480</v>
      </c>
      <c r="G3031" s="129">
        <v>4200</v>
      </c>
      <c r="H3031" s="150" t="s">
        <v>156</v>
      </c>
    </row>
    <row r="3033" spans="4:8" ht="12.75">
      <c r="D3033" s="129">
        <v>543395.6902313232</v>
      </c>
      <c r="F3033" s="129">
        <v>4480</v>
      </c>
      <c r="G3033" s="129">
        <v>4200</v>
      </c>
      <c r="H3033" s="150" t="s">
        <v>157</v>
      </c>
    </row>
    <row r="3035" spans="1:10" ht="12.75">
      <c r="A3035" s="145" t="s">
        <v>1288</v>
      </c>
      <c r="C3035" s="151" t="s">
        <v>1289</v>
      </c>
      <c r="D3035" s="129">
        <v>519331.3831009865</v>
      </c>
      <c r="F3035" s="129">
        <v>4480</v>
      </c>
      <c r="G3035" s="129">
        <v>4200</v>
      </c>
      <c r="H3035" s="129">
        <v>514993.5512425795</v>
      </c>
      <c r="I3035" s="129">
        <v>-0.0001</v>
      </c>
      <c r="J3035" s="129">
        <v>-0.0001</v>
      </c>
    </row>
    <row r="3036" spans="1:8" ht="12.75">
      <c r="A3036" s="128">
        <v>38387.122152777774</v>
      </c>
      <c r="C3036" s="151" t="s">
        <v>1290</v>
      </c>
      <c r="D3036" s="129">
        <v>36120.02738302346</v>
      </c>
      <c r="H3036" s="129">
        <v>36120.02738302346</v>
      </c>
    </row>
    <row r="3038" spans="3:8" ht="12.75">
      <c r="C3038" s="151" t="s">
        <v>1291</v>
      </c>
      <c r="D3038" s="129">
        <v>6.9551019942886345</v>
      </c>
      <c r="F3038" s="129">
        <v>0</v>
      </c>
      <c r="G3038" s="129">
        <v>0</v>
      </c>
      <c r="H3038" s="129">
        <v>7.013685374481456</v>
      </c>
    </row>
    <row r="3039" spans="1:10" ht="12.75">
      <c r="A3039" s="145" t="s">
        <v>1280</v>
      </c>
      <c r="C3039" s="146" t="s">
        <v>1281</v>
      </c>
      <c r="D3039" s="146" t="s">
        <v>1282</v>
      </c>
      <c r="F3039" s="146" t="s">
        <v>1283</v>
      </c>
      <c r="G3039" s="146" t="s">
        <v>1284</v>
      </c>
      <c r="H3039" s="146" t="s">
        <v>1285</v>
      </c>
      <c r="I3039" s="147" t="s">
        <v>1286</v>
      </c>
      <c r="J3039" s="146" t="s">
        <v>1287</v>
      </c>
    </row>
    <row r="3040" spans="1:8" ht="12.75">
      <c r="A3040" s="148" t="s">
        <v>1056</v>
      </c>
      <c r="C3040" s="149">
        <v>334.94100000010803</v>
      </c>
      <c r="D3040" s="129">
        <v>225669.6308863163</v>
      </c>
      <c r="F3040" s="129">
        <v>27000</v>
      </c>
      <c r="H3040" s="150" t="s">
        <v>158</v>
      </c>
    </row>
    <row r="3042" spans="4:8" ht="12.75">
      <c r="D3042" s="129">
        <v>228379.2252113819</v>
      </c>
      <c r="F3042" s="129">
        <v>27000</v>
      </c>
      <c r="H3042" s="150" t="s">
        <v>159</v>
      </c>
    </row>
    <row r="3044" spans="4:8" ht="12.75">
      <c r="D3044" s="129">
        <v>232864.31222438812</v>
      </c>
      <c r="F3044" s="129">
        <v>26900</v>
      </c>
      <c r="H3044" s="150" t="s">
        <v>160</v>
      </c>
    </row>
    <row r="3046" spans="1:10" ht="12.75">
      <c r="A3046" s="145" t="s">
        <v>1288</v>
      </c>
      <c r="C3046" s="151" t="s">
        <v>1289</v>
      </c>
      <c r="D3046" s="129">
        <v>228971.0561073621</v>
      </c>
      <c r="F3046" s="129">
        <v>26966.666666666664</v>
      </c>
      <c r="H3046" s="129">
        <v>202004.38944069546</v>
      </c>
      <c r="I3046" s="129">
        <v>-0.0001</v>
      </c>
      <c r="J3046" s="129">
        <v>-0.0001</v>
      </c>
    </row>
    <row r="3047" spans="1:8" ht="12.75">
      <c r="A3047" s="128">
        <v>38387.12259259259</v>
      </c>
      <c r="C3047" s="151" t="s">
        <v>1290</v>
      </c>
      <c r="D3047" s="129">
        <v>3633.670010632759</v>
      </c>
      <c r="F3047" s="129">
        <v>57.73502691896257</v>
      </c>
      <c r="H3047" s="129">
        <v>3633.670010632759</v>
      </c>
    </row>
    <row r="3049" spans="3:8" ht="12.75">
      <c r="C3049" s="151" t="s">
        <v>1291</v>
      </c>
      <c r="D3049" s="129">
        <v>1.5869560425702758</v>
      </c>
      <c r="F3049" s="129">
        <v>0.21409775124460778</v>
      </c>
      <c r="H3049" s="129">
        <v>1.7988074520031818</v>
      </c>
    </row>
    <row r="3050" spans="1:10" ht="12.75">
      <c r="A3050" s="145" t="s">
        <v>1280</v>
      </c>
      <c r="C3050" s="146" t="s">
        <v>1281</v>
      </c>
      <c r="D3050" s="146" t="s">
        <v>1282</v>
      </c>
      <c r="F3050" s="146" t="s">
        <v>1283</v>
      </c>
      <c r="G3050" s="146" t="s">
        <v>1284</v>
      </c>
      <c r="H3050" s="146" t="s">
        <v>1285</v>
      </c>
      <c r="I3050" s="147" t="s">
        <v>1286</v>
      </c>
      <c r="J3050" s="146" t="s">
        <v>1287</v>
      </c>
    </row>
    <row r="3051" spans="1:8" ht="12.75">
      <c r="A3051" s="148" t="s">
        <v>1060</v>
      </c>
      <c r="C3051" s="149">
        <v>393.36599999992177</v>
      </c>
      <c r="D3051" s="129">
        <v>6101267.078117371</v>
      </c>
      <c r="F3051" s="129">
        <v>19500</v>
      </c>
      <c r="G3051" s="129">
        <v>21200</v>
      </c>
      <c r="H3051" s="150" t="s">
        <v>161</v>
      </c>
    </row>
    <row r="3053" spans="4:8" ht="12.75">
      <c r="D3053" s="129">
        <v>6137100</v>
      </c>
      <c r="F3053" s="129">
        <v>22200</v>
      </c>
      <c r="G3053" s="129">
        <v>18000</v>
      </c>
      <c r="H3053" s="150" t="s">
        <v>162</v>
      </c>
    </row>
    <row r="3055" spans="4:8" ht="12.75">
      <c r="D3055" s="129">
        <v>6414110.1822052</v>
      </c>
      <c r="F3055" s="129">
        <v>21600</v>
      </c>
      <c r="G3055" s="129">
        <v>20500</v>
      </c>
      <c r="H3055" s="150" t="s">
        <v>163</v>
      </c>
    </row>
    <row r="3057" spans="1:10" ht="12.75">
      <c r="A3057" s="145" t="s">
        <v>1288</v>
      </c>
      <c r="C3057" s="151" t="s">
        <v>1289</v>
      </c>
      <c r="D3057" s="129">
        <v>6217492.420107523</v>
      </c>
      <c r="F3057" s="129">
        <v>21100</v>
      </c>
      <c r="G3057" s="129">
        <v>19900</v>
      </c>
      <c r="H3057" s="129">
        <v>6196992.420107523</v>
      </c>
      <c r="I3057" s="129">
        <v>-0.0001</v>
      </c>
      <c r="J3057" s="129">
        <v>-0.0001</v>
      </c>
    </row>
    <row r="3058" spans="1:8" ht="12.75">
      <c r="A3058" s="128">
        <v>38387.12304398148</v>
      </c>
      <c r="C3058" s="151" t="s">
        <v>1290</v>
      </c>
      <c r="D3058" s="129">
        <v>171215.96844889596</v>
      </c>
      <c r="F3058" s="129">
        <v>1417.7446878757826</v>
      </c>
      <c r="G3058" s="129">
        <v>1682.2603841260723</v>
      </c>
      <c r="H3058" s="129">
        <v>171215.96844889596</v>
      </c>
    </row>
    <row r="3060" spans="3:8" ht="12.75">
      <c r="C3060" s="151" t="s">
        <v>1291</v>
      </c>
      <c r="D3060" s="129">
        <v>2.753778483029257</v>
      </c>
      <c r="F3060" s="129">
        <v>6.719169136852049</v>
      </c>
      <c r="G3060" s="129">
        <v>8.45356976947775</v>
      </c>
      <c r="H3060" s="129">
        <v>2.7628881373704384</v>
      </c>
    </row>
    <row r="3061" spans="1:10" ht="12.75">
      <c r="A3061" s="145" t="s">
        <v>1280</v>
      </c>
      <c r="C3061" s="146" t="s">
        <v>1281</v>
      </c>
      <c r="D3061" s="146" t="s">
        <v>1282</v>
      </c>
      <c r="F3061" s="146" t="s">
        <v>1283</v>
      </c>
      <c r="G3061" s="146" t="s">
        <v>1284</v>
      </c>
      <c r="H3061" s="146" t="s">
        <v>1285</v>
      </c>
      <c r="I3061" s="147" t="s">
        <v>1286</v>
      </c>
      <c r="J3061" s="146" t="s">
        <v>1287</v>
      </c>
    </row>
    <row r="3062" spans="1:8" ht="12.75">
      <c r="A3062" s="148" t="s">
        <v>1054</v>
      </c>
      <c r="C3062" s="149">
        <v>396.15199999976903</v>
      </c>
      <c r="D3062" s="129">
        <v>6411584.554801941</v>
      </c>
      <c r="F3062" s="129">
        <v>98300</v>
      </c>
      <c r="G3062" s="129">
        <v>101100</v>
      </c>
      <c r="H3062" s="150" t="s">
        <v>164</v>
      </c>
    </row>
    <row r="3064" spans="4:8" ht="12.75">
      <c r="D3064" s="129">
        <v>6575575.13079834</v>
      </c>
      <c r="F3064" s="129">
        <v>98000</v>
      </c>
      <c r="G3064" s="129">
        <v>100500</v>
      </c>
      <c r="H3064" s="150" t="s">
        <v>165</v>
      </c>
    </row>
    <row r="3066" spans="4:8" ht="12.75">
      <c r="D3066" s="129">
        <v>6536633.193984985</v>
      </c>
      <c r="F3066" s="129">
        <v>97000</v>
      </c>
      <c r="G3066" s="129">
        <v>99700</v>
      </c>
      <c r="H3066" s="150" t="s">
        <v>166</v>
      </c>
    </row>
    <row r="3068" spans="1:10" ht="12.75">
      <c r="A3068" s="145" t="s">
        <v>1288</v>
      </c>
      <c r="C3068" s="151" t="s">
        <v>1289</v>
      </c>
      <c r="D3068" s="129">
        <v>6507930.959861755</v>
      </c>
      <c r="F3068" s="129">
        <v>97766.66666666666</v>
      </c>
      <c r="G3068" s="129">
        <v>100433.33333333334</v>
      </c>
      <c r="H3068" s="129">
        <v>6408845.228589459</v>
      </c>
      <c r="I3068" s="129">
        <v>-0.0001</v>
      </c>
      <c r="J3068" s="129">
        <v>-0.0001</v>
      </c>
    </row>
    <row r="3069" spans="1:8" ht="12.75">
      <c r="A3069" s="128">
        <v>38387.123506944445</v>
      </c>
      <c r="C3069" s="151" t="s">
        <v>1290</v>
      </c>
      <c r="D3069" s="129">
        <v>85680.16653033925</v>
      </c>
      <c r="F3069" s="129">
        <v>680.6859285554045</v>
      </c>
      <c r="G3069" s="129">
        <v>702.3769168568492</v>
      </c>
      <c r="H3069" s="129">
        <v>85680.16653033925</v>
      </c>
    </row>
    <row r="3071" spans="3:8" ht="12.75">
      <c r="C3071" s="151" t="s">
        <v>1291</v>
      </c>
      <c r="D3071" s="129">
        <v>1.3165500227150428</v>
      </c>
      <c r="F3071" s="129">
        <v>0.696235180929497</v>
      </c>
      <c r="G3071" s="129">
        <v>0.6993464157220538</v>
      </c>
      <c r="H3071" s="129">
        <v>1.3369049099223895</v>
      </c>
    </row>
    <row r="3072" spans="1:10" ht="12.75">
      <c r="A3072" s="145" t="s">
        <v>1280</v>
      </c>
      <c r="C3072" s="146" t="s">
        <v>1281</v>
      </c>
      <c r="D3072" s="146" t="s">
        <v>1282</v>
      </c>
      <c r="F3072" s="146" t="s">
        <v>1283</v>
      </c>
      <c r="G3072" s="146" t="s">
        <v>1284</v>
      </c>
      <c r="H3072" s="146" t="s">
        <v>1285</v>
      </c>
      <c r="I3072" s="147" t="s">
        <v>1286</v>
      </c>
      <c r="J3072" s="146" t="s">
        <v>1287</v>
      </c>
    </row>
    <row r="3073" spans="1:8" ht="12.75">
      <c r="A3073" s="148" t="s">
        <v>1061</v>
      </c>
      <c r="C3073" s="149">
        <v>589.5920000001788</v>
      </c>
      <c r="D3073" s="129">
        <v>349107.9110827446</v>
      </c>
      <c r="F3073" s="129">
        <v>3459.9999999962747</v>
      </c>
      <c r="G3073" s="129">
        <v>2940</v>
      </c>
      <c r="H3073" s="150" t="s">
        <v>167</v>
      </c>
    </row>
    <row r="3075" spans="4:8" ht="12.75">
      <c r="D3075" s="129">
        <v>335006.85788822174</v>
      </c>
      <c r="F3075" s="129">
        <v>3409.9999999962747</v>
      </c>
      <c r="G3075" s="129">
        <v>3020</v>
      </c>
      <c r="H3075" s="150" t="s">
        <v>168</v>
      </c>
    </row>
    <row r="3077" spans="4:8" ht="12.75">
      <c r="D3077" s="129">
        <v>343601.05996131897</v>
      </c>
      <c r="F3077" s="129">
        <v>3440.0000000037253</v>
      </c>
      <c r="G3077" s="129">
        <v>2930</v>
      </c>
      <c r="H3077" s="150" t="s">
        <v>169</v>
      </c>
    </row>
    <row r="3079" spans="1:10" ht="12.75">
      <c r="A3079" s="145" t="s">
        <v>1288</v>
      </c>
      <c r="C3079" s="151" t="s">
        <v>1289</v>
      </c>
      <c r="D3079" s="129">
        <v>342571.94297742844</v>
      </c>
      <c r="F3079" s="129">
        <v>3436.6666666654246</v>
      </c>
      <c r="G3079" s="129">
        <v>2963.333333333333</v>
      </c>
      <c r="H3079" s="129">
        <v>339371.942977429</v>
      </c>
      <c r="I3079" s="129">
        <v>-0.0001</v>
      </c>
      <c r="J3079" s="129">
        <v>-0.0001</v>
      </c>
    </row>
    <row r="3080" spans="1:8" ht="12.75">
      <c r="A3080" s="128">
        <v>38387.12400462963</v>
      </c>
      <c r="C3080" s="151" t="s">
        <v>1290</v>
      </c>
      <c r="D3080" s="129">
        <v>7106.633283318319</v>
      </c>
      <c r="F3080" s="129">
        <v>25.166114784804265</v>
      </c>
      <c r="G3080" s="129">
        <v>49.32882862316247</v>
      </c>
      <c r="H3080" s="129">
        <v>7106.633283318319</v>
      </c>
    </row>
    <row r="3082" spans="3:8" ht="12.75">
      <c r="C3082" s="151" t="s">
        <v>1291</v>
      </c>
      <c r="D3082" s="129">
        <v>2.074493673227222</v>
      </c>
      <c r="F3082" s="129">
        <v>0.7322826804504373</v>
      </c>
      <c r="G3082" s="129">
        <v>1.6646398860459781</v>
      </c>
      <c r="H3082" s="129">
        <v>2.0940544527545004</v>
      </c>
    </row>
    <row r="3083" spans="1:10" ht="12.75">
      <c r="A3083" s="145" t="s">
        <v>1280</v>
      </c>
      <c r="C3083" s="146" t="s">
        <v>1281</v>
      </c>
      <c r="D3083" s="146" t="s">
        <v>1282</v>
      </c>
      <c r="F3083" s="146" t="s">
        <v>1283</v>
      </c>
      <c r="G3083" s="146" t="s">
        <v>1284</v>
      </c>
      <c r="H3083" s="146" t="s">
        <v>1285</v>
      </c>
      <c r="I3083" s="147" t="s">
        <v>1286</v>
      </c>
      <c r="J3083" s="146" t="s">
        <v>1287</v>
      </c>
    </row>
    <row r="3084" spans="1:8" ht="12.75">
      <c r="A3084" s="148" t="s">
        <v>1062</v>
      </c>
      <c r="C3084" s="149">
        <v>766.4900000002235</v>
      </c>
      <c r="D3084" s="129">
        <v>2977.478087566793</v>
      </c>
      <c r="F3084" s="129">
        <v>1849</v>
      </c>
      <c r="G3084" s="129">
        <v>1754.9999999981374</v>
      </c>
      <c r="H3084" s="150" t="s">
        <v>170</v>
      </c>
    </row>
    <row r="3086" spans="4:8" ht="12.75">
      <c r="D3086" s="129">
        <v>2728.322852231562</v>
      </c>
      <c r="F3086" s="129">
        <v>1672</v>
      </c>
      <c r="G3086" s="129">
        <v>1735</v>
      </c>
      <c r="H3086" s="150" t="s">
        <v>171</v>
      </c>
    </row>
    <row r="3088" spans="4:8" ht="12.75">
      <c r="D3088" s="129">
        <v>2838.1624091155827</v>
      </c>
      <c r="F3088" s="129">
        <v>1620.0000000018626</v>
      </c>
      <c r="G3088" s="129">
        <v>1832.9999999981374</v>
      </c>
      <c r="H3088" s="150" t="s">
        <v>172</v>
      </c>
    </row>
    <row r="3090" spans="1:10" ht="12.75">
      <c r="A3090" s="145" t="s">
        <v>1288</v>
      </c>
      <c r="C3090" s="151" t="s">
        <v>1289</v>
      </c>
      <c r="D3090" s="129">
        <v>2847.9877829713123</v>
      </c>
      <c r="F3090" s="129">
        <v>1713.6666666672877</v>
      </c>
      <c r="G3090" s="129">
        <v>1774.3333333320916</v>
      </c>
      <c r="H3090" s="129">
        <v>1102.804043134261</v>
      </c>
      <c r="I3090" s="129">
        <v>-0.0001</v>
      </c>
      <c r="J3090" s="129">
        <v>-0.0001</v>
      </c>
    </row>
    <row r="3091" spans="1:8" ht="12.75">
      <c r="A3091" s="128">
        <v>38387.124502314815</v>
      </c>
      <c r="C3091" s="151" t="s">
        <v>1290</v>
      </c>
      <c r="D3091" s="129">
        <v>124.86787538150696</v>
      </c>
      <c r="F3091" s="129">
        <v>120.05137788945905</v>
      </c>
      <c r="G3091" s="129">
        <v>51.78159261030336</v>
      </c>
      <c r="H3091" s="129">
        <v>124.86787538150696</v>
      </c>
    </row>
    <row r="3093" spans="3:8" ht="12.75">
      <c r="C3093" s="151" t="s">
        <v>1291</v>
      </c>
      <c r="D3093" s="129">
        <v>4.38442454451936</v>
      </c>
      <c r="F3093" s="129">
        <v>7.005526817122091</v>
      </c>
      <c r="G3093" s="129">
        <v>2.9183689241220896</v>
      </c>
      <c r="H3093" s="129">
        <v>11.322761841407658</v>
      </c>
    </row>
    <row r="3094" spans="1:16" ht="12.75">
      <c r="A3094" s="139" t="s">
        <v>1190</v>
      </c>
      <c r="B3094" s="134" t="s">
        <v>1313</v>
      </c>
      <c r="D3094" s="139" t="s">
        <v>1191</v>
      </c>
      <c r="E3094" s="134" t="s">
        <v>1192</v>
      </c>
      <c r="F3094" s="135" t="s">
        <v>1092</v>
      </c>
      <c r="G3094" s="140" t="s">
        <v>1194</v>
      </c>
      <c r="H3094" s="141">
        <v>2</v>
      </c>
      <c r="I3094" s="142" t="s">
        <v>1195</v>
      </c>
      <c r="J3094" s="141">
        <v>12</v>
      </c>
      <c r="K3094" s="140" t="s">
        <v>1196</v>
      </c>
      <c r="L3094" s="143">
        <v>1</v>
      </c>
      <c r="M3094" s="140" t="s">
        <v>1197</v>
      </c>
      <c r="N3094" s="144">
        <v>1</v>
      </c>
      <c r="O3094" s="140" t="s">
        <v>1198</v>
      </c>
      <c r="P3094" s="144">
        <v>1</v>
      </c>
    </row>
    <row r="3096" spans="1:10" ht="12.75">
      <c r="A3096" s="145" t="s">
        <v>1280</v>
      </c>
      <c r="C3096" s="146" t="s">
        <v>1281</v>
      </c>
      <c r="D3096" s="146" t="s">
        <v>1282</v>
      </c>
      <c r="F3096" s="146" t="s">
        <v>1283</v>
      </c>
      <c r="G3096" s="146" t="s">
        <v>1284</v>
      </c>
      <c r="H3096" s="146" t="s">
        <v>1285</v>
      </c>
      <c r="I3096" s="147" t="s">
        <v>1286</v>
      </c>
      <c r="J3096" s="146" t="s">
        <v>1287</v>
      </c>
    </row>
    <row r="3097" spans="1:8" ht="12.75">
      <c r="A3097" s="148" t="s">
        <v>1222</v>
      </c>
      <c r="C3097" s="149">
        <v>178.2290000000503</v>
      </c>
      <c r="D3097" s="129">
        <v>627.5790045559406</v>
      </c>
      <c r="F3097" s="129">
        <v>602</v>
      </c>
      <c r="G3097" s="129">
        <v>560</v>
      </c>
      <c r="H3097" s="150" t="s">
        <v>173</v>
      </c>
    </row>
    <row r="3099" spans="4:8" ht="12.75">
      <c r="D3099" s="129">
        <v>637.1278494279832</v>
      </c>
      <c r="F3099" s="129">
        <v>588</v>
      </c>
      <c r="G3099" s="129">
        <v>590</v>
      </c>
      <c r="H3099" s="150" t="s">
        <v>174</v>
      </c>
    </row>
    <row r="3101" spans="4:8" ht="12.75">
      <c r="D3101" s="129">
        <v>587.5</v>
      </c>
      <c r="F3101" s="129">
        <v>601</v>
      </c>
      <c r="G3101" s="129">
        <v>586</v>
      </c>
      <c r="H3101" s="150" t="s">
        <v>175</v>
      </c>
    </row>
    <row r="3103" spans="1:8" ht="12.75">
      <c r="A3103" s="145" t="s">
        <v>1288</v>
      </c>
      <c r="C3103" s="151" t="s">
        <v>1289</v>
      </c>
      <c r="D3103" s="129">
        <v>617.4022846613079</v>
      </c>
      <c r="F3103" s="129">
        <v>597</v>
      </c>
      <c r="G3103" s="129">
        <v>578.6666666666666</v>
      </c>
      <c r="H3103" s="129">
        <v>30.106060702974595</v>
      </c>
    </row>
    <row r="3104" spans="1:8" ht="12.75">
      <c r="A3104" s="128">
        <v>38387.12672453704</v>
      </c>
      <c r="C3104" s="151" t="s">
        <v>1290</v>
      </c>
      <c r="D3104" s="129">
        <v>26.332585907425983</v>
      </c>
      <c r="F3104" s="129">
        <v>7.810249675906654</v>
      </c>
      <c r="G3104" s="129">
        <v>16.289055630494158</v>
      </c>
      <c r="H3104" s="129">
        <v>26.332585907425983</v>
      </c>
    </row>
    <row r="3106" spans="3:8" ht="12.75">
      <c r="C3106" s="151" t="s">
        <v>1291</v>
      </c>
      <c r="D3106" s="129">
        <v>4.265061299841384</v>
      </c>
      <c r="F3106" s="129">
        <v>1.3082495269525385</v>
      </c>
      <c r="G3106" s="129">
        <v>2.8149289684033687</v>
      </c>
      <c r="H3106" s="129">
        <v>87.46606262181696</v>
      </c>
    </row>
    <row r="3107" spans="1:10" ht="12.75">
      <c r="A3107" s="145" t="s">
        <v>1280</v>
      </c>
      <c r="C3107" s="146" t="s">
        <v>1281</v>
      </c>
      <c r="D3107" s="146" t="s">
        <v>1282</v>
      </c>
      <c r="F3107" s="146" t="s">
        <v>1283</v>
      </c>
      <c r="G3107" s="146" t="s">
        <v>1284</v>
      </c>
      <c r="H3107" s="146" t="s">
        <v>1285</v>
      </c>
      <c r="I3107" s="147" t="s">
        <v>1286</v>
      </c>
      <c r="J3107" s="146" t="s">
        <v>1287</v>
      </c>
    </row>
    <row r="3108" spans="1:8" ht="12.75">
      <c r="A3108" s="148" t="s">
        <v>1055</v>
      </c>
      <c r="C3108" s="149">
        <v>251.61100000003353</v>
      </c>
      <c r="D3108" s="129">
        <v>4690418.806587219</v>
      </c>
      <c r="F3108" s="129">
        <v>31100</v>
      </c>
      <c r="G3108" s="129">
        <v>26200</v>
      </c>
      <c r="H3108" s="150" t="s">
        <v>176</v>
      </c>
    </row>
    <row r="3110" spans="4:8" ht="12.75">
      <c r="D3110" s="129">
        <v>4616736.7217178345</v>
      </c>
      <c r="F3110" s="129">
        <v>31400</v>
      </c>
      <c r="G3110" s="129">
        <v>26200</v>
      </c>
      <c r="H3110" s="150" t="s">
        <v>177</v>
      </c>
    </row>
    <row r="3112" spans="4:8" ht="12.75">
      <c r="D3112" s="129">
        <v>4648709.779144287</v>
      </c>
      <c r="F3112" s="129">
        <v>32000</v>
      </c>
      <c r="G3112" s="129">
        <v>26900</v>
      </c>
      <c r="H3112" s="150" t="s">
        <v>178</v>
      </c>
    </row>
    <row r="3114" spans="1:10" ht="12.75">
      <c r="A3114" s="145" t="s">
        <v>1288</v>
      </c>
      <c r="C3114" s="151" t="s">
        <v>1289</v>
      </c>
      <c r="D3114" s="129">
        <v>4651955.102483113</v>
      </c>
      <c r="F3114" s="129">
        <v>31500</v>
      </c>
      <c r="G3114" s="129">
        <v>26433.333333333336</v>
      </c>
      <c r="H3114" s="129">
        <v>4623013.408434191</v>
      </c>
      <c r="I3114" s="129">
        <v>-0.0001</v>
      </c>
      <c r="J3114" s="129">
        <v>-0.0001</v>
      </c>
    </row>
    <row r="3115" spans="1:8" ht="12.75">
      <c r="A3115" s="128">
        <v>38387.12719907407</v>
      </c>
      <c r="C3115" s="151" t="s">
        <v>1290</v>
      </c>
      <c r="D3115" s="129">
        <v>36948.09197184612</v>
      </c>
      <c r="F3115" s="129">
        <v>458.25756949558405</v>
      </c>
      <c r="G3115" s="129">
        <v>404.14518843273805</v>
      </c>
      <c r="H3115" s="129">
        <v>36948.09197184612</v>
      </c>
    </row>
    <row r="3117" spans="3:8" ht="12.75">
      <c r="C3117" s="151" t="s">
        <v>1291</v>
      </c>
      <c r="D3117" s="129">
        <v>0.7942486794879864</v>
      </c>
      <c r="F3117" s="129">
        <v>1.4547859349066161</v>
      </c>
      <c r="G3117" s="129">
        <v>1.5289225287493244</v>
      </c>
      <c r="H3117" s="129">
        <v>0.7992209562801247</v>
      </c>
    </row>
    <row r="3118" spans="1:10" ht="12.75">
      <c r="A3118" s="145" t="s">
        <v>1280</v>
      </c>
      <c r="C3118" s="146" t="s">
        <v>1281</v>
      </c>
      <c r="D3118" s="146" t="s">
        <v>1282</v>
      </c>
      <c r="F3118" s="146" t="s">
        <v>1283</v>
      </c>
      <c r="G3118" s="146" t="s">
        <v>1284</v>
      </c>
      <c r="H3118" s="146" t="s">
        <v>1285</v>
      </c>
      <c r="I3118" s="147" t="s">
        <v>1286</v>
      </c>
      <c r="J3118" s="146" t="s">
        <v>1287</v>
      </c>
    </row>
    <row r="3119" spans="1:8" ht="12.75">
      <c r="A3119" s="148" t="s">
        <v>1058</v>
      </c>
      <c r="C3119" s="149">
        <v>257.6099999998696</v>
      </c>
      <c r="D3119" s="129">
        <v>451425.8762307167</v>
      </c>
      <c r="F3119" s="129">
        <v>14302.499999985099</v>
      </c>
      <c r="G3119" s="129">
        <v>10325</v>
      </c>
      <c r="H3119" s="150" t="s">
        <v>179</v>
      </c>
    </row>
    <row r="3121" spans="4:8" ht="12.75">
      <c r="D3121" s="129">
        <v>458100.4922747612</v>
      </c>
      <c r="F3121" s="129">
        <v>13362.5</v>
      </c>
      <c r="G3121" s="129">
        <v>10615</v>
      </c>
      <c r="H3121" s="150" t="s">
        <v>180</v>
      </c>
    </row>
    <row r="3123" spans="4:8" ht="12.75">
      <c r="D3123" s="129">
        <v>377260</v>
      </c>
      <c r="F3123" s="129">
        <v>12250</v>
      </c>
      <c r="G3123" s="129">
        <v>10562.5</v>
      </c>
      <c r="H3123" s="150" t="s">
        <v>181</v>
      </c>
    </row>
    <row r="3125" spans="1:10" ht="12.75">
      <c r="A3125" s="145" t="s">
        <v>1288</v>
      </c>
      <c r="C3125" s="151" t="s">
        <v>1289</v>
      </c>
      <c r="D3125" s="129">
        <v>428928.78950182593</v>
      </c>
      <c r="F3125" s="129">
        <v>13304.999999995034</v>
      </c>
      <c r="G3125" s="129">
        <v>10500.833333333332</v>
      </c>
      <c r="H3125" s="129">
        <v>417025.87283516175</v>
      </c>
      <c r="I3125" s="129">
        <v>-0.0001</v>
      </c>
      <c r="J3125" s="129">
        <v>-0.0001</v>
      </c>
    </row>
    <row r="3126" spans="1:8" ht="12.75">
      <c r="A3126" s="128">
        <v>38387.127847222226</v>
      </c>
      <c r="C3126" s="151" t="s">
        <v>1290</v>
      </c>
      <c r="D3126" s="129">
        <v>44870.76421537608</v>
      </c>
      <c r="F3126" s="129">
        <v>1027.4574200350826</v>
      </c>
      <c r="G3126" s="129">
        <v>154.52211276491573</v>
      </c>
      <c r="H3126" s="129">
        <v>44870.76421537608</v>
      </c>
    </row>
    <row r="3128" spans="3:8" ht="12.75">
      <c r="C3128" s="151" t="s">
        <v>1291</v>
      </c>
      <c r="D3128" s="129">
        <v>10.46112205885986</v>
      </c>
      <c r="F3128" s="129">
        <v>7.722340624092192</v>
      </c>
      <c r="G3128" s="129">
        <v>1.471522381699063</v>
      </c>
      <c r="H3128" s="129">
        <v>10.759707523737308</v>
      </c>
    </row>
    <row r="3129" spans="1:10" ht="12.75">
      <c r="A3129" s="145" t="s">
        <v>1280</v>
      </c>
      <c r="C3129" s="146" t="s">
        <v>1281</v>
      </c>
      <c r="D3129" s="146" t="s">
        <v>1282</v>
      </c>
      <c r="F3129" s="146" t="s">
        <v>1283</v>
      </c>
      <c r="G3129" s="146" t="s">
        <v>1284</v>
      </c>
      <c r="H3129" s="146" t="s">
        <v>1285</v>
      </c>
      <c r="I3129" s="147" t="s">
        <v>1286</v>
      </c>
      <c r="J3129" s="146" t="s">
        <v>1287</v>
      </c>
    </row>
    <row r="3130" spans="1:8" ht="12.75">
      <c r="A3130" s="148" t="s">
        <v>1057</v>
      </c>
      <c r="C3130" s="149">
        <v>259.9399999999441</v>
      </c>
      <c r="D3130" s="129">
        <v>4566673.877876282</v>
      </c>
      <c r="F3130" s="129">
        <v>26075</v>
      </c>
      <c r="G3130" s="129">
        <v>23375</v>
      </c>
      <c r="H3130" s="150" t="s">
        <v>182</v>
      </c>
    </row>
    <row r="3132" spans="4:8" ht="12.75">
      <c r="D3132" s="129">
        <v>4605890.015419006</v>
      </c>
      <c r="F3132" s="129">
        <v>26500</v>
      </c>
      <c r="G3132" s="129">
        <v>23225</v>
      </c>
      <c r="H3132" s="150" t="s">
        <v>183</v>
      </c>
    </row>
    <row r="3134" spans="4:8" ht="12.75">
      <c r="D3134" s="129">
        <v>4579680.476211548</v>
      </c>
      <c r="F3134" s="129">
        <v>26400</v>
      </c>
      <c r="G3134" s="129">
        <v>23350</v>
      </c>
      <c r="H3134" s="150" t="s">
        <v>184</v>
      </c>
    </row>
    <row r="3136" spans="1:10" ht="12.75">
      <c r="A3136" s="145" t="s">
        <v>1288</v>
      </c>
      <c r="C3136" s="151" t="s">
        <v>1289</v>
      </c>
      <c r="D3136" s="129">
        <v>4584081.456502278</v>
      </c>
      <c r="F3136" s="129">
        <v>26325</v>
      </c>
      <c r="G3136" s="129">
        <v>23316.666666666664</v>
      </c>
      <c r="H3136" s="129">
        <v>4559245.429566252</v>
      </c>
      <c r="I3136" s="129">
        <v>-0.0001</v>
      </c>
      <c r="J3136" s="129">
        <v>-0.0001</v>
      </c>
    </row>
    <row r="3137" spans="1:8" ht="12.75">
      <c r="A3137" s="128">
        <v>38387.12851851852</v>
      </c>
      <c r="C3137" s="151" t="s">
        <v>1290</v>
      </c>
      <c r="D3137" s="129">
        <v>19975.055233465562</v>
      </c>
      <c r="F3137" s="129">
        <v>222.2048604328897</v>
      </c>
      <c r="G3137" s="129">
        <v>80.36375634160795</v>
      </c>
      <c r="H3137" s="129">
        <v>19975.055233465562</v>
      </c>
    </row>
    <row r="3139" spans="3:8" ht="12.75">
      <c r="C3139" s="151" t="s">
        <v>1291</v>
      </c>
      <c r="D3139" s="129">
        <v>0.435748261085806</v>
      </c>
      <c r="F3139" s="129">
        <v>0.8440830405807777</v>
      </c>
      <c r="G3139" s="129">
        <v>0.34466228595400134</v>
      </c>
      <c r="H3139" s="129">
        <v>0.438121955530828</v>
      </c>
    </row>
    <row r="3140" spans="1:10" ht="12.75">
      <c r="A3140" s="145" t="s">
        <v>1280</v>
      </c>
      <c r="C3140" s="146" t="s">
        <v>1281</v>
      </c>
      <c r="D3140" s="146" t="s">
        <v>1282</v>
      </c>
      <c r="F3140" s="146" t="s">
        <v>1283</v>
      </c>
      <c r="G3140" s="146" t="s">
        <v>1284</v>
      </c>
      <c r="H3140" s="146" t="s">
        <v>1285</v>
      </c>
      <c r="I3140" s="147" t="s">
        <v>1286</v>
      </c>
      <c r="J3140" s="146" t="s">
        <v>1287</v>
      </c>
    </row>
    <row r="3141" spans="1:8" ht="12.75">
      <c r="A3141" s="148" t="s">
        <v>1059</v>
      </c>
      <c r="C3141" s="149">
        <v>285.2129999999888</v>
      </c>
      <c r="D3141" s="129">
        <v>3989517.9724578857</v>
      </c>
      <c r="F3141" s="129">
        <v>25475</v>
      </c>
      <c r="G3141" s="129">
        <v>19950</v>
      </c>
      <c r="H3141" s="150" t="s">
        <v>185</v>
      </c>
    </row>
    <row r="3143" spans="4:8" ht="12.75">
      <c r="D3143" s="129">
        <v>3948085.990234375</v>
      </c>
      <c r="F3143" s="129">
        <v>25075</v>
      </c>
      <c r="G3143" s="129">
        <v>19825</v>
      </c>
      <c r="H3143" s="150" t="s">
        <v>186</v>
      </c>
    </row>
    <row r="3145" spans="4:8" ht="12.75">
      <c r="D3145" s="129">
        <v>3703737.2618522644</v>
      </c>
      <c r="F3145" s="129">
        <v>25625</v>
      </c>
      <c r="G3145" s="129">
        <v>20550</v>
      </c>
      <c r="H3145" s="150" t="s">
        <v>187</v>
      </c>
    </row>
    <row r="3147" spans="1:10" ht="12.75">
      <c r="A3147" s="145" t="s">
        <v>1288</v>
      </c>
      <c r="C3147" s="151" t="s">
        <v>1289</v>
      </c>
      <c r="D3147" s="129">
        <v>3880447.074848175</v>
      </c>
      <c r="F3147" s="129">
        <v>25391.666666666664</v>
      </c>
      <c r="G3147" s="129">
        <v>20108.333333333332</v>
      </c>
      <c r="H3147" s="129">
        <v>3857976.3275820757</v>
      </c>
      <c r="I3147" s="129">
        <v>-0.0001</v>
      </c>
      <c r="J3147" s="129">
        <v>-0.0001</v>
      </c>
    </row>
    <row r="3148" spans="1:8" ht="12.75">
      <c r="A3148" s="128">
        <v>38387.12920138889</v>
      </c>
      <c r="C3148" s="151" t="s">
        <v>1290</v>
      </c>
      <c r="D3148" s="129">
        <v>154430.9580185484</v>
      </c>
      <c r="F3148" s="129">
        <v>284.3120351538663</v>
      </c>
      <c r="G3148" s="129">
        <v>387.5671984744495</v>
      </c>
      <c r="H3148" s="129">
        <v>154430.9580185484</v>
      </c>
    </row>
    <row r="3150" spans="3:8" ht="12.75">
      <c r="C3150" s="151" t="s">
        <v>1291</v>
      </c>
      <c r="D3150" s="129">
        <v>3.979720765154119</v>
      </c>
      <c r="F3150" s="129">
        <v>1.1197060787155884</v>
      </c>
      <c r="G3150" s="129">
        <v>1.9273959310789044</v>
      </c>
      <c r="H3150" s="129">
        <v>4.0029006117654315</v>
      </c>
    </row>
    <row r="3151" spans="1:10" ht="12.75">
      <c r="A3151" s="145" t="s">
        <v>1280</v>
      </c>
      <c r="C3151" s="146" t="s">
        <v>1281</v>
      </c>
      <c r="D3151" s="146" t="s">
        <v>1282</v>
      </c>
      <c r="F3151" s="146" t="s">
        <v>1283</v>
      </c>
      <c r="G3151" s="146" t="s">
        <v>1284</v>
      </c>
      <c r="H3151" s="146" t="s">
        <v>1285</v>
      </c>
      <c r="I3151" s="147" t="s">
        <v>1286</v>
      </c>
      <c r="J3151" s="146" t="s">
        <v>1287</v>
      </c>
    </row>
    <row r="3152" spans="1:8" ht="12.75">
      <c r="A3152" s="148" t="s">
        <v>1055</v>
      </c>
      <c r="C3152" s="149">
        <v>288.1579999998212</v>
      </c>
      <c r="D3152" s="129">
        <v>460796.48471450806</v>
      </c>
      <c r="F3152" s="129">
        <v>4380</v>
      </c>
      <c r="G3152" s="129">
        <v>4220</v>
      </c>
      <c r="H3152" s="150" t="s">
        <v>188</v>
      </c>
    </row>
    <row r="3154" spans="4:8" ht="12.75">
      <c r="D3154" s="129">
        <v>458492.11525964737</v>
      </c>
      <c r="F3154" s="129">
        <v>4380</v>
      </c>
      <c r="G3154" s="129">
        <v>4220</v>
      </c>
      <c r="H3154" s="150" t="s">
        <v>189</v>
      </c>
    </row>
    <row r="3156" spans="4:8" ht="12.75">
      <c r="D3156" s="129">
        <v>443036.6226029396</v>
      </c>
      <c r="F3156" s="129">
        <v>4380</v>
      </c>
      <c r="G3156" s="129">
        <v>4220</v>
      </c>
      <c r="H3156" s="150" t="s">
        <v>190</v>
      </c>
    </row>
    <row r="3158" spans="1:10" ht="12.75">
      <c r="A3158" s="145" t="s">
        <v>1288</v>
      </c>
      <c r="C3158" s="151" t="s">
        <v>1289</v>
      </c>
      <c r="D3158" s="129">
        <v>454108.4075256983</v>
      </c>
      <c r="F3158" s="129">
        <v>4380</v>
      </c>
      <c r="G3158" s="129">
        <v>4220</v>
      </c>
      <c r="H3158" s="129">
        <v>449809.64646375144</v>
      </c>
      <c r="I3158" s="129">
        <v>-0.0001</v>
      </c>
      <c r="J3158" s="129">
        <v>-0.0001</v>
      </c>
    </row>
    <row r="3159" spans="1:8" ht="12.75">
      <c r="A3159" s="128">
        <v>38387.12962962963</v>
      </c>
      <c r="C3159" s="151" t="s">
        <v>1290</v>
      </c>
      <c r="D3159" s="129">
        <v>9657.424381167513</v>
      </c>
      <c r="H3159" s="129">
        <v>9657.424381167513</v>
      </c>
    </row>
    <row r="3161" spans="3:8" ht="12.75">
      <c r="C3161" s="151" t="s">
        <v>1291</v>
      </c>
      <c r="D3161" s="129">
        <v>2.1266781722426042</v>
      </c>
      <c r="F3161" s="129">
        <v>0</v>
      </c>
      <c r="G3161" s="129">
        <v>0</v>
      </c>
      <c r="H3161" s="129">
        <v>2.1470025058579467</v>
      </c>
    </row>
    <row r="3162" spans="1:10" ht="12.75">
      <c r="A3162" s="145" t="s">
        <v>1280</v>
      </c>
      <c r="C3162" s="146" t="s">
        <v>1281</v>
      </c>
      <c r="D3162" s="146" t="s">
        <v>1282</v>
      </c>
      <c r="F3162" s="146" t="s">
        <v>1283</v>
      </c>
      <c r="G3162" s="146" t="s">
        <v>1284</v>
      </c>
      <c r="H3162" s="146" t="s">
        <v>1285</v>
      </c>
      <c r="I3162" s="147" t="s">
        <v>1286</v>
      </c>
      <c r="J3162" s="146" t="s">
        <v>1287</v>
      </c>
    </row>
    <row r="3163" spans="1:8" ht="12.75">
      <c r="A3163" s="148" t="s">
        <v>1056</v>
      </c>
      <c r="C3163" s="149">
        <v>334.94100000010803</v>
      </c>
      <c r="D3163" s="129">
        <v>94679.82024931908</v>
      </c>
      <c r="F3163" s="129">
        <v>26700</v>
      </c>
      <c r="H3163" s="150" t="s">
        <v>191</v>
      </c>
    </row>
    <row r="3165" spans="4:8" ht="12.75">
      <c r="D3165" s="129">
        <v>93233.1631166935</v>
      </c>
      <c r="F3165" s="129">
        <v>27000</v>
      </c>
      <c r="H3165" s="150" t="s">
        <v>192</v>
      </c>
    </row>
    <row r="3167" spans="4:8" ht="12.75">
      <c r="D3167" s="129">
        <v>98954.87545382977</v>
      </c>
      <c r="F3167" s="129">
        <v>27000</v>
      </c>
      <c r="H3167" s="150" t="s">
        <v>193</v>
      </c>
    </row>
    <row r="3169" spans="1:10" ht="12.75">
      <c r="A3169" s="145" t="s">
        <v>1288</v>
      </c>
      <c r="C3169" s="151" t="s">
        <v>1289</v>
      </c>
      <c r="D3169" s="129">
        <v>95622.61960661411</v>
      </c>
      <c r="F3169" s="129">
        <v>26900</v>
      </c>
      <c r="H3169" s="129">
        <v>68722.61960661411</v>
      </c>
      <c r="I3169" s="129">
        <v>-0.0001</v>
      </c>
      <c r="J3169" s="129">
        <v>-0.0001</v>
      </c>
    </row>
    <row r="3170" spans="1:8" ht="12.75">
      <c r="A3170" s="128">
        <v>38387.130057870374</v>
      </c>
      <c r="C3170" s="151" t="s">
        <v>1290</v>
      </c>
      <c r="D3170" s="129">
        <v>2975.088400084998</v>
      </c>
      <c r="F3170" s="129">
        <v>173.20508075688772</v>
      </c>
      <c r="H3170" s="129">
        <v>2975.088400084998</v>
      </c>
    </row>
    <row r="3172" spans="3:8" ht="12.75">
      <c r="C3172" s="151" t="s">
        <v>1291</v>
      </c>
      <c r="D3172" s="129">
        <v>3.1112810047709827</v>
      </c>
      <c r="F3172" s="129">
        <v>0.6438850585757909</v>
      </c>
      <c r="H3172" s="129">
        <v>4.329125427865188</v>
      </c>
    </row>
    <row r="3173" spans="1:10" ht="12.75">
      <c r="A3173" s="145" t="s">
        <v>1280</v>
      </c>
      <c r="C3173" s="146" t="s">
        <v>1281</v>
      </c>
      <c r="D3173" s="146" t="s">
        <v>1282</v>
      </c>
      <c r="F3173" s="146" t="s">
        <v>1283</v>
      </c>
      <c r="G3173" s="146" t="s">
        <v>1284</v>
      </c>
      <c r="H3173" s="146" t="s">
        <v>1285</v>
      </c>
      <c r="I3173" s="147" t="s">
        <v>1286</v>
      </c>
      <c r="J3173" s="146" t="s">
        <v>1287</v>
      </c>
    </row>
    <row r="3174" spans="1:8" ht="12.75">
      <c r="A3174" s="148" t="s">
        <v>1060</v>
      </c>
      <c r="C3174" s="149">
        <v>393.36599999992177</v>
      </c>
      <c r="D3174" s="129">
        <v>2549853.274974823</v>
      </c>
      <c r="F3174" s="129">
        <v>12700</v>
      </c>
      <c r="G3174" s="129">
        <v>12300</v>
      </c>
      <c r="H3174" s="150" t="s">
        <v>194</v>
      </c>
    </row>
    <row r="3176" spans="4:8" ht="12.75">
      <c r="D3176" s="129">
        <v>2604817.4046669006</v>
      </c>
      <c r="F3176" s="129">
        <v>13700</v>
      </c>
      <c r="G3176" s="129">
        <v>12000</v>
      </c>
      <c r="H3176" s="150" t="s">
        <v>195</v>
      </c>
    </row>
    <row r="3178" spans="4:8" ht="12.75">
      <c r="D3178" s="129">
        <v>2536817.475540161</v>
      </c>
      <c r="F3178" s="129">
        <v>15500</v>
      </c>
      <c r="G3178" s="129">
        <v>12200</v>
      </c>
      <c r="H3178" s="150" t="s">
        <v>196</v>
      </c>
    </row>
    <row r="3180" spans="1:10" ht="12.75">
      <c r="A3180" s="145" t="s">
        <v>1288</v>
      </c>
      <c r="C3180" s="151" t="s">
        <v>1289</v>
      </c>
      <c r="D3180" s="129">
        <v>2563829.3850606284</v>
      </c>
      <c r="F3180" s="129">
        <v>13966.666666666668</v>
      </c>
      <c r="G3180" s="129">
        <v>12166.666666666668</v>
      </c>
      <c r="H3180" s="129">
        <v>2550762.7183939614</v>
      </c>
      <c r="I3180" s="129">
        <v>-0.0001</v>
      </c>
      <c r="J3180" s="129">
        <v>-0.0001</v>
      </c>
    </row>
    <row r="3181" spans="1:8" ht="12.75">
      <c r="A3181" s="128">
        <v>38387.13050925926</v>
      </c>
      <c r="C3181" s="151" t="s">
        <v>1290</v>
      </c>
      <c r="D3181" s="129">
        <v>36090.114022517766</v>
      </c>
      <c r="F3181" s="129">
        <v>1418.9197769195175</v>
      </c>
      <c r="G3181" s="129">
        <v>152.7525231651947</v>
      </c>
      <c r="H3181" s="129">
        <v>36090.114022517766</v>
      </c>
    </row>
    <row r="3183" spans="3:8" ht="12.75">
      <c r="C3183" s="151" t="s">
        <v>1291</v>
      </c>
      <c r="D3183" s="129">
        <v>1.4076644192009806</v>
      </c>
      <c r="F3183" s="129">
        <v>10.159330145008479</v>
      </c>
      <c r="G3183" s="129">
        <v>1.2555001903988605</v>
      </c>
      <c r="H3183" s="129">
        <v>1.4148753924567787</v>
      </c>
    </row>
    <row r="3184" spans="1:10" ht="12.75">
      <c r="A3184" s="145" t="s">
        <v>1280</v>
      </c>
      <c r="C3184" s="146" t="s">
        <v>1281</v>
      </c>
      <c r="D3184" s="146" t="s">
        <v>1282</v>
      </c>
      <c r="F3184" s="146" t="s">
        <v>1283</v>
      </c>
      <c r="G3184" s="146" t="s">
        <v>1284</v>
      </c>
      <c r="H3184" s="146" t="s">
        <v>1285</v>
      </c>
      <c r="I3184" s="147" t="s">
        <v>1286</v>
      </c>
      <c r="J3184" s="146" t="s">
        <v>1287</v>
      </c>
    </row>
    <row r="3185" spans="1:8" ht="12.75">
      <c r="A3185" s="148" t="s">
        <v>1054</v>
      </c>
      <c r="C3185" s="149">
        <v>396.15199999976903</v>
      </c>
      <c r="D3185" s="129">
        <v>2714946.432411194</v>
      </c>
      <c r="F3185" s="129">
        <v>80000</v>
      </c>
      <c r="G3185" s="129">
        <v>80900</v>
      </c>
      <c r="H3185" s="150" t="s">
        <v>197</v>
      </c>
    </row>
    <row r="3187" spans="4:8" ht="12.75">
      <c r="D3187" s="129">
        <v>2599772.9288520813</v>
      </c>
      <c r="F3187" s="129">
        <v>79900</v>
      </c>
      <c r="G3187" s="129">
        <v>80900</v>
      </c>
      <c r="H3187" s="150" t="s">
        <v>198</v>
      </c>
    </row>
    <row r="3189" spans="4:8" ht="12.75">
      <c r="D3189" s="129">
        <v>2652227.801170349</v>
      </c>
      <c r="F3189" s="129">
        <v>80600</v>
      </c>
      <c r="G3189" s="129">
        <v>80900</v>
      </c>
      <c r="H3189" s="150" t="s">
        <v>199</v>
      </c>
    </row>
    <row r="3191" spans="1:10" ht="12.75">
      <c r="A3191" s="145" t="s">
        <v>1288</v>
      </c>
      <c r="C3191" s="151" t="s">
        <v>1289</v>
      </c>
      <c r="D3191" s="129">
        <v>2655649.0541445413</v>
      </c>
      <c r="F3191" s="129">
        <v>80166.66666666667</v>
      </c>
      <c r="G3191" s="129">
        <v>80900</v>
      </c>
      <c r="H3191" s="129">
        <v>2575119.644711327</v>
      </c>
      <c r="I3191" s="129">
        <v>-0.0001</v>
      </c>
      <c r="J3191" s="129">
        <v>-0.0001</v>
      </c>
    </row>
    <row r="3192" spans="1:8" ht="12.75">
      <c r="A3192" s="128">
        <v>38387.1309837963</v>
      </c>
      <c r="C3192" s="151" t="s">
        <v>1290</v>
      </c>
      <c r="D3192" s="129">
        <v>57662.92317820004</v>
      </c>
      <c r="F3192" s="129">
        <v>378.5938897200183</v>
      </c>
      <c r="H3192" s="129">
        <v>57662.92317820004</v>
      </c>
    </row>
    <row r="3194" spans="3:8" ht="12.75">
      <c r="C3194" s="151" t="s">
        <v>1291</v>
      </c>
      <c r="D3194" s="129">
        <v>2.1713306992958405</v>
      </c>
      <c r="F3194" s="129">
        <v>0.472258490295241</v>
      </c>
      <c r="G3194" s="129">
        <v>0</v>
      </c>
      <c r="H3194" s="129">
        <v>2.2392327788196464</v>
      </c>
    </row>
    <row r="3195" spans="1:10" ht="12.75">
      <c r="A3195" s="145" t="s">
        <v>1280</v>
      </c>
      <c r="C3195" s="146" t="s">
        <v>1281</v>
      </c>
      <c r="D3195" s="146" t="s">
        <v>1282</v>
      </c>
      <c r="F3195" s="146" t="s">
        <v>1283</v>
      </c>
      <c r="G3195" s="146" t="s">
        <v>1284</v>
      </c>
      <c r="H3195" s="146" t="s">
        <v>1285</v>
      </c>
      <c r="I3195" s="147" t="s">
        <v>1286</v>
      </c>
      <c r="J3195" s="146" t="s">
        <v>1287</v>
      </c>
    </row>
    <row r="3196" spans="1:8" ht="12.75">
      <c r="A3196" s="148" t="s">
        <v>1061</v>
      </c>
      <c r="C3196" s="149">
        <v>589.5920000001788</v>
      </c>
      <c r="D3196" s="129">
        <v>72069.57162570953</v>
      </c>
      <c r="F3196" s="129">
        <v>2160</v>
      </c>
      <c r="G3196" s="129">
        <v>2060</v>
      </c>
      <c r="H3196" s="150" t="s">
        <v>200</v>
      </c>
    </row>
    <row r="3198" spans="4:8" ht="12.75">
      <c r="D3198" s="129">
        <v>69771.15258061886</v>
      </c>
      <c r="F3198" s="129">
        <v>2240</v>
      </c>
      <c r="G3198" s="129">
        <v>2050</v>
      </c>
      <c r="H3198" s="150" t="s">
        <v>201</v>
      </c>
    </row>
    <row r="3200" spans="4:8" ht="12.75">
      <c r="D3200" s="129">
        <v>69886.27627289295</v>
      </c>
      <c r="F3200" s="129">
        <v>2150</v>
      </c>
      <c r="G3200" s="129">
        <v>2070</v>
      </c>
      <c r="H3200" s="150" t="s">
        <v>202</v>
      </c>
    </row>
    <row r="3202" spans="1:10" ht="12.75">
      <c r="A3202" s="145" t="s">
        <v>1288</v>
      </c>
      <c r="C3202" s="151" t="s">
        <v>1289</v>
      </c>
      <c r="D3202" s="129">
        <v>70575.66682640712</v>
      </c>
      <c r="F3202" s="129">
        <v>2183.3333333333335</v>
      </c>
      <c r="G3202" s="129">
        <v>2060</v>
      </c>
      <c r="H3202" s="129">
        <v>68454.00015974045</v>
      </c>
      <c r="I3202" s="129">
        <v>-0.0001</v>
      </c>
      <c r="J3202" s="129">
        <v>-0.0001</v>
      </c>
    </row>
    <row r="3203" spans="1:8" ht="12.75">
      <c r="A3203" s="128">
        <v>38387.13146990741</v>
      </c>
      <c r="C3203" s="151" t="s">
        <v>1290</v>
      </c>
      <c r="D3203" s="129">
        <v>1295.0393925143987</v>
      </c>
      <c r="F3203" s="129">
        <v>49.32882862316247</v>
      </c>
      <c r="G3203" s="129">
        <v>10</v>
      </c>
      <c r="H3203" s="129">
        <v>1295.0393925143987</v>
      </c>
    </row>
    <row r="3205" spans="3:8" ht="12.75">
      <c r="C3205" s="151" t="s">
        <v>1291</v>
      </c>
      <c r="D3205" s="129">
        <v>1.8349658611087147</v>
      </c>
      <c r="F3205" s="129">
        <v>2.259335662129579</v>
      </c>
      <c r="G3205" s="129">
        <v>0.48543689320388345</v>
      </c>
      <c r="H3205" s="129">
        <v>1.8918388837648155</v>
      </c>
    </row>
    <row r="3206" spans="1:10" ht="12.75">
      <c r="A3206" s="145" t="s">
        <v>1280</v>
      </c>
      <c r="C3206" s="146" t="s">
        <v>1281</v>
      </c>
      <c r="D3206" s="146" t="s">
        <v>1282</v>
      </c>
      <c r="F3206" s="146" t="s">
        <v>1283</v>
      </c>
      <c r="G3206" s="146" t="s">
        <v>1284</v>
      </c>
      <c r="H3206" s="146" t="s">
        <v>1285</v>
      </c>
      <c r="I3206" s="147" t="s">
        <v>1286</v>
      </c>
      <c r="J3206" s="146" t="s">
        <v>1287</v>
      </c>
    </row>
    <row r="3207" spans="1:8" ht="12.75">
      <c r="A3207" s="148" t="s">
        <v>1062</v>
      </c>
      <c r="C3207" s="149">
        <v>766.4900000002235</v>
      </c>
      <c r="D3207" s="129">
        <v>2679.219441253692</v>
      </c>
      <c r="F3207" s="129">
        <v>1826.9999999981374</v>
      </c>
      <c r="G3207" s="129">
        <v>1666</v>
      </c>
      <c r="H3207" s="150" t="s">
        <v>203</v>
      </c>
    </row>
    <row r="3209" spans="4:8" ht="12.75">
      <c r="D3209" s="129">
        <v>2545.4253295622766</v>
      </c>
      <c r="F3209" s="129">
        <v>1640</v>
      </c>
      <c r="G3209" s="129">
        <v>1890</v>
      </c>
      <c r="H3209" s="150" t="s">
        <v>204</v>
      </c>
    </row>
    <row r="3211" spans="4:8" ht="12.75">
      <c r="D3211" s="129">
        <v>2683.7457664720714</v>
      </c>
      <c r="F3211" s="129">
        <v>1842.0000000018626</v>
      </c>
      <c r="G3211" s="129">
        <v>1625</v>
      </c>
      <c r="H3211" s="150" t="s">
        <v>205</v>
      </c>
    </row>
    <row r="3213" spans="1:10" ht="12.75">
      <c r="A3213" s="145" t="s">
        <v>1288</v>
      </c>
      <c r="C3213" s="151" t="s">
        <v>1289</v>
      </c>
      <c r="D3213" s="129">
        <v>2636.1301790960133</v>
      </c>
      <c r="F3213" s="129">
        <v>1769.6666666666665</v>
      </c>
      <c r="G3213" s="129">
        <v>1727</v>
      </c>
      <c r="H3213" s="129">
        <v>888.6293660878832</v>
      </c>
      <c r="I3213" s="129">
        <v>-0.0001</v>
      </c>
      <c r="J3213" s="129">
        <v>-0.0001</v>
      </c>
    </row>
    <row r="3214" spans="1:8" ht="12.75">
      <c r="A3214" s="128">
        <v>38387.13197916667</v>
      </c>
      <c r="C3214" s="151" t="s">
        <v>1290</v>
      </c>
      <c r="D3214" s="129">
        <v>78.58529889043054</v>
      </c>
      <c r="F3214" s="129">
        <v>112.5448058924105</v>
      </c>
      <c r="G3214" s="129">
        <v>142.6429107947535</v>
      </c>
      <c r="H3214" s="129">
        <v>78.58529889043054</v>
      </c>
    </row>
    <row r="3216" spans="3:8" ht="12.75">
      <c r="C3216" s="151" t="s">
        <v>1291</v>
      </c>
      <c r="D3216" s="129">
        <v>2.9810856654043976</v>
      </c>
      <c r="F3216" s="129">
        <v>6.3596612860657675</v>
      </c>
      <c r="G3216" s="129">
        <v>8.259577926737318</v>
      </c>
      <c r="H3216" s="129">
        <v>8.843428080302562</v>
      </c>
    </row>
    <row r="3217" spans="1:16" ht="12.75">
      <c r="A3217" s="139" t="s">
        <v>1190</v>
      </c>
      <c r="B3217" s="134" t="s">
        <v>1167</v>
      </c>
      <c r="D3217" s="139" t="s">
        <v>1191</v>
      </c>
      <c r="E3217" s="134" t="s">
        <v>1192</v>
      </c>
      <c r="F3217" s="135" t="s">
        <v>1093</v>
      </c>
      <c r="G3217" s="140" t="s">
        <v>1194</v>
      </c>
      <c r="H3217" s="141">
        <v>2</v>
      </c>
      <c r="I3217" s="142" t="s">
        <v>1195</v>
      </c>
      <c r="J3217" s="141">
        <v>13</v>
      </c>
      <c r="K3217" s="140" t="s">
        <v>1196</v>
      </c>
      <c r="L3217" s="143">
        <v>1</v>
      </c>
      <c r="M3217" s="140" t="s">
        <v>1197</v>
      </c>
      <c r="N3217" s="144">
        <v>1</v>
      </c>
      <c r="O3217" s="140" t="s">
        <v>1198</v>
      </c>
      <c r="P3217" s="144">
        <v>1</v>
      </c>
    </row>
    <row r="3219" spans="1:10" ht="12.75">
      <c r="A3219" s="145" t="s">
        <v>1280</v>
      </c>
      <c r="C3219" s="146" t="s">
        <v>1281</v>
      </c>
      <c r="D3219" s="146" t="s">
        <v>1282</v>
      </c>
      <c r="F3219" s="146" t="s">
        <v>1283</v>
      </c>
      <c r="G3219" s="146" t="s">
        <v>1284</v>
      </c>
      <c r="H3219" s="146" t="s">
        <v>1285</v>
      </c>
      <c r="I3219" s="147" t="s">
        <v>1286</v>
      </c>
      <c r="J3219" s="146" t="s">
        <v>1287</v>
      </c>
    </row>
    <row r="3220" spans="1:8" ht="12.75">
      <c r="A3220" s="148" t="s">
        <v>1222</v>
      </c>
      <c r="C3220" s="149">
        <v>178.2290000000503</v>
      </c>
      <c r="D3220" s="129">
        <v>827.9521318394691</v>
      </c>
      <c r="F3220" s="129">
        <v>437.00000000046566</v>
      </c>
      <c r="G3220" s="129">
        <v>454</v>
      </c>
      <c r="H3220" s="150" t="s">
        <v>206</v>
      </c>
    </row>
    <row r="3222" spans="4:8" ht="12.75">
      <c r="D3222" s="129">
        <v>805.2624733811244</v>
      </c>
      <c r="F3222" s="129">
        <v>514</v>
      </c>
      <c r="G3222" s="129">
        <v>512</v>
      </c>
      <c r="H3222" s="150" t="s">
        <v>207</v>
      </c>
    </row>
    <row r="3224" spans="4:8" ht="12.75">
      <c r="D3224" s="129">
        <v>772.5</v>
      </c>
      <c r="F3224" s="129">
        <v>483.99999999953434</v>
      </c>
      <c r="G3224" s="129">
        <v>469.00000000046566</v>
      </c>
      <c r="H3224" s="150" t="s">
        <v>208</v>
      </c>
    </row>
    <row r="3226" spans="1:8" ht="12.75">
      <c r="A3226" s="145" t="s">
        <v>1288</v>
      </c>
      <c r="C3226" s="151" t="s">
        <v>1289</v>
      </c>
      <c r="D3226" s="129">
        <v>801.9048684068646</v>
      </c>
      <c r="F3226" s="129">
        <v>478.33333333333337</v>
      </c>
      <c r="G3226" s="129">
        <v>478.33333333348855</v>
      </c>
      <c r="H3226" s="129">
        <v>323.571535073449</v>
      </c>
    </row>
    <row r="3227" spans="1:8" ht="12.75">
      <c r="A3227" s="128">
        <v>38387.134201388886</v>
      </c>
      <c r="C3227" s="151" t="s">
        <v>1290</v>
      </c>
      <c r="D3227" s="129">
        <v>27.87812520163532</v>
      </c>
      <c r="F3227" s="129">
        <v>38.81151031989709</v>
      </c>
      <c r="G3227" s="129">
        <v>30.10537050642231</v>
      </c>
      <c r="H3227" s="129">
        <v>27.87812520163532</v>
      </c>
    </row>
    <row r="3229" spans="3:8" ht="12.75">
      <c r="C3229" s="151" t="s">
        <v>1291</v>
      </c>
      <c r="D3229" s="129">
        <v>3.47648783539879</v>
      </c>
      <c r="F3229" s="129">
        <v>8.113904596494164</v>
      </c>
      <c r="G3229" s="129">
        <v>6.29380568078311</v>
      </c>
      <c r="H3229" s="129">
        <v>8.615753297120877</v>
      </c>
    </row>
    <row r="3230" spans="1:10" ht="12.75">
      <c r="A3230" s="145" t="s">
        <v>1280</v>
      </c>
      <c r="C3230" s="146" t="s">
        <v>1281</v>
      </c>
      <c r="D3230" s="146" t="s">
        <v>1282</v>
      </c>
      <c r="F3230" s="146" t="s">
        <v>1283</v>
      </c>
      <c r="G3230" s="146" t="s">
        <v>1284</v>
      </c>
      <c r="H3230" s="146" t="s">
        <v>1285</v>
      </c>
      <c r="I3230" s="147" t="s">
        <v>1286</v>
      </c>
      <c r="J3230" s="146" t="s">
        <v>1287</v>
      </c>
    </row>
    <row r="3231" spans="1:8" ht="12.75">
      <c r="A3231" s="148" t="s">
        <v>1055</v>
      </c>
      <c r="C3231" s="149">
        <v>251.61100000003353</v>
      </c>
      <c r="D3231" s="129">
        <v>4018922.472389221</v>
      </c>
      <c r="F3231" s="129">
        <v>27700</v>
      </c>
      <c r="G3231" s="129">
        <v>26200</v>
      </c>
      <c r="H3231" s="150" t="s">
        <v>209</v>
      </c>
    </row>
    <row r="3233" spans="4:8" ht="12.75">
      <c r="D3233" s="129">
        <v>3861552.4502563477</v>
      </c>
      <c r="F3233" s="129">
        <v>27800</v>
      </c>
      <c r="G3233" s="129">
        <v>25000</v>
      </c>
      <c r="H3233" s="150" t="s">
        <v>210</v>
      </c>
    </row>
    <row r="3235" spans="4:8" ht="12.75">
      <c r="D3235" s="129">
        <v>3846371.9469795227</v>
      </c>
      <c r="F3235" s="129">
        <v>28300</v>
      </c>
      <c r="G3235" s="129">
        <v>26100</v>
      </c>
      <c r="H3235" s="150" t="s">
        <v>211</v>
      </c>
    </row>
    <row r="3237" spans="1:10" ht="12.75">
      <c r="A3237" s="145" t="s">
        <v>1288</v>
      </c>
      <c r="C3237" s="151" t="s">
        <v>1289</v>
      </c>
      <c r="D3237" s="129">
        <v>3908948.9565416975</v>
      </c>
      <c r="F3237" s="129">
        <v>27933.333333333336</v>
      </c>
      <c r="G3237" s="129">
        <v>25766.666666666664</v>
      </c>
      <c r="H3237" s="129">
        <v>3882109.6356216534</v>
      </c>
      <c r="I3237" s="129">
        <v>-0.0001</v>
      </c>
      <c r="J3237" s="129">
        <v>-0.0001</v>
      </c>
    </row>
    <row r="3238" spans="1:8" ht="12.75">
      <c r="A3238" s="128">
        <v>38387.134675925925</v>
      </c>
      <c r="C3238" s="151" t="s">
        <v>1290</v>
      </c>
      <c r="D3238" s="129">
        <v>95541.83670429411</v>
      </c>
      <c r="F3238" s="129">
        <v>321.4550253664318</v>
      </c>
      <c r="G3238" s="129">
        <v>665.8328118479393</v>
      </c>
      <c r="H3238" s="129">
        <v>95541.83670429411</v>
      </c>
    </row>
    <row r="3240" spans="3:8" ht="12.75">
      <c r="C3240" s="151" t="s">
        <v>1291</v>
      </c>
      <c r="D3240" s="129">
        <v>2.4441822537591102</v>
      </c>
      <c r="F3240" s="129">
        <v>1.1507936468965339</v>
      </c>
      <c r="G3240" s="129">
        <v>2.584085945076091</v>
      </c>
      <c r="H3240" s="129">
        <v>2.4610803318797743</v>
      </c>
    </row>
    <row r="3241" spans="1:10" ht="12.75">
      <c r="A3241" s="145" t="s">
        <v>1280</v>
      </c>
      <c r="C3241" s="146" t="s">
        <v>1281</v>
      </c>
      <c r="D3241" s="146" t="s">
        <v>1282</v>
      </c>
      <c r="F3241" s="146" t="s">
        <v>1283</v>
      </c>
      <c r="G3241" s="146" t="s">
        <v>1284</v>
      </c>
      <c r="H3241" s="146" t="s">
        <v>1285</v>
      </c>
      <c r="I3241" s="147" t="s">
        <v>1286</v>
      </c>
      <c r="J3241" s="146" t="s">
        <v>1287</v>
      </c>
    </row>
    <row r="3242" spans="1:8" ht="12.75">
      <c r="A3242" s="148" t="s">
        <v>1058</v>
      </c>
      <c r="C3242" s="149">
        <v>257.6099999998696</v>
      </c>
      <c r="D3242" s="129">
        <v>505908.7192783356</v>
      </c>
      <c r="F3242" s="129">
        <v>12397.5</v>
      </c>
      <c r="G3242" s="129">
        <v>10480</v>
      </c>
      <c r="H3242" s="150" t="s">
        <v>212</v>
      </c>
    </row>
    <row r="3244" spans="4:8" ht="12.75">
      <c r="D3244" s="129">
        <v>514698.8407511711</v>
      </c>
      <c r="F3244" s="129">
        <v>12862.5</v>
      </c>
      <c r="G3244" s="129">
        <v>10475</v>
      </c>
      <c r="H3244" s="150" t="s">
        <v>213</v>
      </c>
    </row>
    <row r="3246" spans="4:8" ht="12.75">
      <c r="D3246" s="129">
        <v>508715.576174736</v>
      </c>
      <c r="F3246" s="129">
        <v>13377.499999985099</v>
      </c>
      <c r="G3246" s="129">
        <v>10667.5</v>
      </c>
      <c r="H3246" s="150" t="s">
        <v>214</v>
      </c>
    </row>
    <row r="3248" spans="1:10" ht="12.75">
      <c r="A3248" s="145" t="s">
        <v>1288</v>
      </c>
      <c r="C3248" s="151" t="s">
        <v>1289</v>
      </c>
      <c r="D3248" s="129">
        <v>509774.37873474753</v>
      </c>
      <c r="F3248" s="129">
        <v>12879.166666661698</v>
      </c>
      <c r="G3248" s="129">
        <v>10540.833333333332</v>
      </c>
      <c r="H3248" s="129">
        <v>498064.3787347501</v>
      </c>
      <c r="I3248" s="129">
        <v>-0.0001</v>
      </c>
      <c r="J3248" s="129">
        <v>-0.0001</v>
      </c>
    </row>
    <row r="3249" spans="1:8" ht="12.75">
      <c r="A3249" s="128">
        <v>38387.13532407407</v>
      </c>
      <c r="C3249" s="151" t="s">
        <v>1290</v>
      </c>
      <c r="D3249" s="129">
        <v>4489.694424184354</v>
      </c>
      <c r="F3249" s="129">
        <v>490.2125389317448</v>
      </c>
      <c r="G3249" s="129">
        <v>109.72503512568738</v>
      </c>
      <c r="H3249" s="129">
        <v>4489.694424184354</v>
      </c>
    </row>
    <row r="3251" spans="3:8" ht="12.75">
      <c r="C3251" s="151" t="s">
        <v>1291</v>
      </c>
      <c r="D3251" s="129">
        <v>0.8807218666673107</v>
      </c>
      <c r="F3251" s="129">
        <v>3.8062442362880677</v>
      </c>
      <c r="G3251" s="129">
        <v>1.040952187135939</v>
      </c>
      <c r="H3251" s="129">
        <v>0.9014285333132389</v>
      </c>
    </row>
    <row r="3252" spans="1:10" ht="12.75">
      <c r="A3252" s="145" t="s">
        <v>1280</v>
      </c>
      <c r="C3252" s="146" t="s">
        <v>1281</v>
      </c>
      <c r="D3252" s="146" t="s">
        <v>1282</v>
      </c>
      <c r="F3252" s="146" t="s">
        <v>1283</v>
      </c>
      <c r="G3252" s="146" t="s">
        <v>1284</v>
      </c>
      <c r="H3252" s="146" t="s">
        <v>1285</v>
      </c>
      <c r="I3252" s="147" t="s">
        <v>1286</v>
      </c>
      <c r="J3252" s="146" t="s">
        <v>1287</v>
      </c>
    </row>
    <row r="3253" spans="1:8" ht="12.75">
      <c r="A3253" s="148" t="s">
        <v>1057</v>
      </c>
      <c r="C3253" s="149">
        <v>259.9399999999441</v>
      </c>
      <c r="D3253" s="129">
        <v>5388154.712181091</v>
      </c>
      <c r="F3253" s="129">
        <v>27025</v>
      </c>
      <c r="G3253" s="129">
        <v>26525</v>
      </c>
      <c r="H3253" s="150" t="s">
        <v>215</v>
      </c>
    </row>
    <row r="3255" spans="4:8" ht="12.75">
      <c r="D3255" s="129">
        <v>5159008.053642273</v>
      </c>
      <c r="F3255" s="129">
        <v>28175</v>
      </c>
      <c r="G3255" s="129">
        <v>26425</v>
      </c>
      <c r="H3255" s="150" t="s">
        <v>216</v>
      </c>
    </row>
    <row r="3257" spans="4:8" ht="12.75">
      <c r="D3257" s="129">
        <v>5430438.858955383</v>
      </c>
      <c r="F3257" s="129">
        <v>28600</v>
      </c>
      <c r="G3257" s="129">
        <v>26250</v>
      </c>
      <c r="H3257" s="150" t="s">
        <v>217</v>
      </c>
    </row>
    <row r="3259" spans="1:10" ht="12.75">
      <c r="A3259" s="145" t="s">
        <v>1288</v>
      </c>
      <c r="C3259" s="151" t="s">
        <v>1289</v>
      </c>
      <c r="D3259" s="129">
        <v>5325867.2082595825</v>
      </c>
      <c r="F3259" s="129">
        <v>27933.333333333336</v>
      </c>
      <c r="G3259" s="129">
        <v>26400</v>
      </c>
      <c r="H3259" s="129">
        <v>5298692.797485171</v>
      </c>
      <c r="I3259" s="129">
        <v>-0.0001</v>
      </c>
      <c r="J3259" s="129">
        <v>-0.0001</v>
      </c>
    </row>
    <row r="3260" spans="1:8" ht="12.75">
      <c r="A3260" s="128">
        <v>38387.13599537037</v>
      </c>
      <c r="C3260" s="151" t="s">
        <v>1290</v>
      </c>
      <c r="D3260" s="129">
        <v>146042.7005256111</v>
      </c>
      <c r="F3260" s="129">
        <v>814.8363843946423</v>
      </c>
      <c r="G3260" s="129">
        <v>139.19410907075056</v>
      </c>
      <c r="H3260" s="129">
        <v>146042.7005256111</v>
      </c>
    </row>
    <row r="3262" spans="3:8" ht="12.75">
      <c r="C3262" s="151" t="s">
        <v>1291</v>
      </c>
      <c r="D3262" s="129">
        <v>2.7421393514866805</v>
      </c>
      <c r="F3262" s="129">
        <v>2.9170753617946628</v>
      </c>
      <c r="G3262" s="129">
        <v>0.5272504131467823</v>
      </c>
      <c r="H3262" s="129">
        <v>2.756202446666183</v>
      </c>
    </row>
    <row r="3263" spans="1:10" ht="12.75">
      <c r="A3263" s="145" t="s">
        <v>1280</v>
      </c>
      <c r="C3263" s="146" t="s">
        <v>1281</v>
      </c>
      <c r="D3263" s="146" t="s">
        <v>1282</v>
      </c>
      <c r="F3263" s="146" t="s">
        <v>1283</v>
      </c>
      <c r="G3263" s="146" t="s">
        <v>1284</v>
      </c>
      <c r="H3263" s="146" t="s">
        <v>1285</v>
      </c>
      <c r="I3263" s="147" t="s">
        <v>1286</v>
      </c>
      <c r="J3263" s="146" t="s">
        <v>1287</v>
      </c>
    </row>
    <row r="3264" spans="1:8" ht="12.75">
      <c r="A3264" s="148" t="s">
        <v>1059</v>
      </c>
      <c r="C3264" s="149">
        <v>285.2129999999888</v>
      </c>
      <c r="D3264" s="129">
        <v>924553.5950651169</v>
      </c>
      <c r="F3264" s="129">
        <v>12725</v>
      </c>
      <c r="G3264" s="129">
        <v>12275</v>
      </c>
      <c r="H3264" s="150" t="s">
        <v>218</v>
      </c>
    </row>
    <row r="3266" spans="4:8" ht="12.75">
      <c r="D3266" s="129">
        <v>853611.5630645752</v>
      </c>
      <c r="F3266" s="129">
        <v>13000</v>
      </c>
      <c r="G3266" s="129">
        <v>12200</v>
      </c>
      <c r="H3266" s="150" t="s">
        <v>219</v>
      </c>
    </row>
    <row r="3268" spans="4:8" ht="12.75">
      <c r="D3268" s="129">
        <v>883081.7953233719</v>
      </c>
      <c r="F3268" s="129">
        <v>13025</v>
      </c>
      <c r="G3268" s="129">
        <v>12200</v>
      </c>
      <c r="H3268" s="150" t="s">
        <v>220</v>
      </c>
    </row>
    <row r="3270" spans="1:10" ht="12.75">
      <c r="A3270" s="145" t="s">
        <v>1288</v>
      </c>
      <c r="C3270" s="151" t="s">
        <v>1289</v>
      </c>
      <c r="D3270" s="129">
        <v>887082.317817688</v>
      </c>
      <c r="F3270" s="129">
        <v>12916.666666666668</v>
      </c>
      <c r="G3270" s="129">
        <v>12225</v>
      </c>
      <c r="H3270" s="129">
        <v>874548.0428075624</v>
      </c>
      <c r="I3270" s="129">
        <v>-0.0001</v>
      </c>
      <c r="J3270" s="129">
        <v>-0.0001</v>
      </c>
    </row>
    <row r="3271" spans="1:8" ht="12.75">
      <c r="A3271" s="128">
        <v>38387.13667824074</v>
      </c>
      <c r="C3271" s="151" t="s">
        <v>1290</v>
      </c>
      <c r="D3271" s="129">
        <v>35639.81076355309</v>
      </c>
      <c r="F3271" s="129">
        <v>166.45820296198482</v>
      </c>
      <c r="G3271" s="129">
        <v>43.30127018922193</v>
      </c>
      <c r="H3271" s="129">
        <v>35639.81076355309</v>
      </c>
    </row>
    <row r="3273" spans="3:8" ht="12.75">
      <c r="C3273" s="151" t="s">
        <v>1291</v>
      </c>
      <c r="D3273" s="129">
        <v>4.017644140538234</v>
      </c>
      <c r="F3273" s="129">
        <v>1.288708668092785</v>
      </c>
      <c r="G3273" s="129">
        <v>0.3542026191347397</v>
      </c>
      <c r="H3273" s="129">
        <v>4.075226176155923</v>
      </c>
    </row>
    <row r="3274" spans="1:10" ht="12.75">
      <c r="A3274" s="145" t="s">
        <v>1280</v>
      </c>
      <c r="C3274" s="146" t="s">
        <v>1281</v>
      </c>
      <c r="D3274" s="146" t="s">
        <v>1282</v>
      </c>
      <c r="F3274" s="146" t="s">
        <v>1283</v>
      </c>
      <c r="G3274" s="146" t="s">
        <v>1284</v>
      </c>
      <c r="H3274" s="146" t="s">
        <v>1285</v>
      </c>
      <c r="I3274" s="147" t="s">
        <v>1286</v>
      </c>
      <c r="J3274" s="146" t="s">
        <v>1287</v>
      </c>
    </row>
    <row r="3275" spans="1:8" ht="12.75">
      <c r="A3275" s="148" t="s">
        <v>1055</v>
      </c>
      <c r="C3275" s="149">
        <v>288.1579999998212</v>
      </c>
      <c r="D3275" s="129">
        <v>397963.5947470665</v>
      </c>
      <c r="F3275" s="129">
        <v>4040.0000000037253</v>
      </c>
      <c r="G3275" s="129">
        <v>3930</v>
      </c>
      <c r="H3275" s="150" t="s">
        <v>221</v>
      </c>
    </row>
    <row r="3277" spans="4:8" ht="12.75">
      <c r="D3277" s="129">
        <v>387001.10284233093</v>
      </c>
      <c r="F3277" s="129">
        <v>4040.0000000037253</v>
      </c>
      <c r="G3277" s="129">
        <v>3930</v>
      </c>
      <c r="H3277" s="150" t="s">
        <v>222</v>
      </c>
    </row>
    <row r="3279" spans="4:8" ht="12.75">
      <c r="D3279" s="129">
        <v>409218.19372081757</v>
      </c>
      <c r="F3279" s="129">
        <v>4040.0000000037253</v>
      </c>
      <c r="G3279" s="129">
        <v>3930</v>
      </c>
      <c r="H3279" s="150" t="s">
        <v>223</v>
      </c>
    </row>
    <row r="3281" spans="1:10" ht="12.75">
      <c r="A3281" s="145" t="s">
        <v>1288</v>
      </c>
      <c r="C3281" s="151" t="s">
        <v>1289</v>
      </c>
      <c r="D3281" s="129">
        <v>398060.9637700716</v>
      </c>
      <c r="F3281" s="129">
        <v>4040.0000000037253</v>
      </c>
      <c r="G3281" s="129">
        <v>3930</v>
      </c>
      <c r="H3281" s="129">
        <v>394076.81553998135</v>
      </c>
      <c r="I3281" s="129">
        <v>-0.0001</v>
      </c>
      <c r="J3281" s="129">
        <v>-0.0001</v>
      </c>
    </row>
    <row r="3282" spans="1:8" ht="12.75">
      <c r="A3282" s="128">
        <v>38387.137094907404</v>
      </c>
      <c r="C3282" s="151" t="s">
        <v>1290</v>
      </c>
      <c r="D3282" s="129">
        <v>11108.865483062673</v>
      </c>
      <c r="F3282" s="129">
        <v>5.638186222554939E-05</v>
      </c>
      <c r="H3282" s="129">
        <v>11108.865483062673</v>
      </c>
    </row>
    <row r="3284" spans="3:8" ht="12.75">
      <c r="C3284" s="151" t="s">
        <v>1291</v>
      </c>
      <c r="D3284" s="129">
        <v>2.7907447587549403</v>
      </c>
      <c r="F3284" s="129">
        <v>1.395590649145975E-06</v>
      </c>
      <c r="G3284" s="129">
        <v>0</v>
      </c>
      <c r="H3284" s="129">
        <v>2.8189594122254613</v>
      </c>
    </row>
    <row r="3285" spans="1:10" ht="12.75">
      <c r="A3285" s="145" t="s">
        <v>1280</v>
      </c>
      <c r="C3285" s="146" t="s">
        <v>1281</v>
      </c>
      <c r="D3285" s="146" t="s">
        <v>1282</v>
      </c>
      <c r="F3285" s="146" t="s">
        <v>1283</v>
      </c>
      <c r="G3285" s="146" t="s">
        <v>1284</v>
      </c>
      <c r="H3285" s="146" t="s">
        <v>1285</v>
      </c>
      <c r="I3285" s="147" t="s">
        <v>1286</v>
      </c>
      <c r="J3285" s="146" t="s">
        <v>1287</v>
      </c>
    </row>
    <row r="3286" spans="1:8" ht="12.75">
      <c r="A3286" s="148" t="s">
        <v>1056</v>
      </c>
      <c r="C3286" s="149">
        <v>334.94100000010803</v>
      </c>
      <c r="D3286" s="129">
        <v>1922989.3287277222</v>
      </c>
      <c r="F3286" s="129">
        <v>31800</v>
      </c>
      <c r="H3286" s="150" t="s">
        <v>224</v>
      </c>
    </row>
    <row r="3288" spans="4:8" ht="12.75">
      <c r="D3288" s="129">
        <v>1942124.2410793304</v>
      </c>
      <c r="F3288" s="129">
        <v>31900</v>
      </c>
      <c r="H3288" s="150" t="s">
        <v>225</v>
      </c>
    </row>
    <row r="3290" spans="4:8" ht="12.75">
      <c r="D3290" s="129">
        <v>1936819.2883739471</v>
      </c>
      <c r="F3290" s="129">
        <v>31600</v>
      </c>
      <c r="H3290" s="150" t="s">
        <v>226</v>
      </c>
    </row>
    <row r="3292" spans="1:10" ht="12.75">
      <c r="A3292" s="145" t="s">
        <v>1288</v>
      </c>
      <c r="C3292" s="151" t="s">
        <v>1289</v>
      </c>
      <c r="D3292" s="129">
        <v>1933977.6193936667</v>
      </c>
      <c r="F3292" s="129">
        <v>31766.666666666664</v>
      </c>
      <c r="H3292" s="129">
        <v>1902210.9527269998</v>
      </c>
      <c r="I3292" s="129">
        <v>-0.0001</v>
      </c>
      <c r="J3292" s="129">
        <v>-0.0001</v>
      </c>
    </row>
    <row r="3293" spans="1:8" ht="12.75">
      <c r="A3293" s="128">
        <v>38387.13753472222</v>
      </c>
      <c r="C3293" s="151" t="s">
        <v>1290</v>
      </c>
      <c r="D3293" s="129">
        <v>9878.893137433633</v>
      </c>
      <c r="F3293" s="129">
        <v>152.7525231651947</v>
      </c>
      <c r="H3293" s="129">
        <v>9878.893137433633</v>
      </c>
    </row>
    <row r="3295" spans="3:8" ht="12.75">
      <c r="C3295" s="151" t="s">
        <v>1291</v>
      </c>
      <c r="D3295" s="129">
        <v>0.5108070040919516</v>
      </c>
      <c r="F3295" s="129">
        <v>0.4808578903416414</v>
      </c>
      <c r="H3295" s="129">
        <v>0.5193374122502715</v>
      </c>
    </row>
    <row r="3296" spans="1:10" ht="12.75">
      <c r="A3296" s="145" t="s">
        <v>1280</v>
      </c>
      <c r="C3296" s="146" t="s">
        <v>1281</v>
      </c>
      <c r="D3296" s="146" t="s">
        <v>1282</v>
      </c>
      <c r="F3296" s="146" t="s">
        <v>1283</v>
      </c>
      <c r="G3296" s="146" t="s">
        <v>1284</v>
      </c>
      <c r="H3296" s="146" t="s">
        <v>1285</v>
      </c>
      <c r="I3296" s="147" t="s">
        <v>1286</v>
      </c>
      <c r="J3296" s="146" t="s">
        <v>1287</v>
      </c>
    </row>
    <row r="3297" spans="1:8" ht="12.75">
      <c r="A3297" s="148" t="s">
        <v>1060</v>
      </c>
      <c r="C3297" s="149">
        <v>393.36599999992177</v>
      </c>
      <c r="D3297" s="129">
        <v>5039562.492515564</v>
      </c>
      <c r="F3297" s="129">
        <v>18200</v>
      </c>
      <c r="G3297" s="129">
        <v>15800</v>
      </c>
      <c r="H3297" s="150" t="s">
        <v>227</v>
      </c>
    </row>
    <row r="3299" spans="4:8" ht="12.75">
      <c r="D3299" s="129">
        <v>5111742.64717865</v>
      </c>
      <c r="F3299" s="129">
        <v>17400</v>
      </c>
      <c r="G3299" s="129">
        <v>17400</v>
      </c>
      <c r="H3299" s="150" t="s">
        <v>228</v>
      </c>
    </row>
    <row r="3301" spans="4:8" ht="12.75">
      <c r="D3301" s="129">
        <v>4905405.037628174</v>
      </c>
      <c r="F3301" s="129">
        <v>17000</v>
      </c>
      <c r="G3301" s="129">
        <v>16800</v>
      </c>
      <c r="H3301" s="150" t="s">
        <v>229</v>
      </c>
    </row>
    <row r="3303" spans="1:10" ht="12.75">
      <c r="A3303" s="145" t="s">
        <v>1288</v>
      </c>
      <c r="C3303" s="151" t="s">
        <v>1289</v>
      </c>
      <c r="D3303" s="129">
        <v>5018903.392440796</v>
      </c>
      <c r="F3303" s="129">
        <v>17533.333333333332</v>
      </c>
      <c r="G3303" s="129">
        <v>16666.666666666668</v>
      </c>
      <c r="H3303" s="129">
        <v>5001803.392440796</v>
      </c>
      <c r="I3303" s="129">
        <v>-0.0001</v>
      </c>
      <c r="J3303" s="129">
        <v>-0.0001</v>
      </c>
    </row>
    <row r="3304" spans="1:8" ht="12.75">
      <c r="A3304" s="128">
        <v>38387.13798611111</v>
      </c>
      <c r="C3304" s="151" t="s">
        <v>1290</v>
      </c>
      <c r="D3304" s="129">
        <v>104708.64859539222</v>
      </c>
      <c r="F3304" s="129">
        <v>611.0100926607788</v>
      </c>
      <c r="G3304" s="129">
        <v>808.2903768654761</v>
      </c>
      <c r="H3304" s="129">
        <v>104708.64859539222</v>
      </c>
    </row>
    <row r="3306" spans="3:8" ht="12.75">
      <c r="C3306" s="151" t="s">
        <v>1291</v>
      </c>
      <c r="D3306" s="129">
        <v>2.0862853975850344</v>
      </c>
      <c r="F3306" s="129">
        <v>3.484848437228777</v>
      </c>
      <c r="G3306" s="129">
        <v>4.849742261192857</v>
      </c>
      <c r="H3306" s="129">
        <v>2.0934179210969783</v>
      </c>
    </row>
    <row r="3307" spans="1:10" ht="12.75">
      <c r="A3307" s="145" t="s">
        <v>1280</v>
      </c>
      <c r="C3307" s="146" t="s">
        <v>1281</v>
      </c>
      <c r="D3307" s="146" t="s">
        <v>1282</v>
      </c>
      <c r="F3307" s="146" t="s">
        <v>1283</v>
      </c>
      <c r="G3307" s="146" t="s">
        <v>1284</v>
      </c>
      <c r="H3307" s="146" t="s">
        <v>1285</v>
      </c>
      <c r="I3307" s="147" t="s">
        <v>1286</v>
      </c>
      <c r="J3307" s="146" t="s">
        <v>1287</v>
      </c>
    </row>
    <row r="3308" spans="1:8" ht="12.75">
      <c r="A3308" s="148" t="s">
        <v>1054</v>
      </c>
      <c r="C3308" s="149">
        <v>396.15199999976903</v>
      </c>
      <c r="D3308" s="129">
        <v>5379050.913291931</v>
      </c>
      <c r="F3308" s="129">
        <v>93800</v>
      </c>
      <c r="G3308" s="129">
        <v>96200</v>
      </c>
      <c r="H3308" s="150" t="s">
        <v>230</v>
      </c>
    </row>
    <row r="3310" spans="4:8" ht="12.75">
      <c r="D3310" s="129">
        <v>5431839.793357849</v>
      </c>
      <c r="F3310" s="129">
        <v>92200</v>
      </c>
      <c r="G3310" s="129">
        <v>96600</v>
      </c>
      <c r="H3310" s="150" t="s">
        <v>231</v>
      </c>
    </row>
    <row r="3312" spans="4:8" ht="12.75">
      <c r="D3312" s="129">
        <v>5403295.683021545</v>
      </c>
      <c r="F3312" s="129">
        <v>91700</v>
      </c>
      <c r="G3312" s="129">
        <v>96500</v>
      </c>
      <c r="H3312" s="150" t="s">
        <v>232</v>
      </c>
    </row>
    <row r="3314" spans="1:10" ht="12.75">
      <c r="A3314" s="145" t="s">
        <v>1288</v>
      </c>
      <c r="C3314" s="151" t="s">
        <v>1289</v>
      </c>
      <c r="D3314" s="129">
        <v>5404728.796557108</v>
      </c>
      <c r="F3314" s="129">
        <v>92566.66666666666</v>
      </c>
      <c r="G3314" s="129">
        <v>96433.33333333334</v>
      </c>
      <c r="H3314" s="129">
        <v>5310249.486212281</v>
      </c>
      <c r="I3314" s="129">
        <v>-0.0001</v>
      </c>
      <c r="J3314" s="129">
        <v>-0.0001</v>
      </c>
    </row>
    <row r="3315" spans="1:8" ht="12.75">
      <c r="A3315" s="128">
        <v>38387.138449074075</v>
      </c>
      <c r="C3315" s="151" t="s">
        <v>1290</v>
      </c>
      <c r="D3315" s="129">
        <v>26423.603566760783</v>
      </c>
      <c r="F3315" s="129">
        <v>1096.9655114602888</v>
      </c>
      <c r="G3315" s="129">
        <v>208.16659994661327</v>
      </c>
      <c r="H3315" s="129">
        <v>26423.603566760783</v>
      </c>
    </row>
    <row r="3317" spans="3:8" ht="12.75">
      <c r="C3317" s="151" t="s">
        <v>1291</v>
      </c>
      <c r="D3317" s="129">
        <v>0.48889786261973067</v>
      </c>
      <c r="F3317" s="129">
        <v>1.1850545676560562</v>
      </c>
      <c r="G3317" s="129">
        <v>0.21586581397851362</v>
      </c>
      <c r="H3317" s="129">
        <v>0.49759627368484227</v>
      </c>
    </row>
    <row r="3318" spans="1:10" ht="12.75">
      <c r="A3318" s="145" t="s">
        <v>1280</v>
      </c>
      <c r="C3318" s="146" t="s">
        <v>1281</v>
      </c>
      <c r="D3318" s="146" t="s">
        <v>1282</v>
      </c>
      <c r="F3318" s="146" t="s">
        <v>1283</v>
      </c>
      <c r="G3318" s="146" t="s">
        <v>1284</v>
      </c>
      <c r="H3318" s="146" t="s">
        <v>1285</v>
      </c>
      <c r="I3318" s="147" t="s">
        <v>1286</v>
      </c>
      <c r="J3318" s="146" t="s">
        <v>1287</v>
      </c>
    </row>
    <row r="3319" spans="1:8" ht="12.75">
      <c r="A3319" s="148" t="s">
        <v>1061</v>
      </c>
      <c r="C3319" s="149">
        <v>589.5920000001788</v>
      </c>
      <c r="D3319" s="129">
        <v>429015.82091999054</v>
      </c>
      <c r="F3319" s="129">
        <v>3720</v>
      </c>
      <c r="G3319" s="129">
        <v>3259.9999999962747</v>
      </c>
      <c r="H3319" s="150" t="s">
        <v>233</v>
      </c>
    </row>
    <row r="3321" spans="4:8" ht="12.75">
      <c r="D3321" s="129">
        <v>411708.77035331726</v>
      </c>
      <c r="F3321" s="129">
        <v>3730</v>
      </c>
      <c r="G3321" s="129">
        <v>3309.9999999962747</v>
      </c>
      <c r="H3321" s="150" t="s">
        <v>234</v>
      </c>
    </row>
    <row r="3323" spans="4:8" ht="12.75">
      <c r="D3323" s="129">
        <v>416846.46019649506</v>
      </c>
      <c r="F3323" s="129">
        <v>3800</v>
      </c>
      <c r="G3323" s="129">
        <v>3290.0000000037253</v>
      </c>
      <c r="H3323" s="150" t="s">
        <v>235</v>
      </c>
    </row>
    <row r="3325" spans="1:10" ht="12.75">
      <c r="A3325" s="145" t="s">
        <v>1288</v>
      </c>
      <c r="C3325" s="151" t="s">
        <v>1289</v>
      </c>
      <c r="D3325" s="129">
        <v>419190.3504899343</v>
      </c>
      <c r="F3325" s="129">
        <v>3750</v>
      </c>
      <c r="G3325" s="129">
        <v>3286.6666666654246</v>
      </c>
      <c r="H3325" s="129">
        <v>415672.01715660153</v>
      </c>
      <c r="I3325" s="129">
        <v>-0.0001</v>
      </c>
      <c r="J3325" s="129">
        <v>-0.0001</v>
      </c>
    </row>
    <row r="3326" spans="1:8" ht="12.75">
      <c r="A3326" s="128">
        <v>38387.13894675926</v>
      </c>
      <c r="C3326" s="151" t="s">
        <v>1290</v>
      </c>
      <c r="D3326" s="129">
        <v>8888.411900339912</v>
      </c>
      <c r="F3326" s="129">
        <v>43.58898943540673</v>
      </c>
      <c r="G3326" s="129">
        <v>25.166114784741097</v>
      </c>
      <c r="H3326" s="129">
        <v>8888.411900339912</v>
      </c>
    </row>
    <row r="3328" spans="3:8" ht="12.75">
      <c r="C3328" s="151" t="s">
        <v>1291</v>
      </c>
      <c r="D3328" s="129">
        <v>2.120376074962475</v>
      </c>
      <c r="F3328" s="129">
        <v>1.1623730516108461</v>
      </c>
      <c r="G3328" s="129">
        <v>0.7657032895968744</v>
      </c>
      <c r="H3328" s="129">
        <v>2.1383233735917475</v>
      </c>
    </row>
    <row r="3329" spans="1:10" ht="12.75">
      <c r="A3329" s="145" t="s">
        <v>1280</v>
      </c>
      <c r="C3329" s="146" t="s">
        <v>1281</v>
      </c>
      <c r="D3329" s="146" t="s">
        <v>1282</v>
      </c>
      <c r="F3329" s="146" t="s">
        <v>1283</v>
      </c>
      <c r="G3329" s="146" t="s">
        <v>1284</v>
      </c>
      <c r="H3329" s="146" t="s">
        <v>1285</v>
      </c>
      <c r="I3329" s="147" t="s">
        <v>1286</v>
      </c>
      <c r="J3329" s="146" t="s">
        <v>1287</v>
      </c>
    </row>
    <row r="3330" spans="1:8" ht="12.75">
      <c r="A3330" s="148" t="s">
        <v>1062</v>
      </c>
      <c r="C3330" s="149">
        <v>766.4900000002235</v>
      </c>
      <c r="D3330" s="129">
        <v>30137.935870558023</v>
      </c>
      <c r="F3330" s="129">
        <v>2117</v>
      </c>
      <c r="G3330" s="129">
        <v>1985.9999999981374</v>
      </c>
      <c r="H3330" s="150" t="s">
        <v>236</v>
      </c>
    </row>
    <row r="3332" spans="4:8" ht="12.75">
      <c r="D3332" s="129">
        <v>31316.070967167616</v>
      </c>
      <c r="F3332" s="129">
        <v>2018</v>
      </c>
      <c r="G3332" s="129">
        <v>2015</v>
      </c>
      <c r="H3332" s="150" t="s">
        <v>237</v>
      </c>
    </row>
    <row r="3334" spans="4:8" ht="12.75">
      <c r="D3334" s="129">
        <v>31118.848221093416</v>
      </c>
      <c r="F3334" s="129">
        <v>1953</v>
      </c>
      <c r="G3334" s="129">
        <v>2173</v>
      </c>
      <c r="H3334" s="150" t="s">
        <v>238</v>
      </c>
    </row>
    <row r="3336" spans="1:10" ht="12.75">
      <c r="A3336" s="145" t="s">
        <v>1288</v>
      </c>
      <c r="C3336" s="151" t="s">
        <v>1289</v>
      </c>
      <c r="D3336" s="129">
        <v>30857.618352939688</v>
      </c>
      <c r="F3336" s="129">
        <v>2029.3333333333335</v>
      </c>
      <c r="G3336" s="129">
        <v>2057.9999999993793</v>
      </c>
      <c r="H3336" s="129">
        <v>28813.392336679844</v>
      </c>
      <c r="I3336" s="129">
        <v>-0.0001</v>
      </c>
      <c r="J3336" s="129">
        <v>-0.0001</v>
      </c>
    </row>
    <row r="3337" spans="1:8" ht="12.75">
      <c r="A3337" s="128">
        <v>38387.139444444445</v>
      </c>
      <c r="C3337" s="151" t="s">
        <v>1290</v>
      </c>
      <c r="D3337" s="129">
        <v>631.0161325018078</v>
      </c>
      <c r="F3337" s="129">
        <v>82.58530942808977</v>
      </c>
      <c r="G3337" s="129">
        <v>100.64293318526796</v>
      </c>
      <c r="H3337" s="129">
        <v>631.0161325018078</v>
      </c>
    </row>
    <row r="3339" spans="3:8" ht="12.75">
      <c r="C3339" s="151" t="s">
        <v>1291</v>
      </c>
      <c r="D3339" s="129">
        <v>2.044928177166639</v>
      </c>
      <c r="F3339" s="129">
        <v>4.0695783226719655</v>
      </c>
      <c r="G3339" s="129">
        <v>4.8903271712972955</v>
      </c>
      <c r="H3339" s="129">
        <v>2.1900098576678717</v>
      </c>
    </row>
    <row r="3340" spans="1:16" ht="12.75">
      <c r="A3340" s="139" t="s">
        <v>1190</v>
      </c>
      <c r="B3340" s="134" t="s">
        <v>1245</v>
      </c>
      <c r="D3340" s="139" t="s">
        <v>1191</v>
      </c>
      <c r="E3340" s="134" t="s">
        <v>1192</v>
      </c>
      <c r="F3340" s="135" t="s">
        <v>1095</v>
      </c>
      <c r="G3340" s="140" t="s">
        <v>1194</v>
      </c>
      <c r="H3340" s="141">
        <v>2</v>
      </c>
      <c r="I3340" s="142" t="s">
        <v>1195</v>
      </c>
      <c r="J3340" s="141">
        <v>14</v>
      </c>
      <c r="K3340" s="140" t="s">
        <v>1196</v>
      </c>
      <c r="L3340" s="143">
        <v>1</v>
      </c>
      <c r="M3340" s="140" t="s">
        <v>1197</v>
      </c>
      <c r="N3340" s="144">
        <v>1</v>
      </c>
      <c r="O3340" s="140" t="s">
        <v>1198</v>
      </c>
      <c r="P3340" s="144">
        <v>1</v>
      </c>
    </row>
    <row r="3342" spans="1:10" ht="12.75">
      <c r="A3342" s="145" t="s">
        <v>1280</v>
      </c>
      <c r="C3342" s="146" t="s">
        <v>1281</v>
      </c>
      <c r="D3342" s="146" t="s">
        <v>1282</v>
      </c>
      <c r="F3342" s="146" t="s">
        <v>1283</v>
      </c>
      <c r="G3342" s="146" t="s">
        <v>1284</v>
      </c>
      <c r="H3342" s="146" t="s">
        <v>1285</v>
      </c>
      <c r="I3342" s="147" t="s">
        <v>1286</v>
      </c>
      <c r="J3342" s="146" t="s">
        <v>1287</v>
      </c>
    </row>
    <row r="3343" spans="1:8" ht="12.75">
      <c r="A3343" s="148" t="s">
        <v>1222</v>
      </c>
      <c r="C3343" s="149">
        <v>178.2290000000503</v>
      </c>
      <c r="D3343" s="129">
        <v>604.0719343777746</v>
      </c>
      <c r="F3343" s="129">
        <v>408</v>
      </c>
      <c r="G3343" s="129">
        <v>469.00000000046566</v>
      </c>
      <c r="H3343" s="150" t="s">
        <v>239</v>
      </c>
    </row>
    <row r="3345" spans="4:8" ht="12.75">
      <c r="D3345" s="129">
        <v>618.6208693524823</v>
      </c>
      <c r="F3345" s="129">
        <v>433</v>
      </c>
      <c r="G3345" s="129">
        <v>481</v>
      </c>
      <c r="H3345" s="150" t="s">
        <v>240</v>
      </c>
    </row>
    <row r="3347" spans="4:8" ht="12.75">
      <c r="D3347" s="129">
        <v>653.4852793319151</v>
      </c>
      <c r="F3347" s="129">
        <v>491.00000000046566</v>
      </c>
      <c r="G3347" s="129">
        <v>468</v>
      </c>
      <c r="H3347" s="150" t="s">
        <v>241</v>
      </c>
    </row>
    <row r="3349" spans="1:8" ht="12.75">
      <c r="A3349" s="145" t="s">
        <v>1288</v>
      </c>
      <c r="C3349" s="151" t="s">
        <v>1289</v>
      </c>
      <c r="D3349" s="129">
        <v>625.3926943540573</v>
      </c>
      <c r="F3349" s="129">
        <v>444.0000000001552</v>
      </c>
      <c r="G3349" s="129">
        <v>472.6666666668219</v>
      </c>
      <c r="H3349" s="129">
        <v>166.21951727056876</v>
      </c>
    </row>
    <row r="3350" spans="1:8" ht="12.75">
      <c r="A3350" s="128">
        <v>38387.14167824074</v>
      </c>
      <c r="C3350" s="151" t="s">
        <v>1290</v>
      </c>
      <c r="D3350" s="129">
        <v>25.39316591679926</v>
      </c>
      <c r="F3350" s="129">
        <v>42.57933771234476</v>
      </c>
      <c r="G3350" s="129">
        <v>7.234178137950079</v>
      </c>
      <c r="H3350" s="129">
        <v>25.39316591679926</v>
      </c>
    </row>
    <row r="3352" spans="3:8" ht="12.75">
      <c r="C3352" s="151" t="s">
        <v>1291</v>
      </c>
      <c r="D3352" s="129">
        <v>4.060355380874224</v>
      </c>
      <c r="F3352" s="129">
        <v>9.589940926200422</v>
      </c>
      <c r="G3352" s="129">
        <v>1.5305031321469045</v>
      </c>
      <c r="H3352" s="129">
        <v>15.276885851776823</v>
      </c>
    </row>
    <row r="3353" spans="1:10" ht="12.75">
      <c r="A3353" s="145" t="s">
        <v>1280</v>
      </c>
      <c r="C3353" s="146" t="s">
        <v>1281</v>
      </c>
      <c r="D3353" s="146" t="s">
        <v>1282</v>
      </c>
      <c r="F3353" s="146" t="s">
        <v>1283</v>
      </c>
      <c r="G3353" s="146" t="s">
        <v>1284</v>
      </c>
      <c r="H3353" s="146" t="s">
        <v>1285</v>
      </c>
      <c r="I3353" s="147" t="s">
        <v>1286</v>
      </c>
      <c r="J3353" s="146" t="s">
        <v>1287</v>
      </c>
    </row>
    <row r="3354" spans="1:8" ht="12.75">
      <c r="A3354" s="148" t="s">
        <v>1055</v>
      </c>
      <c r="C3354" s="149">
        <v>251.61100000003353</v>
      </c>
      <c r="D3354" s="129">
        <v>6189300</v>
      </c>
      <c r="F3354" s="129">
        <v>34300</v>
      </c>
      <c r="G3354" s="129">
        <v>29900</v>
      </c>
      <c r="H3354" s="150" t="s">
        <v>242</v>
      </c>
    </row>
    <row r="3356" spans="4:8" ht="12.75">
      <c r="D3356" s="129">
        <v>6479720.676948547</v>
      </c>
      <c r="F3356" s="129">
        <v>41800</v>
      </c>
      <c r="G3356" s="129">
        <v>29300</v>
      </c>
      <c r="H3356" s="150" t="s">
        <v>243</v>
      </c>
    </row>
    <row r="3358" spans="4:8" ht="12.75">
      <c r="D3358" s="129">
        <v>6606870.181777954</v>
      </c>
      <c r="F3358" s="129">
        <v>34300</v>
      </c>
      <c r="G3358" s="129">
        <v>29800</v>
      </c>
      <c r="H3358" s="150" t="s">
        <v>244</v>
      </c>
    </row>
    <row r="3360" spans="1:10" ht="12.75">
      <c r="A3360" s="145" t="s">
        <v>1288</v>
      </c>
      <c r="C3360" s="151" t="s">
        <v>1289</v>
      </c>
      <c r="D3360" s="129">
        <v>6425296.952908834</v>
      </c>
      <c r="F3360" s="129">
        <v>36800</v>
      </c>
      <c r="G3360" s="129">
        <v>29666.666666666664</v>
      </c>
      <c r="H3360" s="129">
        <v>6392098.778392587</v>
      </c>
      <c r="I3360" s="129">
        <v>-0.0001</v>
      </c>
      <c r="J3360" s="129">
        <v>-0.0001</v>
      </c>
    </row>
    <row r="3361" spans="1:8" ht="12.75">
      <c r="A3361" s="128">
        <v>38387.14215277778</v>
      </c>
      <c r="C3361" s="151" t="s">
        <v>1290</v>
      </c>
      <c r="D3361" s="129">
        <v>214038.9461786803</v>
      </c>
      <c r="F3361" s="129">
        <v>4330.127018922194</v>
      </c>
      <c r="G3361" s="129">
        <v>321.4550253664318</v>
      </c>
      <c r="H3361" s="129">
        <v>214038.9461786803</v>
      </c>
    </row>
    <row r="3363" spans="3:8" ht="12.75">
      <c r="C3363" s="151" t="s">
        <v>1291</v>
      </c>
      <c r="D3363" s="129">
        <v>3.3311915036359756</v>
      </c>
      <c r="F3363" s="129">
        <v>11.766649507940745</v>
      </c>
      <c r="G3363" s="129">
        <v>1.0835562652801074</v>
      </c>
      <c r="H3363" s="129">
        <v>3.348492468580163</v>
      </c>
    </row>
    <row r="3364" spans="1:10" ht="12.75">
      <c r="A3364" s="145" t="s">
        <v>1280</v>
      </c>
      <c r="C3364" s="146" t="s">
        <v>1281</v>
      </c>
      <c r="D3364" s="146" t="s">
        <v>1282</v>
      </c>
      <c r="F3364" s="146" t="s">
        <v>1283</v>
      </c>
      <c r="G3364" s="146" t="s">
        <v>1284</v>
      </c>
      <c r="H3364" s="146" t="s">
        <v>1285</v>
      </c>
      <c r="I3364" s="147" t="s">
        <v>1286</v>
      </c>
      <c r="J3364" s="146" t="s">
        <v>1287</v>
      </c>
    </row>
    <row r="3365" spans="1:8" ht="12.75">
      <c r="A3365" s="148" t="s">
        <v>1058</v>
      </c>
      <c r="C3365" s="149">
        <v>257.6099999998696</v>
      </c>
      <c r="D3365" s="129">
        <v>336097.33413267136</v>
      </c>
      <c r="F3365" s="129">
        <v>12230</v>
      </c>
      <c r="G3365" s="129">
        <v>9982.5</v>
      </c>
      <c r="H3365" s="150" t="s">
        <v>245</v>
      </c>
    </row>
    <row r="3367" spans="4:8" ht="12.75">
      <c r="D3367" s="129">
        <v>324194.6070871353</v>
      </c>
      <c r="F3367" s="129">
        <v>11675</v>
      </c>
      <c r="G3367" s="129">
        <v>9997.5</v>
      </c>
      <c r="H3367" s="150" t="s">
        <v>246</v>
      </c>
    </row>
    <row r="3369" spans="4:8" ht="12.75">
      <c r="D3369" s="129">
        <v>328344.04534959793</v>
      </c>
      <c r="F3369" s="129">
        <v>11885</v>
      </c>
      <c r="G3369" s="129">
        <v>9962.5</v>
      </c>
      <c r="H3369" s="150" t="s">
        <v>247</v>
      </c>
    </row>
    <row r="3371" spans="1:10" ht="12.75">
      <c r="A3371" s="145" t="s">
        <v>1288</v>
      </c>
      <c r="C3371" s="151" t="s">
        <v>1289</v>
      </c>
      <c r="D3371" s="129">
        <v>329545.3288564682</v>
      </c>
      <c r="F3371" s="129">
        <v>11930</v>
      </c>
      <c r="G3371" s="129">
        <v>9980.833333333334</v>
      </c>
      <c r="H3371" s="129">
        <v>318589.9121898015</v>
      </c>
      <c r="I3371" s="129">
        <v>-0.0001</v>
      </c>
      <c r="J3371" s="129">
        <v>-0.0001</v>
      </c>
    </row>
    <row r="3372" spans="1:8" ht="12.75">
      <c r="A3372" s="128">
        <v>38387.142800925925</v>
      </c>
      <c r="C3372" s="151" t="s">
        <v>1290</v>
      </c>
      <c r="D3372" s="129">
        <v>6041.609001586156</v>
      </c>
      <c r="F3372" s="129">
        <v>280.2231253840411</v>
      </c>
      <c r="G3372" s="129">
        <v>17.55942292142123</v>
      </c>
      <c r="H3372" s="129">
        <v>6041.609001586156</v>
      </c>
    </row>
    <row r="3374" spans="3:8" ht="12.75">
      <c r="C3374" s="151" t="s">
        <v>1291</v>
      </c>
      <c r="D3374" s="129">
        <v>1.833316534192948</v>
      </c>
      <c r="F3374" s="129">
        <v>2.3488945966809807</v>
      </c>
      <c r="G3374" s="129">
        <v>0.17593143112386633</v>
      </c>
      <c r="H3374" s="129">
        <v>1.896359165944601</v>
      </c>
    </row>
    <row r="3375" spans="1:10" ht="12.75">
      <c r="A3375" s="145" t="s">
        <v>1280</v>
      </c>
      <c r="C3375" s="146" t="s">
        <v>1281</v>
      </c>
      <c r="D3375" s="146" t="s">
        <v>1282</v>
      </c>
      <c r="F3375" s="146" t="s">
        <v>1283</v>
      </c>
      <c r="G3375" s="146" t="s">
        <v>1284</v>
      </c>
      <c r="H3375" s="146" t="s">
        <v>1285</v>
      </c>
      <c r="I3375" s="147" t="s">
        <v>1286</v>
      </c>
      <c r="J3375" s="146" t="s">
        <v>1287</v>
      </c>
    </row>
    <row r="3376" spans="1:8" ht="12.75">
      <c r="A3376" s="148" t="s">
        <v>1057</v>
      </c>
      <c r="C3376" s="149">
        <v>259.9399999999441</v>
      </c>
      <c r="D3376" s="129">
        <v>2868624.69556427</v>
      </c>
      <c r="F3376" s="129">
        <v>22550</v>
      </c>
      <c r="G3376" s="129">
        <v>20675</v>
      </c>
      <c r="H3376" s="150" t="s">
        <v>248</v>
      </c>
    </row>
    <row r="3378" spans="4:8" ht="12.75">
      <c r="D3378" s="129">
        <v>2904607.568145752</v>
      </c>
      <c r="F3378" s="129">
        <v>22325</v>
      </c>
      <c r="G3378" s="129">
        <v>20450</v>
      </c>
      <c r="H3378" s="150" t="s">
        <v>249</v>
      </c>
    </row>
    <row r="3380" spans="4:8" ht="12.75">
      <c r="D3380" s="129">
        <v>3001754.373447418</v>
      </c>
      <c r="F3380" s="129">
        <v>22100</v>
      </c>
      <c r="G3380" s="129">
        <v>20700</v>
      </c>
      <c r="H3380" s="150" t="s">
        <v>250</v>
      </c>
    </row>
    <row r="3382" spans="1:10" ht="12.75">
      <c r="A3382" s="145" t="s">
        <v>1288</v>
      </c>
      <c r="C3382" s="151" t="s">
        <v>1289</v>
      </c>
      <c r="D3382" s="129">
        <v>2924995.5457191467</v>
      </c>
      <c r="F3382" s="129">
        <v>22325</v>
      </c>
      <c r="G3382" s="129">
        <v>20608.333333333332</v>
      </c>
      <c r="H3382" s="129">
        <v>2903520.2090188097</v>
      </c>
      <c r="I3382" s="129">
        <v>-0.0001</v>
      </c>
      <c r="J3382" s="129">
        <v>-0.0001</v>
      </c>
    </row>
    <row r="3383" spans="1:8" ht="12.75">
      <c r="A3383" s="128">
        <v>38387.143472222226</v>
      </c>
      <c r="C3383" s="151" t="s">
        <v>1290</v>
      </c>
      <c r="D3383" s="129">
        <v>68866.75544462654</v>
      </c>
      <c r="F3383" s="129">
        <v>225</v>
      </c>
      <c r="G3383" s="129">
        <v>137.68926368215253</v>
      </c>
      <c r="H3383" s="129">
        <v>68866.75544462654</v>
      </c>
    </row>
    <row r="3385" spans="3:8" ht="12.75">
      <c r="C3385" s="151" t="s">
        <v>1291</v>
      </c>
      <c r="D3385" s="129">
        <v>2.3544225749477095</v>
      </c>
      <c r="F3385" s="129">
        <v>1.007838745800672</v>
      </c>
      <c r="G3385" s="129">
        <v>0.6681242071111323</v>
      </c>
      <c r="H3385" s="129">
        <v>2.3718366151100003</v>
      </c>
    </row>
    <row r="3386" spans="1:10" ht="12.75">
      <c r="A3386" s="145" t="s">
        <v>1280</v>
      </c>
      <c r="C3386" s="146" t="s">
        <v>1281</v>
      </c>
      <c r="D3386" s="146" t="s">
        <v>1282</v>
      </c>
      <c r="F3386" s="146" t="s">
        <v>1283</v>
      </c>
      <c r="G3386" s="146" t="s">
        <v>1284</v>
      </c>
      <c r="H3386" s="146" t="s">
        <v>1285</v>
      </c>
      <c r="I3386" s="147" t="s">
        <v>1286</v>
      </c>
      <c r="J3386" s="146" t="s">
        <v>1287</v>
      </c>
    </row>
    <row r="3387" spans="1:8" ht="12.75">
      <c r="A3387" s="148" t="s">
        <v>1059</v>
      </c>
      <c r="C3387" s="149">
        <v>285.2129999999888</v>
      </c>
      <c r="D3387" s="129">
        <v>492917.02330350876</v>
      </c>
      <c r="F3387" s="129">
        <v>11100</v>
      </c>
      <c r="G3387" s="129">
        <v>10800</v>
      </c>
      <c r="H3387" s="150" t="s">
        <v>251</v>
      </c>
    </row>
    <row r="3389" spans="4:8" ht="12.75">
      <c r="D3389" s="129">
        <v>467995.10384225845</v>
      </c>
      <c r="F3389" s="129">
        <v>10975</v>
      </c>
      <c r="G3389" s="129">
        <v>10800</v>
      </c>
      <c r="H3389" s="150" t="s">
        <v>252</v>
      </c>
    </row>
    <row r="3391" spans="4:8" ht="12.75">
      <c r="D3391" s="129">
        <v>477721.8586258888</v>
      </c>
      <c r="F3391" s="129">
        <v>11200</v>
      </c>
      <c r="G3391" s="129">
        <v>10800</v>
      </c>
      <c r="H3391" s="150" t="s">
        <v>253</v>
      </c>
    </row>
    <row r="3393" spans="1:10" ht="12.75">
      <c r="A3393" s="145" t="s">
        <v>1288</v>
      </c>
      <c r="C3393" s="151" t="s">
        <v>1289</v>
      </c>
      <c r="D3393" s="129">
        <v>479544.66192388535</v>
      </c>
      <c r="F3393" s="129">
        <v>11091.666666666668</v>
      </c>
      <c r="G3393" s="129">
        <v>10800</v>
      </c>
      <c r="H3393" s="129">
        <v>468614.2447509408</v>
      </c>
      <c r="I3393" s="129">
        <v>-0.0001</v>
      </c>
      <c r="J3393" s="129">
        <v>-0.0001</v>
      </c>
    </row>
    <row r="3394" spans="1:8" ht="12.75">
      <c r="A3394" s="128">
        <v>38387.144155092596</v>
      </c>
      <c r="C3394" s="151" t="s">
        <v>1290</v>
      </c>
      <c r="D3394" s="129">
        <v>12560.552388554614</v>
      </c>
      <c r="F3394" s="129">
        <v>112.73124382057235</v>
      </c>
      <c r="H3394" s="129">
        <v>12560.552388554614</v>
      </c>
    </row>
    <row r="3396" spans="3:8" ht="12.75">
      <c r="C3396" s="151" t="s">
        <v>1291</v>
      </c>
      <c r="D3396" s="129">
        <v>2.6192664387427294</v>
      </c>
      <c r="F3396" s="129">
        <v>1.0163598240772862</v>
      </c>
      <c r="G3396" s="129">
        <v>0</v>
      </c>
      <c r="H3396" s="129">
        <v>2.680360772052565</v>
      </c>
    </row>
    <row r="3397" spans="1:10" ht="12.75">
      <c r="A3397" s="145" t="s">
        <v>1280</v>
      </c>
      <c r="C3397" s="146" t="s">
        <v>1281</v>
      </c>
      <c r="D3397" s="146" t="s">
        <v>1282</v>
      </c>
      <c r="F3397" s="146" t="s">
        <v>1283</v>
      </c>
      <c r="G3397" s="146" t="s">
        <v>1284</v>
      </c>
      <c r="H3397" s="146" t="s">
        <v>1285</v>
      </c>
      <c r="I3397" s="147" t="s">
        <v>1286</v>
      </c>
      <c r="J3397" s="146" t="s">
        <v>1287</v>
      </c>
    </row>
    <row r="3398" spans="1:8" ht="12.75">
      <c r="A3398" s="148" t="s">
        <v>1055</v>
      </c>
      <c r="C3398" s="149">
        <v>288.1579999998212</v>
      </c>
      <c r="D3398" s="129">
        <v>662622.6565055847</v>
      </c>
      <c r="F3398" s="129">
        <v>4680</v>
      </c>
      <c r="G3398" s="129">
        <v>4390</v>
      </c>
      <c r="H3398" s="150" t="s">
        <v>254</v>
      </c>
    </row>
    <row r="3400" spans="4:8" ht="12.75">
      <c r="D3400" s="129">
        <v>673814.1568717957</v>
      </c>
      <c r="F3400" s="129">
        <v>4680</v>
      </c>
      <c r="G3400" s="129">
        <v>4390</v>
      </c>
      <c r="H3400" s="150" t="s">
        <v>255</v>
      </c>
    </row>
    <row r="3402" spans="4:8" ht="12.75">
      <c r="D3402" s="129">
        <v>638480.4693470001</v>
      </c>
      <c r="F3402" s="129">
        <v>4680</v>
      </c>
      <c r="G3402" s="129">
        <v>4390</v>
      </c>
      <c r="H3402" s="150" t="s">
        <v>256</v>
      </c>
    </row>
    <row r="3404" spans="1:10" ht="12.75">
      <c r="A3404" s="145" t="s">
        <v>1288</v>
      </c>
      <c r="C3404" s="151" t="s">
        <v>1289</v>
      </c>
      <c r="D3404" s="129">
        <v>658305.7609081268</v>
      </c>
      <c r="F3404" s="129">
        <v>4680</v>
      </c>
      <c r="G3404" s="129">
        <v>4390</v>
      </c>
      <c r="H3404" s="129">
        <v>653773.0064833481</v>
      </c>
      <c r="I3404" s="129">
        <v>-0.0001</v>
      </c>
      <c r="J3404" s="129">
        <v>-0.0001</v>
      </c>
    </row>
    <row r="3405" spans="1:8" ht="12.75">
      <c r="A3405" s="128">
        <v>38387.14457175926</v>
      </c>
      <c r="C3405" s="151" t="s">
        <v>1290</v>
      </c>
      <c r="D3405" s="129">
        <v>18058.074626725156</v>
      </c>
      <c r="H3405" s="129">
        <v>18058.074626725156</v>
      </c>
    </row>
    <row r="3407" spans="3:8" ht="12.75">
      <c r="C3407" s="151" t="s">
        <v>1291</v>
      </c>
      <c r="D3407" s="129">
        <v>2.7431135650118286</v>
      </c>
      <c r="F3407" s="129">
        <v>0</v>
      </c>
      <c r="G3407" s="129">
        <v>0</v>
      </c>
      <c r="H3407" s="129">
        <v>2.762132184664481</v>
      </c>
    </row>
    <row r="3408" spans="1:10" ht="12.75">
      <c r="A3408" s="145" t="s">
        <v>1280</v>
      </c>
      <c r="C3408" s="146" t="s">
        <v>1281</v>
      </c>
      <c r="D3408" s="146" t="s">
        <v>1282</v>
      </c>
      <c r="F3408" s="146" t="s">
        <v>1283</v>
      </c>
      <c r="G3408" s="146" t="s">
        <v>1284</v>
      </c>
      <c r="H3408" s="146" t="s">
        <v>1285</v>
      </c>
      <c r="I3408" s="147" t="s">
        <v>1286</v>
      </c>
      <c r="J3408" s="146" t="s">
        <v>1287</v>
      </c>
    </row>
    <row r="3409" spans="1:8" ht="12.75">
      <c r="A3409" s="148" t="s">
        <v>1056</v>
      </c>
      <c r="C3409" s="149">
        <v>334.94100000010803</v>
      </c>
      <c r="D3409" s="129">
        <v>518875.2000555992</v>
      </c>
      <c r="F3409" s="129">
        <v>28200</v>
      </c>
      <c r="H3409" s="150" t="s">
        <v>257</v>
      </c>
    </row>
    <row r="3411" spans="4:8" ht="12.75">
      <c r="D3411" s="129">
        <v>488015.6340017319</v>
      </c>
      <c r="F3411" s="129">
        <v>27700</v>
      </c>
      <c r="H3411" s="150" t="s">
        <v>258</v>
      </c>
    </row>
    <row r="3413" spans="4:8" ht="12.75">
      <c r="D3413" s="129">
        <v>495852.948571682</v>
      </c>
      <c r="F3413" s="129">
        <v>28200</v>
      </c>
      <c r="H3413" s="150" t="s">
        <v>259</v>
      </c>
    </row>
    <row r="3415" spans="1:10" ht="12.75">
      <c r="A3415" s="145" t="s">
        <v>1288</v>
      </c>
      <c r="C3415" s="151" t="s">
        <v>1289</v>
      </c>
      <c r="D3415" s="129">
        <v>500914.594209671</v>
      </c>
      <c r="F3415" s="129">
        <v>28033.333333333336</v>
      </c>
      <c r="H3415" s="129">
        <v>472881.26087633765</v>
      </c>
      <c r="I3415" s="129">
        <v>-0.0001</v>
      </c>
      <c r="J3415" s="129">
        <v>-0.0001</v>
      </c>
    </row>
    <row r="3416" spans="1:8" ht="12.75">
      <c r="A3416" s="128">
        <v>38387.14501157407</v>
      </c>
      <c r="C3416" s="151" t="s">
        <v>1290</v>
      </c>
      <c r="D3416" s="129">
        <v>16040.367722771156</v>
      </c>
      <c r="F3416" s="129">
        <v>288.6751345948129</v>
      </c>
      <c r="H3416" s="129">
        <v>16040.367722771156</v>
      </c>
    </row>
    <row r="3418" spans="3:8" ht="12.75">
      <c r="C3418" s="151" t="s">
        <v>1291</v>
      </c>
      <c r="D3418" s="129">
        <v>3.2022160879698855</v>
      </c>
      <c r="F3418" s="129">
        <v>1.0297567226925548</v>
      </c>
      <c r="H3418" s="129">
        <v>3.39204977017811</v>
      </c>
    </row>
    <row r="3419" spans="1:10" ht="12.75">
      <c r="A3419" s="145" t="s">
        <v>1280</v>
      </c>
      <c r="C3419" s="146" t="s">
        <v>1281</v>
      </c>
      <c r="D3419" s="146" t="s">
        <v>1282</v>
      </c>
      <c r="F3419" s="146" t="s">
        <v>1283</v>
      </c>
      <c r="G3419" s="146" t="s">
        <v>1284</v>
      </c>
      <c r="H3419" s="146" t="s">
        <v>1285</v>
      </c>
      <c r="I3419" s="147" t="s">
        <v>1286</v>
      </c>
      <c r="J3419" s="146" t="s">
        <v>1287</v>
      </c>
    </row>
    <row r="3420" spans="1:8" ht="12.75">
      <c r="A3420" s="148" t="s">
        <v>1060</v>
      </c>
      <c r="C3420" s="149">
        <v>393.36599999992177</v>
      </c>
      <c r="D3420" s="129">
        <v>2939510.1349220276</v>
      </c>
      <c r="F3420" s="129">
        <v>13900</v>
      </c>
      <c r="G3420" s="129">
        <v>12400</v>
      </c>
      <c r="H3420" s="150" t="s">
        <v>260</v>
      </c>
    </row>
    <row r="3422" spans="4:8" ht="12.75">
      <c r="D3422" s="129">
        <v>2829218.6533317566</v>
      </c>
      <c r="F3422" s="129">
        <v>12800</v>
      </c>
      <c r="G3422" s="129">
        <v>13400</v>
      </c>
      <c r="H3422" s="150" t="s">
        <v>261</v>
      </c>
    </row>
    <row r="3424" spans="4:8" ht="12.75">
      <c r="D3424" s="129">
        <v>2741687.195915222</v>
      </c>
      <c r="F3424" s="129">
        <v>13700</v>
      </c>
      <c r="G3424" s="129">
        <v>12800</v>
      </c>
      <c r="H3424" s="150" t="s">
        <v>262</v>
      </c>
    </row>
    <row r="3426" spans="1:10" ht="12.75">
      <c r="A3426" s="145" t="s">
        <v>1288</v>
      </c>
      <c r="C3426" s="151" t="s">
        <v>1289</v>
      </c>
      <c r="D3426" s="129">
        <v>2836805.3280563354</v>
      </c>
      <c r="F3426" s="129">
        <v>13466.666666666668</v>
      </c>
      <c r="G3426" s="129">
        <v>12866.666666666668</v>
      </c>
      <c r="H3426" s="129">
        <v>2823638.6613896685</v>
      </c>
      <c r="I3426" s="129">
        <v>-0.0001</v>
      </c>
      <c r="J3426" s="129">
        <v>-0.0001</v>
      </c>
    </row>
    <row r="3427" spans="1:8" ht="12.75">
      <c r="A3427" s="128">
        <v>38387.145462962966</v>
      </c>
      <c r="C3427" s="151" t="s">
        <v>1290</v>
      </c>
      <c r="D3427" s="129">
        <v>99129.4457986879</v>
      </c>
      <c r="F3427" s="129">
        <v>585.9465277082315</v>
      </c>
      <c r="G3427" s="129">
        <v>503.32229568471666</v>
      </c>
      <c r="H3427" s="129">
        <v>99129.4457986879</v>
      </c>
    </row>
    <row r="3429" spans="3:8" ht="12.75">
      <c r="C3429" s="151" t="s">
        <v>1291</v>
      </c>
      <c r="D3429" s="129">
        <v>3.4944042447427086</v>
      </c>
      <c r="F3429" s="129">
        <v>4.351088077041323</v>
      </c>
      <c r="G3429" s="129">
        <v>3.9118313136117875</v>
      </c>
      <c r="H3429" s="129">
        <v>3.5106987007289683</v>
      </c>
    </row>
    <row r="3430" spans="1:10" ht="12.75">
      <c r="A3430" s="145" t="s">
        <v>1280</v>
      </c>
      <c r="C3430" s="146" t="s">
        <v>1281</v>
      </c>
      <c r="D3430" s="146" t="s">
        <v>1282</v>
      </c>
      <c r="F3430" s="146" t="s">
        <v>1283</v>
      </c>
      <c r="G3430" s="146" t="s">
        <v>1284</v>
      </c>
      <c r="H3430" s="146" t="s">
        <v>1285</v>
      </c>
      <c r="I3430" s="147" t="s">
        <v>1286</v>
      </c>
      <c r="J3430" s="146" t="s">
        <v>1287</v>
      </c>
    </row>
    <row r="3431" spans="1:8" ht="12.75">
      <c r="A3431" s="148" t="s">
        <v>1054</v>
      </c>
      <c r="C3431" s="149">
        <v>396.15199999976903</v>
      </c>
      <c r="D3431" s="129">
        <v>6310347.424316406</v>
      </c>
      <c r="F3431" s="129">
        <v>89300</v>
      </c>
      <c r="G3431" s="129">
        <v>91400</v>
      </c>
      <c r="H3431" s="150" t="s">
        <v>263</v>
      </c>
    </row>
    <row r="3433" spans="4:8" ht="12.75">
      <c r="D3433" s="129">
        <v>6272545.146011353</v>
      </c>
      <c r="F3433" s="129">
        <v>92100</v>
      </c>
      <c r="G3433" s="129">
        <v>90900</v>
      </c>
      <c r="H3433" s="150" t="s">
        <v>41</v>
      </c>
    </row>
    <row r="3435" spans="4:8" ht="12.75">
      <c r="D3435" s="129">
        <v>6024750.211547852</v>
      </c>
      <c r="F3435" s="129">
        <v>86900</v>
      </c>
      <c r="G3435" s="129">
        <v>96800</v>
      </c>
      <c r="H3435" s="150" t="s">
        <v>42</v>
      </c>
    </row>
    <row r="3437" spans="1:10" ht="12.75">
      <c r="A3437" s="145" t="s">
        <v>1288</v>
      </c>
      <c r="C3437" s="151" t="s">
        <v>1289</v>
      </c>
      <c r="D3437" s="129">
        <v>6202547.593958536</v>
      </c>
      <c r="F3437" s="129">
        <v>89433.33333333334</v>
      </c>
      <c r="G3437" s="129">
        <v>93033.33333333334</v>
      </c>
      <c r="H3437" s="129">
        <v>6111333.5234076055</v>
      </c>
      <c r="I3437" s="129">
        <v>-0.0001</v>
      </c>
      <c r="J3437" s="129">
        <v>-0.0001</v>
      </c>
    </row>
    <row r="3438" spans="1:8" ht="12.75">
      <c r="A3438" s="128">
        <v>38387.1459375</v>
      </c>
      <c r="C3438" s="151" t="s">
        <v>1290</v>
      </c>
      <c r="D3438" s="129">
        <v>155132.79780671783</v>
      </c>
      <c r="F3438" s="129">
        <v>2602.562839459085</v>
      </c>
      <c r="G3438" s="129">
        <v>3271.5949219506583</v>
      </c>
      <c r="H3438" s="129">
        <v>155132.79780671783</v>
      </c>
    </row>
    <row r="3440" spans="3:8" ht="12.75">
      <c r="C3440" s="151" t="s">
        <v>1291</v>
      </c>
      <c r="D3440" s="129">
        <v>2.501114186658104</v>
      </c>
      <c r="F3440" s="129">
        <v>2.9100590825110904</v>
      </c>
      <c r="G3440" s="129">
        <v>3.516583577876021</v>
      </c>
      <c r="H3440" s="129">
        <v>2.538444305363613</v>
      </c>
    </row>
    <row r="3441" spans="1:10" ht="12.75">
      <c r="A3441" s="145" t="s">
        <v>1280</v>
      </c>
      <c r="C3441" s="146" t="s">
        <v>1281</v>
      </c>
      <c r="D3441" s="146" t="s">
        <v>1282</v>
      </c>
      <c r="F3441" s="146" t="s">
        <v>1283</v>
      </c>
      <c r="G3441" s="146" t="s">
        <v>1284</v>
      </c>
      <c r="H3441" s="146" t="s">
        <v>1285</v>
      </c>
      <c r="I3441" s="147" t="s">
        <v>1286</v>
      </c>
      <c r="J3441" s="146" t="s">
        <v>1287</v>
      </c>
    </row>
    <row r="3442" spans="1:8" ht="12.75">
      <c r="A3442" s="148" t="s">
        <v>1061</v>
      </c>
      <c r="C3442" s="149">
        <v>589.5920000001788</v>
      </c>
      <c r="D3442" s="129">
        <v>602640.0071258545</v>
      </c>
      <c r="F3442" s="129">
        <v>4820</v>
      </c>
      <c r="G3442" s="129">
        <v>3830</v>
      </c>
      <c r="H3442" s="150" t="s">
        <v>43</v>
      </c>
    </row>
    <row r="3444" spans="4:8" ht="12.75">
      <c r="D3444" s="129">
        <v>600616.7245674133</v>
      </c>
      <c r="F3444" s="129">
        <v>4690</v>
      </c>
      <c r="G3444" s="129">
        <v>3850</v>
      </c>
      <c r="H3444" s="150" t="s">
        <v>44</v>
      </c>
    </row>
    <row r="3446" spans="4:8" ht="12.75">
      <c r="D3446" s="129">
        <v>571041.2028713226</v>
      </c>
      <c r="F3446" s="129">
        <v>4630</v>
      </c>
      <c r="G3446" s="129">
        <v>3709.9999999962747</v>
      </c>
      <c r="H3446" s="150" t="s">
        <v>45</v>
      </c>
    </row>
    <row r="3448" spans="1:10" ht="12.75">
      <c r="A3448" s="145" t="s">
        <v>1288</v>
      </c>
      <c r="C3448" s="151" t="s">
        <v>1289</v>
      </c>
      <c r="D3448" s="129">
        <v>591432.6448548635</v>
      </c>
      <c r="F3448" s="129">
        <v>4713.333333333333</v>
      </c>
      <c r="G3448" s="129">
        <v>3796.6666666654246</v>
      </c>
      <c r="H3448" s="129">
        <v>587177.6448548641</v>
      </c>
      <c r="I3448" s="129">
        <v>-0.0001</v>
      </c>
      <c r="J3448" s="129">
        <v>-0.0001</v>
      </c>
    </row>
    <row r="3449" spans="1:8" ht="12.75">
      <c r="A3449" s="128">
        <v>38387.14642361111</v>
      </c>
      <c r="C3449" s="151" t="s">
        <v>1290</v>
      </c>
      <c r="D3449" s="129">
        <v>17688.45944970489</v>
      </c>
      <c r="F3449" s="129">
        <v>97.12534856222311</v>
      </c>
      <c r="G3449" s="129">
        <v>75.7187779461238</v>
      </c>
      <c r="H3449" s="129">
        <v>17688.45944970489</v>
      </c>
    </row>
    <row r="3451" spans="3:8" ht="12.75">
      <c r="C3451" s="151" t="s">
        <v>1291</v>
      </c>
      <c r="D3451" s="129">
        <v>2.9907817235968768</v>
      </c>
      <c r="F3451" s="129">
        <v>2.060650959594551</v>
      </c>
      <c r="G3451" s="129">
        <v>1.9943488484499188</v>
      </c>
      <c r="H3451" s="129">
        <v>3.0124545109473706</v>
      </c>
    </row>
    <row r="3452" spans="1:10" ht="12.75">
      <c r="A3452" s="145" t="s">
        <v>1280</v>
      </c>
      <c r="C3452" s="146" t="s">
        <v>1281</v>
      </c>
      <c r="D3452" s="146" t="s">
        <v>1282</v>
      </c>
      <c r="F3452" s="146" t="s">
        <v>1283</v>
      </c>
      <c r="G3452" s="146" t="s">
        <v>1284</v>
      </c>
      <c r="H3452" s="146" t="s">
        <v>1285</v>
      </c>
      <c r="I3452" s="147" t="s">
        <v>1286</v>
      </c>
      <c r="J3452" s="146" t="s">
        <v>1287</v>
      </c>
    </row>
    <row r="3453" spans="1:8" ht="12.75">
      <c r="A3453" s="148" t="s">
        <v>1062</v>
      </c>
      <c r="C3453" s="149">
        <v>766.4900000002235</v>
      </c>
      <c r="D3453" s="129">
        <v>80900.11426270008</v>
      </c>
      <c r="F3453" s="129">
        <v>2330</v>
      </c>
      <c r="G3453" s="129">
        <v>2588</v>
      </c>
      <c r="H3453" s="150" t="s">
        <v>46</v>
      </c>
    </row>
    <row r="3455" spans="4:8" ht="12.75">
      <c r="D3455" s="129">
        <v>82000.78202211857</v>
      </c>
      <c r="F3455" s="129">
        <v>2374</v>
      </c>
      <c r="G3455" s="129">
        <v>2658</v>
      </c>
      <c r="H3455" s="150" t="s">
        <v>47</v>
      </c>
    </row>
    <row r="3457" spans="4:8" ht="12.75">
      <c r="D3457" s="129">
        <v>79908.46832942963</v>
      </c>
      <c r="F3457" s="129">
        <v>2577</v>
      </c>
      <c r="G3457" s="129">
        <v>2769</v>
      </c>
      <c r="H3457" s="150" t="s">
        <v>48</v>
      </c>
    </row>
    <row r="3459" spans="1:10" ht="12.75">
      <c r="A3459" s="145" t="s">
        <v>1288</v>
      </c>
      <c r="C3459" s="151" t="s">
        <v>1289</v>
      </c>
      <c r="D3459" s="129">
        <v>80936.45487141609</v>
      </c>
      <c r="F3459" s="129">
        <v>2427</v>
      </c>
      <c r="G3459" s="129">
        <v>2671.666666666667</v>
      </c>
      <c r="H3459" s="129">
        <v>78382.34755434292</v>
      </c>
      <c r="I3459" s="129">
        <v>-0.0001</v>
      </c>
      <c r="J3459" s="129">
        <v>-0.0001</v>
      </c>
    </row>
    <row r="3460" spans="1:8" ht="12.75">
      <c r="A3460" s="128">
        <v>38387.14693287037</v>
      </c>
      <c r="C3460" s="151" t="s">
        <v>1290</v>
      </c>
      <c r="D3460" s="129">
        <v>1046.6301290496588</v>
      </c>
      <c r="F3460" s="129">
        <v>131.75355782672435</v>
      </c>
      <c r="G3460" s="129">
        <v>91.27065976168538</v>
      </c>
      <c r="H3460" s="129">
        <v>1046.6301290496588</v>
      </c>
    </row>
    <row r="3462" spans="3:8" ht="12.75">
      <c r="C3462" s="151" t="s">
        <v>1291</v>
      </c>
      <c r="D3462" s="129">
        <v>1.2931504483516632</v>
      </c>
      <c r="F3462" s="129">
        <v>5.4286591605572445</v>
      </c>
      <c r="G3462" s="129">
        <v>3.4162442830325164</v>
      </c>
      <c r="H3462" s="129">
        <v>1.3352880612870444</v>
      </c>
    </row>
    <row r="3463" spans="1:16" ht="12.75">
      <c r="A3463" s="139" t="s">
        <v>1190</v>
      </c>
      <c r="B3463" s="134" t="s">
        <v>1199</v>
      </c>
      <c r="D3463" s="139" t="s">
        <v>1191</v>
      </c>
      <c r="E3463" s="134" t="s">
        <v>1192</v>
      </c>
      <c r="F3463" s="135" t="s">
        <v>1096</v>
      </c>
      <c r="G3463" s="140" t="s">
        <v>1194</v>
      </c>
      <c r="H3463" s="141">
        <v>3</v>
      </c>
      <c r="I3463" s="142" t="s">
        <v>1195</v>
      </c>
      <c r="J3463" s="141">
        <v>1</v>
      </c>
      <c r="K3463" s="140" t="s">
        <v>1196</v>
      </c>
      <c r="L3463" s="143">
        <v>1</v>
      </c>
      <c r="M3463" s="140" t="s">
        <v>1197</v>
      </c>
      <c r="N3463" s="144">
        <v>1</v>
      </c>
      <c r="O3463" s="140" t="s">
        <v>1198</v>
      </c>
      <c r="P3463" s="144">
        <v>1</v>
      </c>
    </row>
    <row r="3465" spans="1:10" ht="12.75">
      <c r="A3465" s="145" t="s">
        <v>1280</v>
      </c>
      <c r="C3465" s="146" t="s">
        <v>1281</v>
      </c>
      <c r="D3465" s="146" t="s">
        <v>1282</v>
      </c>
      <c r="F3465" s="146" t="s">
        <v>1283</v>
      </c>
      <c r="G3465" s="146" t="s">
        <v>1284</v>
      </c>
      <c r="H3465" s="146" t="s">
        <v>1285</v>
      </c>
      <c r="I3465" s="147" t="s">
        <v>1286</v>
      </c>
      <c r="J3465" s="146" t="s">
        <v>1287</v>
      </c>
    </row>
    <row r="3466" spans="1:8" ht="12.75">
      <c r="A3466" s="148" t="s">
        <v>1222</v>
      </c>
      <c r="C3466" s="149">
        <v>178.2290000000503</v>
      </c>
      <c r="D3466" s="129">
        <v>449</v>
      </c>
      <c r="F3466" s="129">
        <v>401.99999999953434</v>
      </c>
      <c r="G3466" s="129">
        <v>363</v>
      </c>
      <c r="H3466" s="150" t="s">
        <v>49</v>
      </c>
    </row>
    <row r="3468" spans="4:8" ht="12.75">
      <c r="D3468" s="129">
        <v>438.65490602888167</v>
      </c>
      <c r="F3468" s="129">
        <v>418</v>
      </c>
      <c r="G3468" s="129">
        <v>369</v>
      </c>
      <c r="H3468" s="150" t="s">
        <v>50</v>
      </c>
    </row>
    <row r="3470" spans="4:8" ht="12.75">
      <c r="D3470" s="129">
        <v>405.1309065874666</v>
      </c>
      <c r="F3470" s="129">
        <v>372</v>
      </c>
      <c r="G3470" s="129">
        <v>349</v>
      </c>
      <c r="H3470" s="150" t="s">
        <v>51</v>
      </c>
    </row>
    <row r="3472" spans="1:8" ht="12.75">
      <c r="A3472" s="145" t="s">
        <v>1288</v>
      </c>
      <c r="C3472" s="151" t="s">
        <v>1289</v>
      </c>
      <c r="D3472" s="129">
        <v>430.92860420544946</v>
      </c>
      <c r="F3472" s="129">
        <v>397.3333333331781</v>
      </c>
      <c r="G3472" s="129">
        <v>360.33333333333337</v>
      </c>
      <c r="H3472" s="129">
        <v>53.17925524718915</v>
      </c>
    </row>
    <row r="3473" spans="1:8" ht="12.75">
      <c r="A3473" s="128">
        <v>38387.14915509259</v>
      </c>
      <c r="C3473" s="151" t="s">
        <v>1290</v>
      </c>
      <c r="D3473" s="129">
        <v>22.932425604577194</v>
      </c>
      <c r="F3473" s="129">
        <v>23.352373184135867</v>
      </c>
      <c r="G3473" s="129">
        <v>10.26320287889377</v>
      </c>
      <c r="H3473" s="129">
        <v>22.932425604577194</v>
      </c>
    </row>
    <row r="3475" spans="3:8" ht="12.75">
      <c r="C3475" s="151" t="s">
        <v>1291</v>
      </c>
      <c r="D3475" s="129">
        <v>5.32162993609121</v>
      </c>
      <c r="F3475" s="129">
        <v>5.877275130237835</v>
      </c>
      <c r="G3475" s="129">
        <v>2.848252417824358</v>
      </c>
      <c r="H3475" s="129">
        <v>43.12287845698877</v>
      </c>
    </row>
    <row r="3476" spans="1:10" ht="12.75">
      <c r="A3476" s="145" t="s">
        <v>1280</v>
      </c>
      <c r="C3476" s="146" t="s">
        <v>1281</v>
      </c>
      <c r="D3476" s="146" t="s">
        <v>1282</v>
      </c>
      <c r="F3476" s="146" t="s">
        <v>1283</v>
      </c>
      <c r="G3476" s="146" t="s">
        <v>1284</v>
      </c>
      <c r="H3476" s="146" t="s">
        <v>1285</v>
      </c>
      <c r="I3476" s="147" t="s">
        <v>1286</v>
      </c>
      <c r="J3476" s="146" t="s">
        <v>1287</v>
      </c>
    </row>
    <row r="3477" spans="1:8" ht="12.75">
      <c r="A3477" s="148" t="s">
        <v>1055</v>
      </c>
      <c r="C3477" s="149">
        <v>251.61100000003353</v>
      </c>
      <c r="D3477" s="129">
        <v>28056.43127977848</v>
      </c>
      <c r="F3477" s="129">
        <v>17900</v>
      </c>
      <c r="G3477" s="129">
        <v>17700</v>
      </c>
      <c r="H3477" s="150" t="s">
        <v>52</v>
      </c>
    </row>
    <row r="3479" spans="4:8" ht="12.75">
      <c r="D3479" s="129">
        <v>27495.04563099146</v>
      </c>
      <c r="F3479" s="129">
        <v>17900</v>
      </c>
      <c r="G3479" s="129">
        <v>17600</v>
      </c>
      <c r="H3479" s="150" t="s">
        <v>53</v>
      </c>
    </row>
    <row r="3481" spans="4:8" ht="12.75">
      <c r="D3481" s="129">
        <v>27254.445766806602</v>
      </c>
      <c r="F3481" s="129">
        <v>18000</v>
      </c>
      <c r="G3481" s="129">
        <v>17600</v>
      </c>
      <c r="H3481" s="150" t="s">
        <v>54</v>
      </c>
    </row>
    <row r="3483" spans="1:10" ht="12.75">
      <c r="A3483" s="145" t="s">
        <v>1288</v>
      </c>
      <c r="C3483" s="151" t="s">
        <v>1289</v>
      </c>
      <c r="D3483" s="129">
        <v>27601.974225858845</v>
      </c>
      <c r="F3483" s="129">
        <v>17933.333333333332</v>
      </c>
      <c r="G3483" s="129">
        <v>17633.333333333332</v>
      </c>
      <c r="H3483" s="129">
        <v>9820.119534365602</v>
      </c>
      <c r="I3483" s="129">
        <v>-0.0001</v>
      </c>
      <c r="J3483" s="129">
        <v>-0.0001</v>
      </c>
    </row>
    <row r="3484" spans="1:8" ht="12.75">
      <c r="A3484" s="128">
        <v>38387.14962962963</v>
      </c>
      <c r="C3484" s="151" t="s">
        <v>1290</v>
      </c>
      <c r="D3484" s="129">
        <v>411.5464543090634</v>
      </c>
      <c r="F3484" s="129">
        <v>57.73502691896257</v>
      </c>
      <c r="G3484" s="129">
        <v>57.73502691896257</v>
      </c>
      <c r="H3484" s="129">
        <v>411.5464543090634</v>
      </c>
    </row>
    <row r="3486" spans="3:8" ht="12.75">
      <c r="C3486" s="151" t="s">
        <v>1291</v>
      </c>
      <c r="D3486" s="129">
        <v>1.4910036903212063</v>
      </c>
      <c r="F3486" s="129">
        <v>0.32194252928789546</v>
      </c>
      <c r="G3486" s="129">
        <v>0.32741981239487283</v>
      </c>
      <c r="H3486" s="129">
        <v>4.190849743415575</v>
      </c>
    </row>
    <row r="3487" spans="1:10" ht="12.75">
      <c r="A3487" s="145" t="s">
        <v>1280</v>
      </c>
      <c r="C3487" s="146" t="s">
        <v>1281</v>
      </c>
      <c r="D3487" s="146" t="s">
        <v>1282</v>
      </c>
      <c r="F3487" s="146" t="s">
        <v>1283</v>
      </c>
      <c r="G3487" s="146" t="s">
        <v>1284</v>
      </c>
      <c r="H3487" s="146" t="s">
        <v>1285</v>
      </c>
      <c r="I3487" s="147" t="s">
        <v>1286</v>
      </c>
      <c r="J3487" s="146" t="s">
        <v>1287</v>
      </c>
    </row>
    <row r="3488" spans="1:8" ht="12.75">
      <c r="A3488" s="148" t="s">
        <v>1058</v>
      </c>
      <c r="C3488" s="149">
        <v>257.6099999998696</v>
      </c>
      <c r="D3488" s="129">
        <v>26108.999770909548</v>
      </c>
      <c r="F3488" s="129">
        <v>9090</v>
      </c>
      <c r="G3488" s="129">
        <v>8902.5</v>
      </c>
      <c r="H3488" s="150" t="s">
        <v>55</v>
      </c>
    </row>
    <row r="3490" spans="4:8" ht="12.75">
      <c r="D3490" s="129">
        <v>27363.347739994526</v>
      </c>
      <c r="F3490" s="129">
        <v>9145</v>
      </c>
      <c r="G3490" s="129">
        <v>8947.5</v>
      </c>
      <c r="H3490" s="150" t="s">
        <v>56</v>
      </c>
    </row>
    <row r="3492" spans="4:8" ht="12.75">
      <c r="D3492" s="129">
        <v>27003.92643636465</v>
      </c>
      <c r="F3492" s="129">
        <v>9195</v>
      </c>
      <c r="G3492" s="129">
        <v>8917.5</v>
      </c>
      <c r="H3492" s="150" t="s">
        <v>57</v>
      </c>
    </row>
    <row r="3494" spans="1:10" ht="12.75">
      <c r="A3494" s="145" t="s">
        <v>1288</v>
      </c>
      <c r="C3494" s="151" t="s">
        <v>1289</v>
      </c>
      <c r="D3494" s="129">
        <v>26825.424649089575</v>
      </c>
      <c r="F3494" s="129">
        <v>9143.333333333334</v>
      </c>
      <c r="G3494" s="129">
        <v>8922.5</v>
      </c>
      <c r="H3494" s="129">
        <v>17792.507982422907</v>
      </c>
      <c r="I3494" s="129">
        <v>-0.0001</v>
      </c>
      <c r="J3494" s="129">
        <v>-0.0001</v>
      </c>
    </row>
    <row r="3495" spans="1:8" ht="12.75">
      <c r="A3495" s="128">
        <v>38387.15027777778</v>
      </c>
      <c r="C3495" s="151" t="s">
        <v>1290</v>
      </c>
      <c r="D3495" s="129">
        <v>645.9445587139262</v>
      </c>
      <c r="F3495" s="129">
        <v>52.51983752196244</v>
      </c>
      <c r="G3495" s="129">
        <v>22.9128784747792</v>
      </c>
      <c r="H3495" s="129">
        <v>645.9445587139262</v>
      </c>
    </row>
    <row r="3497" spans="3:8" ht="12.75">
      <c r="C3497" s="151" t="s">
        <v>1291</v>
      </c>
      <c r="D3497" s="129">
        <v>2.407956508289045</v>
      </c>
      <c r="F3497" s="129">
        <v>0.5744058059274054</v>
      </c>
      <c r="G3497" s="129">
        <v>0.25679886214378483</v>
      </c>
      <c r="H3497" s="129">
        <v>3.6304300627660266</v>
      </c>
    </row>
    <row r="3498" spans="1:10" ht="12.75">
      <c r="A3498" s="145" t="s">
        <v>1280</v>
      </c>
      <c r="C3498" s="146" t="s">
        <v>1281</v>
      </c>
      <c r="D3498" s="146" t="s">
        <v>1282</v>
      </c>
      <c r="F3498" s="146" t="s">
        <v>1283</v>
      </c>
      <c r="G3498" s="146" t="s">
        <v>1284</v>
      </c>
      <c r="H3498" s="146" t="s">
        <v>1285</v>
      </c>
      <c r="I3498" s="147" t="s">
        <v>1286</v>
      </c>
      <c r="J3498" s="146" t="s">
        <v>1287</v>
      </c>
    </row>
    <row r="3499" spans="1:8" ht="12.75">
      <c r="A3499" s="148" t="s">
        <v>1057</v>
      </c>
      <c r="C3499" s="149">
        <v>259.9399999999441</v>
      </c>
      <c r="D3499" s="129">
        <v>33091.6190251708</v>
      </c>
      <c r="F3499" s="129">
        <v>15325</v>
      </c>
      <c r="G3499" s="129">
        <v>15350</v>
      </c>
      <c r="H3499" s="150" t="s">
        <v>58</v>
      </c>
    </row>
    <row r="3501" spans="4:8" ht="12.75">
      <c r="D3501" s="129">
        <v>33110.01707392931</v>
      </c>
      <c r="F3501" s="129">
        <v>15275</v>
      </c>
      <c r="G3501" s="129">
        <v>15300</v>
      </c>
      <c r="H3501" s="150" t="s">
        <v>59</v>
      </c>
    </row>
    <row r="3503" spans="4:8" ht="12.75">
      <c r="D3503" s="129">
        <v>33648.43264579773</v>
      </c>
      <c r="F3503" s="129">
        <v>15250</v>
      </c>
      <c r="G3503" s="129">
        <v>15250</v>
      </c>
      <c r="H3503" s="150" t="s">
        <v>60</v>
      </c>
    </row>
    <row r="3505" spans="1:10" ht="12.75">
      <c r="A3505" s="145" t="s">
        <v>1288</v>
      </c>
      <c r="C3505" s="151" t="s">
        <v>1289</v>
      </c>
      <c r="D3505" s="129">
        <v>33283.35624829928</v>
      </c>
      <c r="F3505" s="129">
        <v>15283.333333333332</v>
      </c>
      <c r="G3505" s="129">
        <v>15300</v>
      </c>
      <c r="H3505" s="129">
        <v>17991.77375671679</v>
      </c>
      <c r="I3505" s="129">
        <v>-0.0001</v>
      </c>
      <c r="J3505" s="129">
        <v>-0.0001</v>
      </c>
    </row>
    <row r="3506" spans="1:8" ht="12.75">
      <c r="A3506" s="128">
        <v>38387.15094907407</v>
      </c>
      <c r="C3506" s="151" t="s">
        <v>1290</v>
      </c>
      <c r="D3506" s="129">
        <v>316.299231831521</v>
      </c>
      <c r="F3506" s="129">
        <v>38.188130791298676</v>
      </c>
      <c r="G3506" s="129">
        <v>50</v>
      </c>
      <c r="H3506" s="129">
        <v>316.299231831521</v>
      </c>
    </row>
    <row r="3508" spans="3:8" ht="12.75">
      <c r="C3508" s="151" t="s">
        <v>1291</v>
      </c>
      <c r="D3508" s="129">
        <v>0.9503225259852915</v>
      </c>
      <c r="F3508" s="129">
        <v>0.24986781324731966</v>
      </c>
      <c r="G3508" s="129">
        <v>0.326797385620915</v>
      </c>
      <c r="H3508" s="129">
        <v>1.7580213941576406</v>
      </c>
    </row>
    <row r="3509" spans="1:10" ht="12.75">
      <c r="A3509" s="145" t="s">
        <v>1280</v>
      </c>
      <c r="C3509" s="146" t="s">
        <v>1281</v>
      </c>
      <c r="D3509" s="146" t="s">
        <v>1282</v>
      </c>
      <c r="F3509" s="146" t="s">
        <v>1283</v>
      </c>
      <c r="G3509" s="146" t="s">
        <v>1284</v>
      </c>
      <c r="H3509" s="146" t="s">
        <v>1285</v>
      </c>
      <c r="I3509" s="147" t="s">
        <v>1286</v>
      </c>
      <c r="J3509" s="146" t="s">
        <v>1287</v>
      </c>
    </row>
    <row r="3510" spans="1:8" ht="12.75">
      <c r="A3510" s="148" t="s">
        <v>1059</v>
      </c>
      <c r="C3510" s="149">
        <v>285.2129999999888</v>
      </c>
      <c r="D3510" s="129">
        <v>12516.22057877481</v>
      </c>
      <c r="F3510" s="129">
        <v>9375</v>
      </c>
      <c r="G3510" s="129">
        <v>9475</v>
      </c>
      <c r="H3510" s="150" t="s">
        <v>61</v>
      </c>
    </row>
    <row r="3512" spans="4:8" ht="12.75">
      <c r="D3512" s="129">
        <v>12524.66790483892</v>
      </c>
      <c r="F3512" s="129">
        <v>9375</v>
      </c>
      <c r="G3512" s="129">
        <v>9475</v>
      </c>
      <c r="H3512" s="150" t="s">
        <v>62</v>
      </c>
    </row>
    <row r="3514" spans="4:8" ht="12.75">
      <c r="D3514" s="129">
        <v>12538.727094441652</v>
      </c>
      <c r="F3514" s="129">
        <v>9350</v>
      </c>
      <c r="G3514" s="129">
        <v>9500</v>
      </c>
      <c r="H3514" s="150" t="s">
        <v>63</v>
      </c>
    </row>
    <row r="3516" spans="1:10" ht="12.75">
      <c r="A3516" s="145" t="s">
        <v>1288</v>
      </c>
      <c r="C3516" s="151" t="s">
        <v>1289</v>
      </c>
      <c r="D3516" s="129">
        <v>12526.53852601846</v>
      </c>
      <c r="F3516" s="129">
        <v>9366.666666666666</v>
      </c>
      <c r="G3516" s="129">
        <v>9483.333333333334</v>
      </c>
      <c r="H3516" s="129">
        <v>3095.3720618629322</v>
      </c>
      <c r="I3516" s="129">
        <v>-0.0001</v>
      </c>
      <c r="J3516" s="129">
        <v>-0.0001</v>
      </c>
    </row>
    <row r="3517" spans="1:8" ht="12.75">
      <c r="A3517" s="128">
        <v>38387.15162037037</v>
      </c>
      <c r="C3517" s="151" t="s">
        <v>1290</v>
      </c>
      <c r="D3517" s="129">
        <v>11.36926688902643</v>
      </c>
      <c r="F3517" s="129">
        <v>14.433756729740642</v>
      </c>
      <c r="G3517" s="129">
        <v>14.433756729740642</v>
      </c>
      <c r="H3517" s="129">
        <v>11.36926688902643</v>
      </c>
    </row>
    <row r="3519" spans="3:8" ht="12.75">
      <c r="C3519" s="151" t="s">
        <v>1291</v>
      </c>
      <c r="D3519" s="129">
        <v>0.09076144112287449</v>
      </c>
      <c r="F3519" s="129">
        <v>0.15409704693673285</v>
      </c>
      <c r="G3519" s="129">
        <v>0.15220130119234418</v>
      </c>
      <c r="H3519" s="129">
        <v>0.3672988791590987</v>
      </c>
    </row>
    <row r="3520" spans="1:10" ht="12.75">
      <c r="A3520" s="145" t="s">
        <v>1280</v>
      </c>
      <c r="C3520" s="146" t="s">
        <v>1281</v>
      </c>
      <c r="D3520" s="146" t="s">
        <v>1282</v>
      </c>
      <c r="F3520" s="146" t="s">
        <v>1283</v>
      </c>
      <c r="G3520" s="146" t="s">
        <v>1284</v>
      </c>
      <c r="H3520" s="146" t="s">
        <v>1285</v>
      </c>
      <c r="I3520" s="147" t="s">
        <v>1286</v>
      </c>
      <c r="J3520" s="146" t="s">
        <v>1287</v>
      </c>
    </row>
    <row r="3521" spans="1:8" ht="12.75">
      <c r="A3521" s="148" t="s">
        <v>1055</v>
      </c>
      <c r="C3521" s="149">
        <v>288.1579999998212</v>
      </c>
      <c r="D3521" s="129">
        <v>4113.88195156306</v>
      </c>
      <c r="F3521" s="129">
        <v>3120</v>
      </c>
      <c r="G3521" s="129">
        <v>2940</v>
      </c>
      <c r="H3521" s="150" t="s">
        <v>64</v>
      </c>
    </row>
    <row r="3523" spans="4:8" ht="12.75">
      <c r="D3523" s="129">
        <v>4168.752221353352</v>
      </c>
      <c r="F3523" s="129">
        <v>3120</v>
      </c>
      <c r="G3523" s="129">
        <v>2940</v>
      </c>
      <c r="H3523" s="150" t="s">
        <v>65</v>
      </c>
    </row>
    <row r="3525" spans="4:8" ht="12.75">
      <c r="D3525" s="129">
        <v>4150.959231287241</v>
      </c>
      <c r="F3525" s="129">
        <v>3120</v>
      </c>
      <c r="G3525" s="129">
        <v>2940</v>
      </c>
      <c r="H3525" s="150" t="s">
        <v>66</v>
      </c>
    </row>
    <row r="3527" spans="1:10" ht="12.75">
      <c r="A3527" s="145" t="s">
        <v>1288</v>
      </c>
      <c r="C3527" s="151" t="s">
        <v>1289</v>
      </c>
      <c r="D3527" s="129">
        <v>4144.531134734551</v>
      </c>
      <c r="F3527" s="129">
        <v>3120</v>
      </c>
      <c r="G3527" s="129">
        <v>2940</v>
      </c>
      <c r="H3527" s="129">
        <v>1115.9249400442857</v>
      </c>
      <c r="I3527" s="129">
        <v>-0.0001</v>
      </c>
      <c r="J3527" s="129">
        <v>-0.0001</v>
      </c>
    </row>
    <row r="3528" spans="1:8" ht="12.75">
      <c r="A3528" s="128">
        <v>38387.15204861111</v>
      </c>
      <c r="C3528" s="151" t="s">
        <v>1290</v>
      </c>
      <c r="D3528" s="129">
        <v>27.994230578516735</v>
      </c>
      <c r="H3528" s="129">
        <v>27.994230578516735</v>
      </c>
    </row>
    <row r="3530" spans="3:8" ht="12.75">
      <c r="C3530" s="151" t="s">
        <v>1291</v>
      </c>
      <c r="D3530" s="129">
        <v>0.675449880057656</v>
      </c>
      <c r="F3530" s="129">
        <v>0</v>
      </c>
      <c r="G3530" s="129">
        <v>0</v>
      </c>
      <c r="H3530" s="129">
        <v>2.508612324535536</v>
      </c>
    </row>
    <row r="3531" spans="1:10" ht="12.75">
      <c r="A3531" s="145" t="s">
        <v>1280</v>
      </c>
      <c r="C3531" s="146" t="s">
        <v>1281</v>
      </c>
      <c r="D3531" s="146" t="s">
        <v>1282</v>
      </c>
      <c r="F3531" s="146" t="s">
        <v>1283</v>
      </c>
      <c r="G3531" s="146" t="s">
        <v>1284</v>
      </c>
      <c r="H3531" s="146" t="s">
        <v>1285</v>
      </c>
      <c r="I3531" s="147" t="s">
        <v>1286</v>
      </c>
      <c r="J3531" s="146" t="s">
        <v>1287</v>
      </c>
    </row>
    <row r="3532" spans="1:8" ht="12.75">
      <c r="A3532" s="148" t="s">
        <v>1056</v>
      </c>
      <c r="C3532" s="149">
        <v>334.94100000010803</v>
      </c>
      <c r="D3532" s="129">
        <v>27200</v>
      </c>
      <c r="F3532" s="129">
        <v>27100</v>
      </c>
      <c r="H3532" s="150" t="s">
        <v>67</v>
      </c>
    </row>
    <row r="3534" spans="4:8" ht="12.75">
      <c r="D3534" s="129">
        <v>27261.91767641902</v>
      </c>
      <c r="F3534" s="129">
        <v>26700</v>
      </c>
      <c r="H3534" s="150" t="s">
        <v>68</v>
      </c>
    </row>
    <row r="3536" spans="4:8" ht="12.75">
      <c r="D3536" s="129">
        <v>27250</v>
      </c>
      <c r="F3536" s="129">
        <v>26600</v>
      </c>
      <c r="H3536" s="150" t="s">
        <v>69</v>
      </c>
    </row>
    <row r="3538" spans="1:10" ht="12.75">
      <c r="A3538" s="145" t="s">
        <v>1288</v>
      </c>
      <c r="C3538" s="151" t="s">
        <v>1289</v>
      </c>
      <c r="D3538" s="129">
        <v>27237.305892139673</v>
      </c>
      <c r="F3538" s="129">
        <v>26800</v>
      </c>
      <c r="H3538" s="129">
        <v>437.30589213967323</v>
      </c>
      <c r="I3538" s="129">
        <v>-0.0001</v>
      </c>
      <c r="J3538" s="129">
        <v>-0.0001</v>
      </c>
    </row>
    <row r="3539" spans="1:8" ht="12.75">
      <c r="A3539" s="128">
        <v>38387.15247685185</v>
      </c>
      <c r="C3539" s="151" t="s">
        <v>1290</v>
      </c>
      <c r="D3539" s="129">
        <v>32.852776811931086</v>
      </c>
      <c r="F3539" s="129">
        <v>264.575131106459</v>
      </c>
      <c r="H3539" s="129">
        <v>32.852776811931086</v>
      </c>
    </row>
    <row r="3541" spans="3:8" ht="12.75">
      <c r="C3541" s="151" t="s">
        <v>1291</v>
      </c>
      <c r="D3541" s="129">
        <v>0.12061683685614433</v>
      </c>
      <c r="F3541" s="129">
        <v>0.9872206384569366</v>
      </c>
      <c r="H3541" s="129">
        <v>7.512539255116665</v>
      </c>
    </row>
    <row r="3542" spans="1:10" ht="12.75">
      <c r="A3542" s="145" t="s">
        <v>1280</v>
      </c>
      <c r="C3542" s="146" t="s">
        <v>1281</v>
      </c>
      <c r="D3542" s="146" t="s">
        <v>1282</v>
      </c>
      <c r="F3542" s="146" t="s">
        <v>1283</v>
      </c>
      <c r="G3542" s="146" t="s">
        <v>1284</v>
      </c>
      <c r="H3542" s="146" t="s">
        <v>1285</v>
      </c>
      <c r="I3542" s="147" t="s">
        <v>1286</v>
      </c>
      <c r="J3542" s="146" t="s">
        <v>1287</v>
      </c>
    </row>
    <row r="3543" spans="1:8" ht="12.75">
      <c r="A3543" s="148" t="s">
        <v>1060</v>
      </c>
      <c r="C3543" s="149">
        <v>393.36599999992177</v>
      </c>
      <c r="D3543" s="129">
        <v>19340.623115479946</v>
      </c>
      <c r="F3543" s="129">
        <v>7800</v>
      </c>
      <c r="G3543" s="129">
        <v>7800</v>
      </c>
      <c r="H3543" s="150" t="s">
        <v>70</v>
      </c>
    </row>
    <row r="3545" spans="4:8" ht="12.75">
      <c r="D3545" s="129">
        <v>19096.014744639397</v>
      </c>
      <c r="F3545" s="129">
        <v>7800</v>
      </c>
      <c r="G3545" s="129">
        <v>7800</v>
      </c>
      <c r="H3545" s="150" t="s">
        <v>71</v>
      </c>
    </row>
    <row r="3547" spans="4:8" ht="12.75">
      <c r="D3547" s="129">
        <v>19537.792526870966</v>
      </c>
      <c r="F3547" s="129">
        <v>7800</v>
      </c>
      <c r="G3547" s="129">
        <v>7800</v>
      </c>
      <c r="H3547" s="150" t="s">
        <v>72</v>
      </c>
    </row>
    <row r="3549" spans="1:10" ht="12.75">
      <c r="A3549" s="145" t="s">
        <v>1288</v>
      </c>
      <c r="C3549" s="151" t="s">
        <v>1289</v>
      </c>
      <c r="D3549" s="129">
        <v>19324.81012899677</v>
      </c>
      <c r="F3549" s="129">
        <v>7800</v>
      </c>
      <c r="G3549" s="129">
        <v>7800</v>
      </c>
      <c r="H3549" s="129">
        <v>11524.81012899677</v>
      </c>
      <c r="I3549" s="129">
        <v>-0.0001</v>
      </c>
      <c r="J3549" s="129">
        <v>-0.0001</v>
      </c>
    </row>
    <row r="3550" spans="1:8" ht="12.75">
      <c r="A3550" s="128">
        <v>38387.15293981481</v>
      </c>
      <c r="C3550" s="151" t="s">
        <v>1290</v>
      </c>
      <c r="D3550" s="129">
        <v>221.3129913143639</v>
      </c>
      <c r="H3550" s="129">
        <v>221.3129913143639</v>
      </c>
    </row>
    <row r="3552" spans="3:8" ht="12.75">
      <c r="C3552" s="151" t="s">
        <v>1291</v>
      </c>
      <c r="D3552" s="129">
        <v>1.1452272484803614</v>
      </c>
      <c r="F3552" s="129">
        <v>0</v>
      </c>
      <c r="G3552" s="129">
        <v>0</v>
      </c>
      <c r="H3552" s="129">
        <v>1.9203178953684776</v>
      </c>
    </row>
    <row r="3553" spans="1:10" ht="12.75">
      <c r="A3553" s="145" t="s">
        <v>1280</v>
      </c>
      <c r="C3553" s="146" t="s">
        <v>1281</v>
      </c>
      <c r="D3553" s="146" t="s">
        <v>1282</v>
      </c>
      <c r="F3553" s="146" t="s">
        <v>1283</v>
      </c>
      <c r="G3553" s="146" t="s">
        <v>1284</v>
      </c>
      <c r="H3553" s="146" t="s">
        <v>1285</v>
      </c>
      <c r="I3553" s="147" t="s">
        <v>1286</v>
      </c>
      <c r="J3553" s="146" t="s">
        <v>1287</v>
      </c>
    </row>
    <row r="3554" spans="1:8" ht="12.75">
      <c r="A3554" s="148" t="s">
        <v>1054</v>
      </c>
      <c r="C3554" s="149">
        <v>396.15199999976903</v>
      </c>
      <c r="D3554" s="129">
        <v>73529.52866768837</v>
      </c>
      <c r="F3554" s="129">
        <v>68200</v>
      </c>
      <c r="G3554" s="129">
        <v>69400</v>
      </c>
      <c r="H3554" s="150" t="s">
        <v>73</v>
      </c>
    </row>
    <row r="3556" spans="4:8" ht="12.75">
      <c r="D3556" s="129">
        <v>74142.46332323551</v>
      </c>
      <c r="F3556" s="129">
        <v>67200</v>
      </c>
      <c r="G3556" s="129">
        <v>68200</v>
      </c>
      <c r="H3556" s="150" t="s">
        <v>74</v>
      </c>
    </row>
    <row r="3558" spans="4:8" ht="12.75">
      <c r="D3558" s="129">
        <v>74773.08627223969</v>
      </c>
      <c r="F3558" s="129">
        <v>67600</v>
      </c>
      <c r="G3558" s="129">
        <v>67300</v>
      </c>
      <c r="H3558" s="150" t="s">
        <v>75</v>
      </c>
    </row>
    <row r="3560" spans="1:10" ht="12.75">
      <c r="A3560" s="145" t="s">
        <v>1288</v>
      </c>
      <c r="C3560" s="151" t="s">
        <v>1289</v>
      </c>
      <c r="D3560" s="129">
        <v>74148.35942105453</v>
      </c>
      <c r="F3560" s="129">
        <v>67666.66666666667</v>
      </c>
      <c r="G3560" s="129">
        <v>68300</v>
      </c>
      <c r="H3560" s="129">
        <v>6168.414910551153</v>
      </c>
      <c r="I3560" s="129">
        <v>-0.0001</v>
      </c>
      <c r="J3560" s="129">
        <v>-0.0001</v>
      </c>
    </row>
    <row r="3561" spans="1:8" ht="12.75">
      <c r="A3561" s="128">
        <v>38387.153402777774</v>
      </c>
      <c r="C3561" s="151" t="s">
        <v>1290</v>
      </c>
      <c r="D3561" s="129">
        <v>621.7997683634571</v>
      </c>
      <c r="F3561" s="129">
        <v>503.32229568471666</v>
      </c>
      <c r="G3561" s="129">
        <v>1053.5653752852738</v>
      </c>
      <c r="H3561" s="129">
        <v>621.7997683634571</v>
      </c>
    </row>
    <row r="3563" spans="3:8" ht="12.75">
      <c r="C3563" s="151" t="s">
        <v>1291</v>
      </c>
      <c r="D3563" s="129">
        <v>0.8385887067744027</v>
      </c>
      <c r="F3563" s="129">
        <v>0.7438260527360344</v>
      </c>
      <c r="G3563" s="129">
        <v>1.542555454297619</v>
      </c>
      <c r="H3563" s="129">
        <v>10.080381708757308</v>
      </c>
    </row>
    <row r="3564" spans="1:10" ht="12.75">
      <c r="A3564" s="145" t="s">
        <v>1280</v>
      </c>
      <c r="C3564" s="146" t="s">
        <v>1281</v>
      </c>
      <c r="D3564" s="146" t="s">
        <v>1282</v>
      </c>
      <c r="F3564" s="146" t="s">
        <v>1283</v>
      </c>
      <c r="G3564" s="146" t="s">
        <v>1284</v>
      </c>
      <c r="H3564" s="146" t="s">
        <v>1285</v>
      </c>
      <c r="I3564" s="147" t="s">
        <v>1286</v>
      </c>
      <c r="J3564" s="146" t="s">
        <v>1287</v>
      </c>
    </row>
    <row r="3565" spans="1:8" ht="12.75">
      <c r="A3565" s="148" t="s">
        <v>1061</v>
      </c>
      <c r="C3565" s="149">
        <v>589.5920000001788</v>
      </c>
      <c r="D3565" s="129">
        <v>10081.750358596444</v>
      </c>
      <c r="F3565" s="129">
        <v>1920.0000000018626</v>
      </c>
      <c r="G3565" s="129">
        <v>1870.0000000018626</v>
      </c>
      <c r="H3565" s="150" t="s">
        <v>76</v>
      </c>
    </row>
    <row r="3567" spans="4:8" ht="12.75">
      <c r="D3567" s="129">
        <v>9871.371315136552</v>
      </c>
      <c r="F3567" s="129">
        <v>1879.9999999981374</v>
      </c>
      <c r="G3567" s="129">
        <v>1870.0000000018626</v>
      </c>
      <c r="H3567" s="150" t="s">
        <v>77</v>
      </c>
    </row>
    <row r="3569" spans="4:8" ht="12.75">
      <c r="D3569" s="129">
        <v>9925.173284426332</v>
      </c>
      <c r="F3569" s="129">
        <v>1860</v>
      </c>
      <c r="G3569" s="129">
        <v>1870.0000000018626</v>
      </c>
      <c r="H3569" s="150" t="s">
        <v>78</v>
      </c>
    </row>
    <row r="3571" spans="1:10" ht="12.75">
      <c r="A3571" s="145" t="s">
        <v>1288</v>
      </c>
      <c r="C3571" s="151" t="s">
        <v>1289</v>
      </c>
      <c r="D3571" s="129">
        <v>9959.431652719775</v>
      </c>
      <c r="F3571" s="129">
        <v>1886.6666666666665</v>
      </c>
      <c r="G3571" s="129">
        <v>1870.0000000018626</v>
      </c>
      <c r="H3571" s="129">
        <v>8081.098319385512</v>
      </c>
      <c r="I3571" s="129">
        <v>-0.0001</v>
      </c>
      <c r="J3571" s="129">
        <v>-0.0001</v>
      </c>
    </row>
    <row r="3572" spans="1:8" ht="12.75">
      <c r="A3572" s="128">
        <v>38387.15388888889</v>
      </c>
      <c r="C3572" s="151" t="s">
        <v>1290</v>
      </c>
      <c r="D3572" s="129">
        <v>109.29346883676594</v>
      </c>
      <c r="F3572" s="129">
        <v>30.550504634261575</v>
      </c>
      <c r="H3572" s="129">
        <v>109.29346883676594</v>
      </c>
    </row>
    <row r="3574" spans="3:8" ht="12.75">
      <c r="C3574" s="151" t="s">
        <v>1291</v>
      </c>
      <c r="D3574" s="129">
        <v>1.097386604454678</v>
      </c>
      <c r="F3574" s="129">
        <v>1.619284697929059</v>
      </c>
      <c r="G3574" s="129">
        <v>0</v>
      </c>
      <c r="H3574" s="129">
        <v>1.3524581005849792</v>
      </c>
    </row>
    <row r="3575" spans="1:10" ht="12.75">
      <c r="A3575" s="145" t="s">
        <v>1280</v>
      </c>
      <c r="C3575" s="146" t="s">
        <v>1281</v>
      </c>
      <c r="D3575" s="146" t="s">
        <v>1282</v>
      </c>
      <c r="F3575" s="146" t="s">
        <v>1283</v>
      </c>
      <c r="G3575" s="146" t="s">
        <v>1284</v>
      </c>
      <c r="H3575" s="146" t="s">
        <v>1285</v>
      </c>
      <c r="I3575" s="147" t="s">
        <v>1286</v>
      </c>
      <c r="J3575" s="146" t="s">
        <v>1287</v>
      </c>
    </row>
    <row r="3576" spans="1:8" ht="12.75">
      <c r="A3576" s="148" t="s">
        <v>1062</v>
      </c>
      <c r="C3576" s="149">
        <v>766.4900000002235</v>
      </c>
      <c r="D3576" s="129">
        <v>1765.2977132573724</v>
      </c>
      <c r="F3576" s="129">
        <v>1688</v>
      </c>
      <c r="G3576" s="129">
        <v>1696</v>
      </c>
      <c r="H3576" s="150" t="s">
        <v>79</v>
      </c>
    </row>
    <row r="3578" spans="4:8" ht="12.75">
      <c r="D3578" s="129">
        <v>1819.622866494581</v>
      </c>
      <c r="F3578" s="129">
        <v>1678</v>
      </c>
      <c r="G3578" s="129">
        <v>1682</v>
      </c>
      <c r="H3578" s="150" t="s">
        <v>80</v>
      </c>
    </row>
    <row r="3580" spans="4:8" ht="12.75">
      <c r="D3580" s="129">
        <v>1686.4999999981374</v>
      </c>
      <c r="F3580" s="129">
        <v>1649</v>
      </c>
      <c r="G3580" s="129">
        <v>1729.9999999981374</v>
      </c>
      <c r="H3580" s="150" t="s">
        <v>81</v>
      </c>
    </row>
    <row r="3582" spans="1:10" ht="12.75">
      <c r="A3582" s="145" t="s">
        <v>1288</v>
      </c>
      <c r="C3582" s="151" t="s">
        <v>1289</v>
      </c>
      <c r="D3582" s="129">
        <v>1757.1401932500303</v>
      </c>
      <c r="F3582" s="129">
        <v>1671.6666666666665</v>
      </c>
      <c r="G3582" s="129">
        <v>1702.6666666660458</v>
      </c>
      <c r="H3582" s="129">
        <v>69.36864853490569</v>
      </c>
      <c r="I3582" s="129">
        <v>-0.0001</v>
      </c>
      <c r="J3582" s="129">
        <v>-0.0001</v>
      </c>
    </row>
    <row r="3583" spans="1:8" ht="12.75">
      <c r="A3583" s="128">
        <v>38387.154386574075</v>
      </c>
      <c r="C3583" s="151" t="s">
        <v>1290</v>
      </c>
      <c r="D3583" s="129">
        <v>66.93529148036276</v>
      </c>
      <c r="F3583" s="129">
        <v>20.256686138984662</v>
      </c>
      <c r="G3583" s="129">
        <v>24.684678107718483</v>
      </c>
      <c r="H3583" s="129">
        <v>66.93529148036276</v>
      </c>
    </row>
    <row r="3585" spans="3:8" ht="12.75">
      <c r="C3585" s="151" t="s">
        <v>1291</v>
      </c>
      <c r="D3585" s="129">
        <v>3.809331306488319</v>
      </c>
      <c r="F3585" s="129">
        <v>1.2117658707268992</v>
      </c>
      <c r="G3585" s="129">
        <v>1.4497657463426479</v>
      </c>
      <c r="H3585" s="129">
        <v>96.49213714561775</v>
      </c>
    </row>
    <row r="3586" spans="1:16" ht="12.75">
      <c r="A3586" s="139" t="s">
        <v>1190</v>
      </c>
      <c r="B3586" s="134" t="s">
        <v>1200</v>
      </c>
      <c r="D3586" s="139" t="s">
        <v>1191</v>
      </c>
      <c r="E3586" s="134" t="s">
        <v>1192</v>
      </c>
      <c r="F3586" s="135" t="s">
        <v>1097</v>
      </c>
      <c r="G3586" s="140" t="s">
        <v>1194</v>
      </c>
      <c r="H3586" s="141">
        <v>3</v>
      </c>
      <c r="I3586" s="142" t="s">
        <v>1195</v>
      </c>
      <c r="J3586" s="141">
        <v>2</v>
      </c>
      <c r="K3586" s="140" t="s">
        <v>1196</v>
      </c>
      <c r="L3586" s="143">
        <v>1</v>
      </c>
      <c r="M3586" s="140" t="s">
        <v>1197</v>
      </c>
      <c r="N3586" s="144">
        <v>1</v>
      </c>
      <c r="O3586" s="140" t="s">
        <v>1198</v>
      </c>
      <c r="P3586" s="144">
        <v>1</v>
      </c>
    </row>
    <row r="3588" spans="1:10" ht="12.75">
      <c r="A3588" s="145" t="s">
        <v>1280</v>
      </c>
      <c r="C3588" s="146" t="s">
        <v>1281</v>
      </c>
      <c r="D3588" s="146" t="s">
        <v>1282</v>
      </c>
      <c r="F3588" s="146" t="s">
        <v>1283</v>
      </c>
      <c r="G3588" s="146" t="s">
        <v>1284</v>
      </c>
      <c r="H3588" s="146" t="s">
        <v>1285</v>
      </c>
      <c r="I3588" s="147" t="s">
        <v>1286</v>
      </c>
      <c r="J3588" s="146" t="s">
        <v>1287</v>
      </c>
    </row>
    <row r="3589" spans="1:8" ht="12.75">
      <c r="A3589" s="148" t="s">
        <v>1222</v>
      </c>
      <c r="C3589" s="149">
        <v>178.2290000000503</v>
      </c>
      <c r="D3589" s="129">
        <v>677.4195390651003</v>
      </c>
      <c r="F3589" s="129">
        <v>680</v>
      </c>
      <c r="G3589" s="129">
        <v>579</v>
      </c>
      <c r="H3589" s="150" t="s">
        <v>82</v>
      </c>
    </row>
    <row r="3591" spans="4:8" ht="12.75">
      <c r="D3591" s="129">
        <v>645.5</v>
      </c>
      <c r="F3591" s="129">
        <v>645</v>
      </c>
      <c r="G3591" s="129">
        <v>620</v>
      </c>
      <c r="H3591" s="150" t="s">
        <v>83</v>
      </c>
    </row>
    <row r="3593" spans="4:8" ht="12.75">
      <c r="D3593" s="129">
        <v>610.5</v>
      </c>
      <c r="F3593" s="129">
        <v>636</v>
      </c>
      <c r="G3593" s="129">
        <v>590</v>
      </c>
      <c r="H3593" s="150" t="s">
        <v>84</v>
      </c>
    </row>
    <row r="3595" spans="1:8" ht="12.75">
      <c r="A3595" s="145" t="s">
        <v>1288</v>
      </c>
      <c r="C3595" s="151" t="s">
        <v>1289</v>
      </c>
      <c r="D3595" s="129">
        <v>644.4731796883667</v>
      </c>
      <c r="F3595" s="129">
        <v>653.6666666666666</v>
      </c>
      <c r="G3595" s="129">
        <v>596.3333333333334</v>
      </c>
      <c r="H3595" s="129">
        <v>21.15286718836675</v>
      </c>
    </row>
    <row r="3596" spans="1:8" ht="12.75">
      <c r="A3596" s="128">
        <v>38387.15660879629</v>
      </c>
      <c r="C3596" s="151" t="s">
        <v>1290</v>
      </c>
      <c r="D3596" s="129">
        <v>33.47158417427576</v>
      </c>
      <c r="F3596" s="129">
        <v>23.24507116214819</v>
      </c>
      <c r="G3596" s="129">
        <v>21.221058723196006</v>
      </c>
      <c r="H3596" s="129">
        <v>33.47158417427576</v>
      </c>
    </row>
    <row r="3598" spans="3:8" ht="12.75">
      <c r="C3598" s="151" t="s">
        <v>1291</v>
      </c>
      <c r="D3598" s="129">
        <v>5.1936349299222755</v>
      </c>
      <c r="F3598" s="129">
        <v>3.5561047162898825</v>
      </c>
      <c r="G3598" s="129">
        <v>3.558590059786921</v>
      </c>
      <c r="H3598" s="129">
        <v>158.23662993867717</v>
      </c>
    </row>
    <row r="3599" spans="1:10" ht="12.75">
      <c r="A3599" s="145" t="s">
        <v>1280</v>
      </c>
      <c r="C3599" s="146" t="s">
        <v>1281</v>
      </c>
      <c r="D3599" s="146" t="s">
        <v>1282</v>
      </c>
      <c r="F3599" s="146" t="s">
        <v>1283</v>
      </c>
      <c r="G3599" s="146" t="s">
        <v>1284</v>
      </c>
      <c r="H3599" s="146" t="s">
        <v>1285</v>
      </c>
      <c r="I3599" s="147" t="s">
        <v>1286</v>
      </c>
      <c r="J3599" s="146" t="s">
        <v>1287</v>
      </c>
    </row>
    <row r="3600" spans="1:8" ht="12.75">
      <c r="A3600" s="148" t="s">
        <v>1055</v>
      </c>
      <c r="C3600" s="149">
        <v>251.61100000003353</v>
      </c>
      <c r="D3600" s="129">
        <v>4052289.123664856</v>
      </c>
      <c r="F3600" s="129">
        <v>28000</v>
      </c>
      <c r="G3600" s="129">
        <v>27000</v>
      </c>
      <c r="H3600" s="150" t="s">
        <v>85</v>
      </c>
    </row>
    <row r="3602" spans="4:8" ht="12.75">
      <c r="D3602" s="129">
        <v>4329919.105728149</v>
      </c>
      <c r="F3602" s="129">
        <v>27400</v>
      </c>
      <c r="G3602" s="129">
        <v>26400</v>
      </c>
      <c r="H3602" s="150" t="s">
        <v>86</v>
      </c>
    </row>
    <row r="3604" spans="4:8" ht="12.75">
      <c r="D3604" s="129">
        <v>4345855.588249207</v>
      </c>
      <c r="F3604" s="129">
        <v>27400</v>
      </c>
      <c r="G3604" s="129">
        <v>26500</v>
      </c>
      <c r="H3604" s="150" t="s">
        <v>87</v>
      </c>
    </row>
    <row r="3606" spans="1:10" ht="12.75">
      <c r="A3606" s="145" t="s">
        <v>1288</v>
      </c>
      <c r="C3606" s="151" t="s">
        <v>1289</v>
      </c>
      <c r="D3606" s="129">
        <v>4242687.93921407</v>
      </c>
      <c r="F3606" s="129">
        <v>27600</v>
      </c>
      <c r="G3606" s="129">
        <v>26633.333333333336</v>
      </c>
      <c r="H3606" s="129">
        <v>4215576.037059999</v>
      </c>
      <c r="I3606" s="129">
        <v>-0.0001</v>
      </c>
      <c r="J3606" s="129">
        <v>-0.0001</v>
      </c>
    </row>
    <row r="3607" spans="1:8" ht="12.75">
      <c r="A3607" s="128">
        <v>38387.15708333333</v>
      </c>
      <c r="C3607" s="151" t="s">
        <v>1290</v>
      </c>
      <c r="D3607" s="129">
        <v>165082.62958498488</v>
      </c>
      <c r="F3607" s="129">
        <v>346.41016151377545</v>
      </c>
      <c r="G3607" s="129">
        <v>321.4550253664318</v>
      </c>
      <c r="H3607" s="129">
        <v>165082.62958498488</v>
      </c>
    </row>
    <row r="3609" spans="3:8" ht="12.75">
      <c r="C3609" s="151" t="s">
        <v>1291</v>
      </c>
      <c r="D3609" s="129">
        <v>3.8909915588928596</v>
      </c>
      <c r="F3609" s="129">
        <v>1.2551092808470126</v>
      </c>
      <c r="G3609" s="129">
        <v>1.2069650514384171</v>
      </c>
      <c r="H3609" s="129">
        <v>3.9160159402584473</v>
      </c>
    </row>
    <row r="3610" spans="1:10" ht="12.75">
      <c r="A3610" s="145" t="s">
        <v>1280</v>
      </c>
      <c r="C3610" s="146" t="s">
        <v>1281</v>
      </c>
      <c r="D3610" s="146" t="s">
        <v>1282</v>
      </c>
      <c r="F3610" s="146" t="s">
        <v>1283</v>
      </c>
      <c r="G3610" s="146" t="s">
        <v>1284</v>
      </c>
      <c r="H3610" s="146" t="s">
        <v>1285</v>
      </c>
      <c r="I3610" s="147" t="s">
        <v>1286</v>
      </c>
      <c r="J3610" s="146" t="s">
        <v>1287</v>
      </c>
    </row>
    <row r="3611" spans="1:8" ht="12.75">
      <c r="A3611" s="148" t="s">
        <v>1058</v>
      </c>
      <c r="C3611" s="149">
        <v>257.6099999998696</v>
      </c>
      <c r="D3611" s="129">
        <v>365821.3782925606</v>
      </c>
      <c r="F3611" s="129">
        <v>11512.5</v>
      </c>
      <c r="G3611" s="129">
        <v>10495</v>
      </c>
      <c r="H3611" s="150" t="s">
        <v>88</v>
      </c>
    </row>
    <row r="3613" spans="4:8" ht="12.75">
      <c r="D3613" s="129">
        <v>354326.9273695946</v>
      </c>
      <c r="F3613" s="129">
        <v>10852.5</v>
      </c>
      <c r="G3613" s="129">
        <v>10205</v>
      </c>
      <c r="H3613" s="150" t="s">
        <v>89</v>
      </c>
    </row>
    <row r="3615" spans="4:8" ht="12.75">
      <c r="D3615" s="129">
        <v>369160.22083568573</v>
      </c>
      <c r="F3615" s="129">
        <v>11320</v>
      </c>
      <c r="G3615" s="129">
        <v>10085</v>
      </c>
      <c r="H3615" s="150" t="s">
        <v>90</v>
      </c>
    </row>
    <row r="3617" spans="1:10" ht="12.75">
      <c r="A3617" s="145" t="s">
        <v>1288</v>
      </c>
      <c r="C3617" s="151" t="s">
        <v>1289</v>
      </c>
      <c r="D3617" s="129">
        <v>363102.84216594696</v>
      </c>
      <c r="F3617" s="129">
        <v>11228.333333333332</v>
      </c>
      <c r="G3617" s="129">
        <v>10261.666666666666</v>
      </c>
      <c r="H3617" s="129">
        <v>352357.84216594696</v>
      </c>
      <c r="I3617" s="129">
        <v>-0.0001</v>
      </c>
      <c r="J3617" s="129">
        <v>-0.0001</v>
      </c>
    </row>
    <row r="3618" spans="1:8" ht="12.75">
      <c r="A3618" s="128">
        <v>38387.15773148148</v>
      </c>
      <c r="C3618" s="151" t="s">
        <v>1290</v>
      </c>
      <c r="D3618" s="129">
        <v>7781.354494338534</v>
      </c>
      <c r="F3618" s="129">
        <v>339.4143239955164</v>
      </c>
      <c r="G3618" s="129">
        <v>210.79215671683167</v>
      </c>
      <c r="H3618" s="129">
        <v>7781.354494338534</v>
      </c>
    </row>
    <row r="3620" spans="3:8" ht="12.75">
      <c r="C3620" s="151" t="s">
        <v>1291</v>
      </c>
      <c r="D3620" s="129">
        <v>2.143016685829813</v>
      </c>
      <c r="F3620" s="129">
        <v>3.022837975320022</v>
      </c>
      <c r="G3620" s="129">
        <v>2.054170765471805</v>
      </c>
      <c r="H3620" s="129">
        <v>2.208367052796803</v>
      </c>
    </row>
    <row r="3621" spans="1:10" ht="12.75">
      <c r="A3621" s="145" t="s">
        <v>1280</v>
      </c>
      <c r="C3621" s="146" t="s">
        <v>1281</v>
      </c>
      <c r="D3621" s="146" t="s">
        <v>1282</v>
      </c>
      <c r="F3621" s="146" t="s">
        <v>1283</v>
      </c>
      <c r="G3621" s="146" t="s">
        <v>1284</v>
      </c>
      <c r="H3621" s="146" t="s">
        <v>1285</v>
      </c>
      <c r="I3621" s="147" t="s">
        <v>1286</v>
      </c>
      <c r="J3621" s="146" t="s">
        <v>1287</v>
      </c>
    </row>
    <row r="3622" spans="1:8" ht="12.75">
      <c r="A3622" s="148" t="s">
        <v>1057</v>
      </c>
      <c r="C3622" s="149">
        <v>259.9399999999441</v>
      </c>
      <c r="D3622" s="129">
        <v>3763101.323108673</v>
      </c>
      <c r="F3622" s="129">
        <v>23800</v>
      </c>
      <c r="G3622" s="129">
        <v>22250</v>
      </c>
      <c r="H3622" s="150" t="s">
        <v>91</v>
      </c>
    </row>
    <row r="3624" spans="4:8" ht="12.75">
      <c r="D3624" s="129">
        <v>3872603.3330612183</v>
      </c>
      <c r="F3624" s="129">
        <v>23625</v>
      </c>
      <c r="G3624" s="129">
        <v>22800</v>
      </c>
      <c r="H3624" s="150" t="s">
        <v>92</v>
      </c>
    </row>
    <row r="3626" spans="4:8" ht="12.75">
      <c r="D3626" s="129">
        <v>3718129.0228118896</v>
      </c>
      <c r="F3626" s="129">
        <v>23875</v>
      </c>
      <c r="G3626" s="129">
        <v>22300</v>
      </c>
      <c r="H3626" s="150" t="s">
        <v>93</v>
      </c>
    </row>
    <row r="3628" spans="1:10" ht="12.75">
      <c r="A3628" s="145" t="s">
        <v>1288</v>
      </c>
      <c r="C3628" s="151" t="s">
        <v>1289</v>
      </c>
      <c r="D3628" s="129">
        <v>3784611.22632726</v>
      </c>
      <c r="F3628" s="129">
        <v>23766.666666666664</v>
      </c>
      <c r="G3628" s="129">
        <v>22450</v>
      </c>
      <c r="H3628" s="129">
        <v>3761496.243162277</v>
      </c>
      <c r="I3628" s="129">
        <v>-0.0001</v>
      </c>
      <c r="J3628" s="129">
        <v>-0.0001</v>
      </c>
    </row>
    <row r="3629" spans="1:8" ht="12.75">
      <c r="A3629" s="128">
        <v>38387.15840277778</v>
      </c>
      <c r="C3629" s="151" t="s">
        <v>1290</v>
      </c>
      <c r="D3629" s="129">
        <v>79451.77835710581</v>
      </c>
      <c r="F3629" s="129">
        <v>128.2900359861721</v>
      </c>
      <c r="G3629" s="129">
        <v>304.138126514911</v>
      </c>
      <c r="H3629" s="129">
        <v>79451.77835710581</v>
      </c>
    </row>
    <row r="3631" spans="3:8" ht="12.75">
      <c r="C3631" s="151" t="s">
        <v>1291</v>
      </c>
      <c r="D3631" s="129">
        <v>2.0993379136120414</v>
      </c>
      <c r="F3631" s="129">
        <v>0.539789772732842</v>
      </c>
      <c r="G3631" s="129">
        <v>1.3547355301332338</v>
      </c>
      <c r="H3631" s="129">
        <v>2.1122386736803165</v>
      </c>
    </row>
    <row r="3632" spans="1:10" ht="12.75">
      <c r="A3632" s="145" t="s">
        <v>1280</v>
      </c>
      <c r="C3632" s="146" t="s">
        <v>1281</v>
      </c>
      <c r="D3632" s="146" t="s">
        <v>1282</v>
      </c>
      <c r="F3632" s="146" t="s">
        <v>1283</v>
      </c>
      <c r="G3632" s="146" t="s">
        <v>1284</v>
      </c>
      <c r="H3632" s="146" t="s">
        <v>1285</v>
      </c>
      <c r="I3632" s="147" t="s">
        <v>1286</v>
      </c>
      <c r="J3632" s="146" t="s">
        <v>1287</v>
      </c>
    </row>
    <row r="3633" spans="1:8" ht="12.75">
      <c r="A3633" s="148" t="s">
        <v>1059</v>
      </c>
      <c r="C3633" s="149">
        <v>285.2129999999888</v>
      </c>
      <c r="D3633" s="129">
        <v>6006976.278083801</v>
      </c>
      <c r="F3633" s="129">
        <v>29300</v>
      </c>
      <c r="G3633" s="129">
        <v>28650</v>
      </c>
      <c r="H3633" s="150" t="s">
        <v>94</v>
      </c>
    </row>
    <row r="3635" spans="4:8" ht="12.75">
      <c r="D3635" s="129">
        <v>5978842.562889099</v>
      </c>
      <c r="F3635" s="129">
        <v>30225</v>
      </c>
      <c r="G3635" s="129">
        <v>27650</v>
      </c>
      <c r="H3635" s="150" t="s">
        <v>95</v>
      </c>
    </row>
    <row r="3637" spans="4:8" ht="12.75">
      <c r="D3637" s="129">
        <v>6102997.716323853</v>
      </c>
      <c r="F3637" s="129">
        <v>30725</v>
      </c>
      <c r="G3637" s="129">
        <v>30375</v>
      </c>
      <c r="H3637" s="150" t="s">
        <v>96</v>
      </c>
    </row>
    <row r="3639" spans="1:10" ht="12.75">
      <c r="A3639" s="145" t="s">
        <v>1288</v>
      </c>
      <c r="C3639" s="151" t="s">
        <v>1289</v>
      </c>
      <c r="D3639" s="129">
        <v>6029605.519098917</v>
      </c>
      <c r="F3639" s="129">
        <v>30083.333333333336</v>
      </c>
      <c r="G3639" s="129">
        <v>28891.666666666664</v>
      </c>
      <c r="H3639" s="129">
        <v>6000181.005125649</v>
      </c>
      <c r="I3639" s="129">
        <v>-0.0001</v>
      </c>
      <c r="J3639" s="129">
        <v>-0.0001</v>
      </c>
    </row>
    <row r="3640" spans="1:8" ht="12.75">
      <c r="A3640" s="128">
        <v>38387.15908564815</v>
      </c>
      <c r="C3640" s="151" t="s">
        <v>1290</v>
      </c>
      <c r="D3640" s="129">
        <v>65097.522554907315</v>
      </c>
      <c r="F3640" s="129">
        <v>722.9857075581324</v>
      </c>
      <c r="G3640" s="129">
        <v>1378.4804435802976</v>
      </c>
      <c r="H3640" s="129">
        <v>65097.522554907315</v>
      </c>
    </row>
    <row r="3642" spans="3:8" ht="12.75">
      <c r="C3642" s="151" t="s">
        <v>1291</v>
      </c>
      <c r="D3642" s="129">
        <v>1.0796315339156002</v>
      </c>
      <c r="F3642" s="129">
        <v>2.403276590220939</v>
      </c>
      <c r="G3642" s="129">
        <v>4.771204304287156</v>
      </c>
      <c r="H3642" s="129">
        <v>1.0849259797212418</v>
      </c>
    </row>
    <row r="3643" spans="1:10" ht="12.75">
      <c r="A3643" s="145" t="s">
        <v>1280</v>
      </c>
      <c r="C3643" s="146" t="s">
        <v>1281</v>
      </c>
      <c r="D3643" s="146" t="s">
        <v>1282</v>
      </c>
      <c r="F3643" s="146" t="s">
        <v>1283</v>
      </c>
      <c r="G3643" s="146" t="s">
        <v>1284</v>
      </c>
      <c r="H3643" s="146" t="s">
        <v>1285</v>
      </c>
      <c r="I3643" s="147" t="s">
        <v>1286</v>
      </c>
      <c r="J3643" s="146" t="s">
        <v>1287</v>
      </c>
    </row>
    <row r="3644" spans="1:8" ht="12.75">
      <c r="A3644" s="148" t="s">
        <v>1055</v>
      </c>
      <c r="C3644" s="149">
        <v>288.1579999998212</v>
      </c>
      <c r="D3644" s="129">
        <v>421012.1853675842</v>
      </c>
      <c r="F3644" s="129">
        <v>4690</v>
      </c>
      <c r="G3644" s="129">
        <v>4140</v>
      </c>
      <c r="H3644" s="150" t="s">
        <v>97</v>
      </c>
    </row>
    <row r="3646" spans="4:8" ht="12.75">
      <c r="D3646" s="129">
        <v>429382.87774276733</v>
      </c>
      <c r="F3646" s="129">
        <v>4690</v>
      </c>
      <c r="G3646" s="129">
        <v>4140</v>
      </c>
      <c r="H3646" s="150" t="s">
        <v>98</v>
      </c>
    </row>
    <row r="3648" spans="4:8" ht="12.75">
      <c r="D3648" s="129">
        <v>425888.2932367325</v>
      </c>
      <c r="F3648" s="129">
        <v>4690</v>
      </c>
      <c r="G3648" s="129">
        <v>4140</v>
      </c>
      <c r="H3648" s="150" t="s">
        <v>99</v>
      </c>
    </row>
    <row r="3650" spans="1:10" ht="12.75">
      <c r="A3650" s="145" t="s">
        <v>1288</v>
      </c>
      <c r="C3650" s="151" t="s">
        <v>1289</v>
      </c>
      <c r="D3650" s="129">
        <v>425427.785449028</v>
      </c>
      <c r="F3650" s="129">
        <v>4690</v>
      </c>
      <c r="G3650" s="129">
        <v>4140</v>
      </c>
      <c r="H3650" s="129">
        <v>421017.04429858556</v>
      </c>
      <c r="I3650" s="129">
        <v>-0.0001</v>
      </c>
      <c r="J3650" s="129">
        <v>-0.0001</v>
      </c>
    </row>
    <row r="3651" spans="1:8" ht="12.75">
      <c r="A3651" s="128">
        <v>38387.15950231482</v>
      </c>
      <c r="C3651" s="151" t="s">
        <v>1290</v>
      </c>
      <c r="D3651" s="129">
        <v>4204.304137057047</v>
      </c>
      <c r="H3651" s="129">
        <v>4204.304137057047</v>
      </c>
    </row>
    <row r="3653" spans="3:8" ht="12.75">
      <c r="C3653" s="151" t="s">
        <v>1291</v>
      </c>
      <c r="D3653" s="129">
        <v>0.9882533019368993</v>
      </c>
      <c r="F3653" s="129">
        <v>0</v>
      </c>
      <c r="G3653" s="129">
        <v>0</v>
      </c>
      <c r="H3653" s="129">
        <v>0.9986066345749538</v>
      </c>
    </row>
    <row r="3654" spans="1:10" ht="12.75">
      <c r="A3654" s="145" t="s">
        <v>1280</v>
      </c>
      <c r="C3654" s="146" t="s">
        <v>1281</v>
      </c>
      <c r="D3654" s="146" t="s">
        <v>1282</v>
      </c>
      <c r="F3654" s="146" t="s">
        <v>1283</v>
      </c>
      <c r="G3654" s="146" t="s">
        <v>1284</v>
      </c>
      <c r="H3654" s="146" t="s">
        <v>1285</v>
      </c>
      <c r="I3654" s="147" t="s">
        <v>1286</v>
      </c>
      <c r="J3654" s="146" t="s">
        <v>1287</v>
      </c>
    </row>
    <row r="3655" spans="1:8" ht="12.75">
      <c r="A3655" s="148" t="s">
        <v>1056</v>
      </c>
      <c r="C3655" s="149">
        <v>334.94100000010803</v>
      </c>
      <c r="D3655" s="129">
        <v>29935.93473955989</v>
      </c>
      <c r="F3655" s="129">
        <v>26900</v>
      </c>
      <c r="H3655" s="150" t="s">
        <v>100</v>
      </c>
    </row>
    <row r="3657" spans="4:8" ht="12.75">
      <c r="D3657" s="129">
        <v>30124.740621507168</v>
      </c>
      <c r="F3657" s="129">
        <v>26700</v>
      </c>
      <c r="H3657" s="150" t="s">
        <v>101</v>
      </c>
    </row>
    <row r="3659" spans="4:8" ht="12.75">
      <c r="D3659" s="129">
        <v>29300</v>
      </c>
      <c r="F3659" s="129">
        <v>26600</v>
      </c>
      <c r="H3659" s="150" t="s">
        <v>102</v>
      </c>
    </row>
    <row r="3661" spans="1:10" ht="12.75">
      <c r="A3661" s="145" t="s">
        <v>1288</v>
      </c>
      <c r="C3661" s="151" t="s">
        <v>1289</v>
      </c>
      <c r="D3661" s="129">
        <v>29786.891787022352</v>
      </c>
      <c r="F3661" s="129">
        <v>26733.333333333336</v>
      </c>
      <c r="H3661" s="129">
        <v>3053.558453689019</v>
      </c>
      <c r="I3661" s="129">
        <v>-0.0001</v>
      </c>
      <c r="J3661" s="129">
        <v>-0.0001</v>
      </c>
    </row>
    <row r="3662" spans="1:8" ht="12.75">
      <c r="A3662" s="128">
        <v>38387.15994212963</v>
      </c>
      <c r="C3662" s="151" t="s">
        <v>1290</v>
      </c>
      <c r="D3662" s="129">
        <v>432.0990910276944</v>
      </c>
      <c r="F3662" s="129">
        <v>152.7525231651947</v>
      </c>
      <c r="H3662" s="129">
        <v>432.0990910276944</v>
      </c>
    </row>
    <row r="3664" spans="3:8" ht="12.75">
      <c r="C3664" s="151" t="s">
        <v>1291</v>
      </c>
      <c r="D3664" s="129">
        <v>1.4506350448285201</v>
      </c>
      <c r="F3664" s="129">
        <v>0.5713934781740451</v>
      </c>
      <c r="H3664" s="129">
        <v>14.150673634744848</v>
      </c>
    </row>
    <row r="3665" spans="1:10" ht="12.75">
      <c r="A3665" s="145" t="s">
        <v>1280</v>
      </c>
      <c r="C3665" s="146" t="s">
        <v>1281</v>
      </c>
      <c r="D3665" s="146" t="s">
        <v>1282</v>
      </c>
      <c r="F3665" s="146" t="s">
        <v>1283</v>
      </c>
      <c r="G3665" s="146" t="s">
        <v>1284</v>
      </c>
      <c r="H3665" s="146" t="s">
        <v>1285</v>
      </c>
      <c r="I3665" s="147" t="s">
        <v>1286</v>
      </c>
      <c r="J3665" s="146" t="s">
        <v>1287</v>
      </c>
    </row>
    <row r="3666" spans="1:8" ht="12.75">
      <c r="A3666" s="148" t="s">
        <v>1060</v>
      </c>
      <c r="C3666" s="149">
        <v>393.36599999992177</v>
      </c>
      <c r="D3666" s="129">
        <v>80455.44725072384</v>
      </c>
      <c r="F3666" s="129">
        <v>7900</v>
      </c>
      <c r="G3666" s="129">
        <v>8000</v>
      </c>
      <c r="H3666" s="150" t="s">
        <v>103</v>
      </c>
    </row>
    <row r="3668" spans="4:8" ht="12.75">
      <c r="D3668" s="129">
        <v>80609.28429222107</v>
      </c>
      <c r="F3668" s="129">
        <v>8000</v>
      </c>
      <c r="G3668" s="129">
        <v>8000</v>
      </c>
      <c r="H3668" s="150" t="s">
        <v>104</v>
      </c>
    </row>
    <row r="3670" spans="4:8" ht="12.75">
      <c r="D3670" s="129">
        <v>80457.26688718796</v>
      </c>
      <c r="F3670" s="129">
        <v>7900</v>
      </c>
      <c r="G3670" s="129">
        <v>8000</v>
      </c>
      <c r="H3670" s="150" t="s">
        <v>105</v>
      </c>
    </row>
    <row r="3672" spans="1:10" ht="12.75">
      <c r="A3672" s="145" t="s">
        <v>1288</v>
      </c>
      <c r="C3672" s="151" t="s">
        <v>1289</v>
      </c>
      <c r="D3672" s="129">
        <v>80507.33281004429</v>
      </c>
      <c r="F3672" s="129">
        <v>7933.333333333334</v>
      </c>
      <c r="G3672" s="129">
        <v>8000</v>
      </c>
      <c r="H3672" s="129">
        <v>72540.66614337762</v>
      </c>
      <c r="I3672" s="129">
        <v>-0.0001</v>
      </c>
      <c r="J3672" s="129">
        <v>-0.0001</v>
      </c>
    </row>
    <row r="3673" spans="1:8" ht="12.75">
      <c r="A3673" s="128">
        <v>38387.16039351852</v>
      </c>
      <c r="C3673" s="151" t="s">
        <v>1290</v>
      </c>
      <c r="D3673" s="129">
        <v>88.29726105730208</v>
      </c>
      <c r="F3673" s="129">
        <v>57.73502691896257</v>
      </c>
      <c r="H3673" s="129">
        <v>88.29726105730208</v>
      </c>
    </row>
    <row r="3675" spans="3:8" ht="12.75">
      <c r="C3675" s="151" t="s">
        <v>1291</v>
      </c>
      <c r="D3675" s="129">
        <v>0.10967604810065934</v>
      </c>
      <c r="F3675" s="129">
        <v>0.7277524401549903</v>
      </c>
      <c r="G3675" s="129">
        <v>0</v>
      </c>
      <c r="H3675" s="129">
        <v>0.12172105075900648</v>
      </c>
    </row>
    <row r="3676" spans="1:10" ht="12.75">
      <c r="A3676" s="145" t="s">
        <v>1280</v>
      </c>
      <c r="C3676" s="146" t="s">
        <v>1281</v>
      </c>
      <c r="D3676" s="146" t="s">
        <v>1282</v>
      </c>
      <c r="F3676" s="146" t="s">
        <v>1283</v>
      </c>
      <c r="G3676" s="146" t="s">
        <v>1284</v>
      </c>
      <c r="H3676" s="146" t="s">
        <v>1285</v>
      </c>
      <c r="I3676" s="147" t="s">
        <v>1286</v>
      </c>
      <c r="J3676" s="146" t="s">
        <v>1287</v>
      </c>
    </row>
    <row r="3677" spans="1:8" ht="12.75">
      <c r="A3677" s="148" t="s">
        <v>1054</v>
      </c>
      <c r="C3677" s="149">
        <v>396.15199999976903</v>
      </c>
      <c r="D3677" s="129">
        <v>145381.07188796997</v>
      </c>
      <c r="F3677" s="129">
        <v>68400</v>
      </c>
      <c r="G3677" s="129">
        <v>67300</v>
      </c>
      <c r="H3677" s="150" t="s">
        <v>106</v>
      </c>
    </row>
    <row r="3679" spans="4:8" ht="12.75">
      <c r="D3679" s="129">
        <v>144889.7760863304</v>
      </c>
      <c r="F3679" s="129">
        <v>68500</v>
      </c>
      <c r="G3679" s="129">
        <v>67800</v>
      </c>
      <c r="H3679" s="150" t="s">
        <v>107</v>
      </c>
    </row>
    <row r="3681" spans="4:8" ht="12.75">
      <c r="D3681" s="129">
        <v>144811.71933603287</v>
      </c>
      <c r="F3681" s="129">
        <v>67500</v>
      </c>
      <c r="G3681" s="129">
        <v>67400</v>
      </c>
      <c r="H3681" s="150" t="s">
        <v>108</v>
      </c>
    </row>
    <row r="3683" spans="1:10" ht="12.75">
      <c r="A3683" s="145" t="s">
        <v>1288</v>
      </c>
      <c r="C3683" s="151" t="s">
        <v>1289</v>
      </c>
      <c r="D3683" s="129">
        <v>145027.52243677774</v>
      </c>
      <c r="F3683" s="129">
        <v>68133.33333333333</v>
      </c>
      <c r="G3683" s="129">
        <v>67500</v>
      </c>
      <c r="H3683" s="129">
        <v>77207.46694728112</v>
      </c>
      <c r="I3683" s="129">
        <v>-0.0001</v>
      </c>
      <c r="J3683" s="129">
        <v>-0.0001</v>
      </c>
    </row>
    <row r="3684" spans="1:8" ht="12.75">
      <c r="A3684" s="128">
        <v>38387.16085648148</v>
      </c>
      <c r="C3684" s="151" t="s">
        <v>1290</v>
      </c>
      <c r="D3684" s="129">
        <v>308.66020945749347</v>
      </c>
      <c r="F3684" s="129">
        <v>550.7570547286101</v>
      </c>
      <c r="G3684" s="129">
        <v>264.575131106459</v>
      </c>
      <c r="H3684" s="129">
        <v>308.66020945749347</v>
      </c>
    </row>
    <row r="3686" spans="3:8" ht="12.75">
      <c r="C3686" s="151" t="s">
        <v>1291</v>
      </c>
      <c r="D3686" s="129">
        <v>0.21282871297208333</v>
      </c>
      <c r="F3686" s="129">
        <v>0.808351841578195</v>
      </c>
      <c r="G3686" s="129">
        <v>0.39196315719475405</v>
      </c>
      <c r="H3686" s="129">
        <v>0.3997802565757702</v>
      </c>
    </row>
    <row r="3687" spans="1:10" ht="12.75">
      <c r="A3687" s="145" t="s">
        <v>1280</v>
      </c>
      <c r="C3687" s="146" t="s">
        <v>1281</v>
      </c>
      <c r="D3687" s="146" t="s">
        <v>1282</v>
      </c>
      <c r="F3687" s="146" t="s">
        <v>1283</v>
      </c>
      <c r="G3687" s="146" t="s">
        <v>1284</v>
      </c>
      <c r="H3687" s="146" t="s">
        <v>1285</v>
      </c>
      <c r="I3687" s="147" t="s">
        <v>1286</v>
      </c>
      <c r="J3687" s="146" t="s">
        <v>1287</v>
      </c>
    </row>
    <row r="3688" spans="1:8" ht="12.75">
      <c r="A3688" s="148" t="s">
        <v>1061</v>
      </c>
      <c r="C3688" s="149">
        <v>589.5920000001788</v>
      </c>
      <c r="D3688" s="129">
        <v>11169.246399730444</v>
      </c>
      <c r="F3688" s="129">
        <v>1890</v>
      </c>
      <c r="G3688" s="129">
        <v>1850</v>
      </c>
      <c r="H3688" s="150" t="s">
        <v>109</v>
      </c>
    </row>
    <row r="3690" spans="4:8" ht="12.75">
      <c r="D3690" s="129">
        <v>10819.838660359383</v>
      </c>
      <c r="F3690" s="129">
        <v>1900</v>
      </c>
      <c r="G3690" s="129">
        <v>1860</v>
      </c>
      <c r="H3690" s="150" t="s">
        <v>110</v>
      </c>
    </row>
    <row r="3692" spans="4:8" ht="12.75">
      <c r="D3692" s="129">
        <v>11320.271372541785</v>
      </c>
      <c r="F3692" s="129">
        <v>1890</v>
      </c>
      <c r="G3692" s="129">
        <v>1840</v>
      </c>
      <c r="H3692" s="150" t="s">
        <v>111</v>
      </c>
    </row>
    <row r="3694" spans="1:10" ht="12.75">
      <c r="A3694" s="145" t="s">
        <v>1288</v>
      </c>
      <c r="C3694" s="151" t="s">
        <v>1289</v>
      </c>
      <c r="D3694" s="129">
        <v>11103.118810877204</v>
      </c>
      <c r="F3694" s="129">
        <v>1893.3333333333335</v>
      </c>
      <c r="G3694" s="129">
        <v>1850</v>
      </c>
      <c r="H3694" s="129">
        <v>9231.452144210538</v>
      </c>
      <c r="I3694" s="129">
        <v>-0.0001</v>
      </c>
      <c r="J3694" s="129">
        <v>-0.0001</v>
      </c>
    </row>
    <row r="3695" spans="1:8" ht="12.75">
      <c r="A3695" s="128">
        <v>38387.16135416667</v>
      </c>
      <c r="C3695" s="151" t="s">
        <v>1290</v>
      </c>
      <c r="D3695" s="129">
        <v>256.6863228948066</v>
      </c>
      <c r="F3695" s="129">
        <v>5.773502691896258</v>
      </c>
      <c r="G3695" s="129">
        <v>10</v>
      </c>
      <c r="H3695" s="129">
        <v>256.6863228948066</v>
      </c>
    </row>
    <row r="3697" spans="3:8" ht="12.75">
      <c r="C3697" s="151" t="s">
        <v>1291</v>
      </c>
      <c r="D3697" s="129">
        <v>2.311839828673571</v>
      </c>
      <c r="F3697" s="129">
        <v>0.30493852245930947</v>
      </c>
      <c r="G3697" s="129">
        <v>0.5405405405405406</v>
      </c>
      <c r="H3697" s="129">
        <v>2.780562785626162</v>
      </c>
    </row>
    <row r="3698" spans="1:10" ht="12.75">
      <c r="A3698" s="145" t="s">
        <v>1280</v>
      </c>
      <c r="C3698" s="146" t="s">
        <v>1281</v>
      </c>
      <c r="D3698" s="146" t="s">
        <v>1282</v>
      </c>
      <c r="F3698" s="146" t="s">
        <v>1283</v>
      </c>
      <c r="G3698" s="146" t="s">
        <v>1284</v>
      </c>
      <c r="H3698" s="146" t="s">
        <v>1285</v>
      </c>
      <c r="I3698" s="147" t="s">
        <v>1286</v>
      </c>
      <c r="J3698" s="146" t="s">
        <v>1287</v>
      </c>
    </row>
    <row r="3699" spans="1:8" ht="12.75">
      <c r="A3699" s="148" t="s">
        <v>1062</v>
      </c>
      <c r="C3699" s="149">
        <v>766.4900000002235</v>
      </c>
      <c r="D3699" s="129">
        <v>1783.5</v>
      </c>
      <c r="F3699" s="129">
        <v>1607</v>
      </c>
      <c r="G3699" s="129">
        <v>1712</v>
      </c>
      <c r="H3699" s="150" t="s">
        <v>112</v>
      </c>
    </row>
    <row r="3701" spans="4:8" ht="12.75">
      <c r="D3701" s="129">
        <v>1867.9999999981374</v>
      </c>
      <c r="F3701" s="129">
        <v>1760.9999999981374</v>
      </c>
      <c r="G3701" s="129">
        <v>1719</v>
      </c>
      <c r="H3701" s="150" t="s">
        <v>113</v>
      </c>
    </row>
    <row r="3703" spans="4:8" ht="12.75">
      <c r="D3703" s="129">
        <v>1836.470338737592</v>
      </c>
      <c r="F3703" s="129">
        <v>1671</v>
      </c>
      <c r="G3703" s="129">
        <v>1721</v>
      </c>
      <c r="H3703" s="150" t="s">
        <v>114</v>
      </c>
    </row>
    <row r="3705" spans="1:10" ht="12.75">
      <c r="A3705" s="145" t="s">
        <v>1288</v>
      </c>
      <c r="C3705" s="151" t="s">
        <v>1289</v>
      </c>
      <c r="D3705" s="129">
        <v>1829.3234462452433</v>
      </c>
      <c r="F3705" s="129">
        <v>1679.6666666660458</v>
      </c>
      <c r="G3705" s="129">
        <v>1717.3333333333335</v>
      </c>
      <c r="H3705" s="129">
        <v>130.088486895948</v>
      </c>
      <c r="I3705" s="129">
        <v>-0.0001</v>
      </c>
      <c r="J3705" s="129">
        <v>-0.0001</v>
      </c>
    </row>
    <row r="3706" spans="1:8" ht="12.75">
      <c r="A3706" s="128">
        <v>38387.16185185185</v>
      </c>
      <c r="C3706" s="151" t="s">
        <v>1290</v>
      </c>
      <c r="D3706" s="129">
        <v>42.700949101198105</v>
      </c>
      <c r="F3706" s="129">
        <v>77.36493607043396</v>
      </c>
      <c r="G3706" s="129">
        <v>4.725815626252609</v>
      </c>
      <c r="H3706" s="129">
        <v>42.700949101198105</v>
      </c>
    </row>
    <row r="3708" spans="3:8" ht="12.75">
      <c r="C3708" s="151" t="s">
        <v>1291</v>
      </c>
      <c r="D3708" s="129">
        <v>2.3342481718497314</v>
      </c>
      <c r="F3708" s="129">
        <v>4.605969601337323</v>
      </c>
      <c r="G3708" s="129">
        <v>0.2751833633299267</v>
      </c>
      <c r="H3708" s="129">
        <v>32.82454129499768</v>
      </c>
    </row>
    <row r="3709" spans="1:16" ht="12.75">
      <c r="A3709" s="139" t="s">
        <v>1190</v>
      </c>
      <c r="B3709" s="134" t="s">
        <v>449</v>
      </c>
      <c r="D3709" s="139" t="s">
        <v>1191</v>
      </c>
      <c r="E3709" s="134" t="s">
        <v>1192</v>
      </c>
      <c r="F3709" s="135" t="s">
        <v>1098</v>
      </c>
      <c r="G3709" s="140" t="s">
        <v>1194</v>
      </c>
      <c r="H3709" s="141">
        <v>3</v>
      </c>
      <c r="I3709" s="142" t="s">
        <v>1195</v>
      </c>
      <c r="J3709" s="141">
        <v>3</v>
      </c>
      <c r="K3709" s="140" t="s">
        <v>1196</v>
      </c>
      <c r="L3709" s="143">
        <v>1</v>
      </c>
      <c r="M3709" s="140" t="s">
        <v>1197</v>
      </c>
      <c r="N3709" s="144">
        <v>1</v>
      </c>
      <c r="O3709" s="140" t="s">
        <v>1198</v>
      </c>
      <c r="P3709" s="144">
        <v>1</v>
      </c>
    </row>
    <row r="3711" spans="1:10" ht="12.75">
      <c r="A3711" s="145" t="s">
        <v>1280</v>
      </c>
      <c r="C3711" s="146" t="s">
        <v>1281</v>
      </c>
      <c r="D3711" s="146" t="s">
        <v>1282</v>
      </c>
      <c r="F3711" s="146" t="s">
        <v>1283</v>
      </c>
      <c r="G3711" s="146" t="s">
        <v>1284</v>
      </c>
      <c r="H3711" s="146" t="s">
        <v>1285</v>
      </c>
      <c r="I3711" s="147" t="s">
        <v>1286</v>
      </c>
      <c r="J3711" s="146" t="s">
        <v>1287</v>
      </c>
    </row>
    <row r="3712" spans="1:8" ht="12.75">
      <c r="A3712" s="148" t="s">
        <v>1222</v>
      </c>
      <c r="C3712" s="149">
        <v>178.2290000000503</v>
      </c>
      <c r="D3712" s="129">
        <v>877.9169816449285</v>
      </c>
      <c r="F3712" s="129">
        <v>553</v>
      </c>
      <c r="G3712" s="129">
        <v>453</v>
      </c>
      <c r="H3712" s="150" t="s">
        <v>115</v>
      </c>
    </row>
    <row r="3714" spans="4:8" ht="12.75">
      <c r="D3714" s="129">
        <v>834.3251303769648</v>
      </c>
      <c r="F3714" s="129">
        <v>522</v>
      </c>
      <c r="G3714" s="129">
        <v>506</v>
      </c>
      <c r="H3714" s="150" t="s">
        <v>116</v>
      </c>
    </row>
    <row r="3716" spans="4:8" ht="12.75">
      <c r="D3716" s="129">
        <v>827.7004682365805</v>
      </c>
      <c r="F3716" s="129">
        <v>491.00000000046566</v>
      </c>
      <c r="G3716" s="129">
        <v>480.00000000046566</v>
      </c>
      <c r="H3716" s="150" t="s">
        <v>117</v>
      </c>
    </row>
    <row r="3718" spans="1:8" ht="12.75">
      <c r="A3718" s="145" t="s">
        <v>1288</v>
      </c>
      <c r="C3718" s="151" t="s">
        <v>1289</v>
      </c>
      <c r="D3718" s="129">
        <v>846.6475267528247</v>
      </c>
      <c r="F3718" s="129">
        <v>522.0000000001552</v>
      </c>
      <c r="G3718" s="129">
        <v>479.6666666668219</v>
      </c>
      <c r="H3718" s="129">
        <v>347.054427794336</v>
      </c>
    </row>
    <row r="3719" spans="1:8" ht="12.75">
      <c r="A3719" s="128">
        <v>38387.16407407408</v>
      </c>
      <c r="C3719" s="151" t="s">
        <v>1290</v>
      </c>
      <c r="D3719" s="129">
        <v>27.281965546041697</v>
      </c>
      <c r="F3719" s="129">
        <v>30.99999999976847</v>
      </c>
      <c r="G3719" s="129">
        <v>26.50157228040409</v>
      </c>
      <c r="H3719" s="129">
        <v>27.281965546041697</v>
      </c>
    </row>
    <row r="3721" spans="3:8" ht="12.75">
      <c r="C3721" s="151" t="s">
        <v>1291</v>
      </c>
      <c r="D3721" s="129">
        <v>3.2223522403327776</v>
      </c>
      <c r="F3721" s="129">
        <v>5.9386973179615445</v>
      </c>
      <c r="G3721" s="129">
        <v>5.524997695704415</v>
      </c>
      <c r="H3721" s="129">
        <v>7.861004891777079</v>
      </c>
    </row>
    <row r="3722" spans="1:10" ht="12.75">
      <c r="A3722" s="145" t="s">
        <v>1280</v>
      </c>
      <c r="C3722" s="146" t="s">
        <v>1281</v>
      </c>
      <c r="D3722" s="146" t="s">
        <v>1282</v>
      </c>
      <c r="F3722" s="146" t="s">
        <v>1283</v>
      </c>
      <c r="G3722" s="146" t="s">
        <v>1284</v>
      </c>
      <c r="H3722" s="146" t="s">
        <v>1285</v>
      </c>
      <c r="I3722" s="147" t="s">
        <v>1286</v>
      </c>
      <c r="J3722" s="146" t="s">
        <v>1287</v>
      </c>
    </row>
    <row r="3723" spans="1:8" ht="12.75">
      <c r="A3723" s="148" t="s">
        <v>1055</v>
      </c>
      <c r="C3723" s="149">
        <v>251.61100000003353</v>
      </c>
      <c r="D3723" s="129">
        <v>4979524.213272095</v>
      </c>
      <c r="F3723" s="129">
        <v>31100</v>
      </c>
      <c r="G3723" s="129">
        <v>28500</v>
      </c>
      <c r="H3723" s="150" t="s">
        <v>118</v>
      </c>
    </row>
    <row r="3725" spans="4:8" ht="12.75">
      <c r="D3725" s="129">
        <v>4982173.807975769</v>
      </c>
      <c r="F3725" s="129">
        <v>28800</v>
      </c>
      <c r="G3725" s="129">
        <v>29400</v>
      </c>
      <c r="H3725" s="150" t="s">
        <v>119</v>
      </c>
    </row>
    <row r="3727" spans="4:8" ht="12.75">
      <c r="D3727" s="129">
        <v>5138353.818328857</v>
      </c>
      <c r="F3727" s="129">
        <v>29900</v>
      </c>
      <c r="G3727" s="129">
        <v>28300</v>
      </c>
      <c r="H3727" s="150" t="s">
        <v>120</v>
      </c>
    </row>
    <row r="3729" spans="1:10" ht="12.75">
      <c r="A3729" s="145" t="s">
        <v>1288</v>
      </c>
      <c r="C3729" s="151" t="s">
        <v>1289</v>
      </c>
      <c r="D3729" s="129">
        <v>5033350.613192241</v>
      </c>
      <c r="F3729" s="129">
        <v>29933.333333333336</v>
      </c>
      <c r="G3729" s="129">
        <v>28733.333333333336</v>
      </c>
      <c r="H3729" s="129">
        <v>5004023.194426267</v>
      </c>
      <c r="I3729" s="129">
        <v>-0.0001</v>
      </c>
      <c r="J3729" s="129">
        <v>-0.0001</v>
      </c>
    </row>
    <row r="3730" spans="1:8" ht="12.75">
      <c r="A3730" s="128">
        <v>38387.164560185185</v>
      </c>
      <c r="C3730" s="151" t="s">
        <v>1290</v>
      </c>
      <c r="D3730" s="129">
        <v>90945.09280190256</v>
      </c>
      <c r="F3730" s="129">
        <v>1150.362261782493</v>
      </c>
      <c r="G3730" s="129">
        <v>585.9465277082315</v>
      </c>
      <c r="H3730" s="129">
        <v>90945.09280190256</v>
      </c>
    </row>
    <row r="3732" spans="3:8" ht="12.75">
      <c r="C3732" s="151" t="s">
        <v>1291</v>
      </c>
      <c r="D3732" s="129">
        <v>1.8068499453135365</v>
      </c>
      <c r="F3732" s="129">
        <v>3.8430810527254784</v>
      </c>
      <c r="G3732" s="129">
        <v>2.039257056989205</v>
      </c>
      <c r="H3732" s="129">
        <v>1.8174394735660255</v>
      </c>
    </row>
    <row r="3733" spans="1:10" ht="12.75">
      <c r="A3733" s="145" t="s">
        <v>1280</v>
      </c>
      <c r="C3733" s="146" t="s">
        <v>1281</v>
      </c>
      <c r="D3733" s="146" t="s">
        <v>1282</v>
      </c>
      <c r="F3733" s="146" t="s">
        <v>1283</v>
      </c>
      <c r="G3733" s="146" t="s">
        <v>1284</v>
      </c>
      <c r="H3733" s="146" t="s">
        <v>1285</v>
      </c>
      <c r="I3733" s="147" t="s">
        <v>1286</v>
      </c>
      <c r="J3733" s="146" t="s">
        <v>1287</v>
      </c>
    </row>
    <row r="3734" spans="1:8" ht="12.75">
      <c r="A3734" s="148" t="s">
        <v>1058</v>
      </c>
      <c r="C3734" s="149">
        <v>257.6099999998696</v>
      </c>
      <c r="D3734" s="129">
        <v>508209.03240060806</v>
      </c>
      <c r="F3734" s="129">
        <v>13220</v>
      </c>
      <c r="G3734" s="129">
        <v>10425</v>
      </c>
      <c r="H3734" s="150" t="s">
        <v>121</v>
      </c>
    </row>
    <row r="3736" spans="4:8" ht="12.75">
      <c r="D3736" s="129">
        <v>489607.1032104492</v>
      </c>
      <c r="F3736" s="129">
        <v>12452.5</v>
      </c>
      <c r="G3736" s="129">
        <v>10670</v>
      </c>
      <c r="H3736" s="150" t="s">
        <v>122</v>
      </c>
    </row>
    <row r="3738" spans="4:8" ht="12.75">
      <c r="D3738" s="129">
        <v>487907.6720266342</v>
      </c>
      <c r="F3738" s="129">
        <v>12630</v>
      </c>
      <c r="G3738" s="129">
        <v>10590</v>
      </c>
      <c r="H3738" s="150" t="s">
        <v>123</v>
      </c>
    </row>
    <row r="3740" spans="1:10" ht="12.75">
      <c r="A3740" s="145" t="s">
        <v>1288</v>
      </c>
      <c r="C3740" s="151" t="s">
        <v>1289</v>
      </c>
      <c r="D3740" s="129">
        <v>495241.2692125639</v>
      </c>
      <c r="F3740" s="129">
        <v>12767.5</v>
      </c>
      <c r="G3740" s="129">
        <v>10561.666666666668</v>
      </c>
      <c r="H3740" s="129">
        <v>483576.6858792305</v>
      </c>
      <c r="I3740" s="129">
        <v>-0.0001</v>
      </c>
      <c r="J3740" s="129">
        <v>-0.0001</v>
      </c>
    </row>
    <row r="3741" spans="1:8" ht="12.75">
      <c r="A3741" s="128">
        <v>38387.16519675926</v>
      </c>
      <c r="C3741" s="151" t="s">
        <v>1290</v>
      </c>
      <c r="D3741" s="129">
        <v>11262.512071603778</v>
      </c>
      <c r="F3741" s="129">
        <v>401.80063464360035</v>
      </c>
      <c r="G3741" s="129">
        <v>124.93331554606775</v>
      </c>
      <c r="H3741" s="129">
        <v>11262.512071603778</v>
      </c>
    </row>
    <row r="3743" spans="3:8" ht="12.75">
      <c r="C3743" s="151" t="s">
        <v>1291</v>
      </c>
      <c r="D3743" s="129">
        <v>2.274146516406282</v>
      </c>
      <c r="F3743" s="129">
        <v>3.147058035195617</v>
      </c>
      <c r="G3743" s="129">
        <v>1.1828939455206033</v>
      </c>
      <c r="H3743" s="129">
        <v>2.3290022866024818</v>
      </c>
    </row>
    <row r="3744" spans="1:10" ht="12.75">
      <c r="A3744" s="145" t="s">
        <v>1280</v>
      </c>
      <c r="C3744" s="146" t="s">
        <v>1281</v>
      </c>
      <c r="D3744" s="146" t="s">
        <v>1282</v>
      </c>
      <c r="F3744" s="146" t="s">
        <v>1283</v>
      </c>
      <c r="G3744" s="146" t="s">
        <v>1284</v>
      </c>
      <c r="H3744" s="146" t="s">
        <v>1285</v>
      </c>
      <c r="I3744" s="147" t="s">
        <v>1286</v>
      </c>
      <c r="J3744" s="146" t="s">
        <v>1287</v>
      </c>
    </row>
    <row r="3745" spans="1:8" ht="12.75">
      <c r="A3745" s="148" t="s">
        <v>1057</v>
      </c>
      <c r="C3745" s="149">
        <v>259.9399999999441</v>
      </c>
      <c r="D3745" s="129">
        <v>5430820.210983276</v>
      </c>
      <c r="F3745" s="129">
        <v>27050</v>
      </c>
      <c r="G3745" s="129">
        <v>25750</v>
      </c>
      <c r="H3745" s="150" t="s">
        <v>124</v>
      </c>
    </row>
    <row r="3747" spans="4:8" ht="12.75">
      <c r="D3747" s="129">
        <v>5279481.225227356</v>
      </c>
      <c r="F3747" s="129">
        <v>27050</v>
      </c>
      <c r="G3747" s="129">
        <v>25925</v>
      </c>
      <c r="H3747" s="150" t="s">
        <v>125</v>
      </c>
    </row>
    <row r="3749" spans="4:8" ht="12.75">
      <c r="D3749" s="129">
        <v>5210079.426025391</v>
      </c>
      <c r="F3749" s="129">
        <v>27850</v>
      </c>
      <c r="G3749" s="129">
        <v>26400</v>
      </c>
      <c r="H3749" s="150" t="s">
        <v>126</v>
      </c>
    </row>
    <row r="3751" spans="1:10" ht="12.75">
      <c r="A3751" s="145" t="s">
        <v>1288</v>
      </c>
      <c r="C3751" s="151" t="s">
        <v>1289</v>
      </c>
      <c r="D3751" s="129">
        <v>5306793.620745341</v>
      </c>
      <c r="F3751" s="129">
        <v>27316.666666666664</v>
      </c>
      <c r="G3751" s="129">
        <v>26025</v>
      </c>
      <c r="H3751" s="129">
        <v>5280116.263842983</v>
      </c>
      <c r="I3751" s="129">
        <v>-0.0001</v>
      </c>
      <c r="J3751" s="129">
        <v>-0.0001</v>
      </c>
    </row>
    <row r="3752" spans="1:8" ht="12.75">
      <c r="A3752" s="128">
        <v>38387.165868055556</v>
      </c>
      <c r="C3752" s="151" t="s">
        <v>1290</v>
      </c>
      <c r="D3752" s="129">
        <v>112876.47561672598</v>
      </c>
      <c r="F3752" s="129">
        <v>461.88021535170054</v>
      </c>
      <c r="G3752" s="129">
        <v>336.34060117684277</v>
      </c>
      <c r="H3752" s="129">
        <v>112876.47561672598</v>
      </c>
    </row>
    <row r="3754" spans="3:8" ht="12.75">
      <c r="C3754" s="151" t="s">
        <v>1291</v>
      </c>
      <c r="D3754" s="129">
        <v>2.1270183783946064</v>
      </c>
      <c r="F3754" s="129">
        <v>1.6908366638866403</v>
      </c>
      <c r="G3754" s="129">
        <v>1.29237502853734</v>
      </c>
      <c r="H3754" s="129">
        <v>2.1377649653224116</v>
      </c>
    </row>
    <row r="3755" spans="1:10" ht="12.75">
      <c r="A3755" s="145" t="s">
        <v>1280</v>
      </c>
      <c r="C3755" s="146" t="s">
        <v>1281</v>
      </c>
      <c r="D3755" s="146" t="s">
        <v>1282</v>
      </c>
      <c r="F3755" s="146" t="s">
        <v>1283</v>
      </c>
      <c r="G3755" s="146" t="s">
        <v>1284</v>
      </c>
      <c r="H3755" s="146" t="s">
        <v>1285</v>
      </c>
      <c r="I3755" s="147" t="s">
        <v>1286</v>
      </c>
      <c r="J3755" s="146" t="s">
        <v>1287</v>
      </c>
    </row>
    <row r="3756" spans="1:8" ht="12.75">
      <c r="A3756" s="148" t="s">
        <v>1059</v>
      </c>
      <c r="C3756" s="149">
        <v>285.2129999999888</v>
      </c>
      <c r="D3756" s="129">
        <v>897828.2272844315</v>
      </c>
      <c r="F3756" s="129">
        <v>12600</v>
      </c>
      <c r="G3756" s="129">
        <v>11900</v>
      </c>
      <c r="H3756" s="150" t="s">
        <v>127</v>
      </c>
    </row>
    <row r="3758" spans="4:8" ht="12.75">
      <c r="D3758" s="129">
        <v>905403.5256938934</v>
      </c>
      <c r="F3758" s="129">
        <v>12050</v>
      </c>
      <c r="G3758" s="129">
        <v>12150</v>
      </c>
      <c r="H3758" s="150" t="s">
        <v>128</v>
      </c>
    </row>
    <row r="3760" spans="4:8" ht="12.75">
      <c r="D3760" s="129">
        <v>919776.4596729279</v>
      </c>
      <c r="F3760" s="129">
        <v>12750</v>
      </c>
      <c r="G3760" s="129">
        <v>12050</v>
      </c>
      <c r="H3760" s="150" t="s">
        <v>129</v>
      </c>
    </row>
    <row r="3762" spans="1:10" ht="12.75">
      <c r="A3762" s="145" t="s">
        <v>1288</v>
      </c>
      <c r="C3762" s="151" t="s">
        <v>1289</v>
      </c>
      <c r="D3762" s="129">
        <v>907669.4042170842</v>
      </c>
      <c r="F3762" s="129">
        <v>12466.666666666668</v>
      </c>
      <c r="G3762" s="129">
        <v>12033.333333333332</v>
      </c>
      <c r="H3762" s="129">
        <v>895442.3082268047</v>
      </c>
      <c r="I3762" s="129">
        <v>-0.0001</v>
      </c>
      <c r="J3762" s="129">
        <v>-0.0001</v>
      </c>
    </row>
    <row r="3763" spans="1:8" ht="12.75">
      <c r="A3763" s="128">
        <v>38387.166550925926</v>
      </c>
      <c r="C3763" s="151" t="s">
        <v>1290</v>
      </c>
      <c r="D3763" s="129">
        <v>11148.17834250287</v>
      </c>
      <c r="F3763" s="129">
        <v>368.5557397915997</v>
      </c>
      <c r="G3763" s="129">
        <v>125.83057392117917</v>
      </c>
      <c r="H3763" s="129">
        <v>11148.17834250287</v>
      </c>
    </row>
    <row r="3765" spans="3:8" ht="12.75">
      <c r="C3765" s="151" t="s">
        <v>1291</v>
      </c>
      <c r="D3765" s="129">
        <v>1.2282201306673768</v>
      </c>
      <c r="F3765" s="129">
        <v>2.9563294635689807</v>
      </c>
      <c r="G3765" s="129">
        <v>1.045683439788193</v>
      </c>
      <c r="H3765" s="129">
        <v>1.244991245117622</v>
      </c>
    </row>
    <row r="3766" spans="1:10" ht="12.75">
      <c r="A3766" s="145" t="s">
        <v>1280</v>
      </c>
      <c r="C3766" s="146" t="s">
        <v>1281</v>
      </c>
      <c r="D3766" s="146" t="s">
        <v>1282</v>
      </c>
      <c r="F3766" s="146" t="s">
        <v>1283</v>
      </c>
      <c r="G3766" s="146" t="s">
        <v>1284</v>
      </c>
      <c r="H3766" s="146" t="s">
        <v>1285</v>
      </c>
      <c r="I3766" s="147" t="s">
        <v>1286</v>
      </c>
      <c r="J3766" s="146" t="s">
        <v>1287</v>
      </c>
    </row>
    <row r="3767" spans="1:8" ht="12.75">
      <c r="A3767" s="148" t="s">
        <v>1055</v>
      </c>
      <c r="C3767" s="149">
        <v>288.1579999998212</v>
      </c>
      <c r="D3767" s="129">
        <v>514672.24489974976</v>
      </c>
      <c r="F3767" s="129">
        <v>4180</v>
      </c>
      <c r="G3767" s="129">
        <v>4300</v>
      </c>
      <c r="H3767" s="150" t="s">
        <v>130</v>
      </c>
    </row>
    <row r="3769" spans="4:8" ht="12.75">
      <c r="D3769" s="129">
        <v>490216.06090021133</v>
      </c>
      <c r="F3769" s="129">
        <v>4180</v>
      </c>
      <c r="G3769" s="129">
        <v>4300</v>
      </c>
      <c r="H3769" s="150" t="s">
        <v>131</v>
      </c>
    </row>
    <row r="3771" spans="4:8" ht="12.75">
      <c r="D3771" s="129">
        <v>510102.6386733055</v>
      </c>
      <c r="F3771" s="129">
        <v>4180</v>
      </c>
      <c r="G3771" s="129">
        <v>4300</v>
      </c>
      <c r="H3771" s="150" t="s">
        <v>132</v>
      </c>
    </row>
    <row r="3773" spans="1:10" ht="12.75">
      <c r="A3773" s="145" t="s">
        <v>1288</v>
      </c>
      <c r="C3773" s="151" t="s">
        <v>1289</v>
      </c>
      <c r="D3773" s="129">
        <v>504996.98149108887</v>
      </c>
      <c r="F3773" s="129">
        <v>4180</v>
      </c>
      <c r="G3773" s="129">
        <v>4300</v>
      </c>
      <c r="H3773" s="129">
        <v>500756.0522875491</v>
      </c>
      <c r="I3773" s="129">
        <v>-0.0001</v>
      </c>
      <c r="J3773" s="129">
        <v>-0.0001</v>
      </c>
    </row>
    <row r="3774" spans="1:8" ht="12.75">
      <c r="A3774" s="128">
        <v>38387.166967592595</v>
      </c>
      <c r="C3774" s="151" t="s">
        <v>1290</v>
      </c>
      <c r="D3774" s="129">
        <v>13002.962562491768</v>
      </c>
      <c r="H3774" s="129">
        <v>13002.962562491768</v>
      </c>
    </row>
    <row r="3776" spans="3:8" ht="12.75">
      <c r="C3776" s="151" t="s">
        <v>1291</v>
      </c>
      <c r="D3776" s="129">
        <v>2.5748594623473444</v>
      </c>
      <c r="F3776" s="129">
        <v>0</v>
      </c>
      <c r="G3776" s="129">
        <v>0</v>
      </c>
      <c r="H3776" s="129">
        <v>2.5966660818360077</v>
      </c>
    </row>
    <row r="3777" spans="1:10" ht="12.75">
      <c r="A3777" s="145" t="s">
        <v>1280</v>
      </c>
      <c r="C3777" s="146" t="s">
        <v>1281</v>
      </c>
      <c r="D3777" s="146" t="s">
        <v>1282</v>
      </c>
      <c r="F3777" s="146" t="s">
        <v>1283</v>
      </c>
      <c r="G3777" s="146" t="s">
        <v>1284</v>
      </c>
      <c r="H3777" s="146" t="s">
        <v>1285</v>
      </c>
      <c r="I3777" s="147" t="s">
        <v>1286</v>
      </c>
      <c r="J3777" s="146" t="s">
        <v>1287</v>
      </c>
    </row>
    <row r="3778" spans="1:8" ht="12.75">
      <c r="A3778" s="148" t="s">
        <v>1056</v>
      </c>
      <c r="C3778" s="149">
        <v>334.94100000010803</v>
      </c>
      <c r="D3778" s="129">
        <v>1946357.7461795807</v>
      </c>
      <c r="F3778" s="129">
        <v>31900</v>
      </c>
      <c r="H3778" s="150" t="s">
        <v>133</v>
      </c>
    </row>
    <row r="3780" spans="4:8" ht="12.75">
      <c r="D3780" s="129">
        <v>1892017.4844875336</v>
      </c>
      <c r="F3780" s="129">
        <v>31700</v>
      </c>
      <c r="H3780" s="150" t="s">
        <v>134</v>
      </c>
    </row>
    <row r="3782" spans="4:8" ht="12.75">
      <c r="D3782" s="129">
        <v>1970778.7235450745</v>
      </c>
      <c r="F3782" s="129">
        <v>31800</v>
      </c>
      <c r="H3782" s="150" t="s">
        <v>135</v>
      </c>
    </row>
    <row r="3784" spans="1:10" ht="12.75">
      <c r="A3784" s="145" t="s">
        <v>1288</v>
      </c>
      <c r="C3784" s="151" t="s">
        <v>1289</v>
      </c>
      <c r="D3784" s="129">
        <v>1936384.6514040628</v>
      </c>
      <c r="F3784" s="129">
        <v>31800</v>
      </c>
      <c r="H3784" s="129">
        <v>1904584.6514040628</v>
      </c>
      <c r="I3784" s="129">
        <v>-0.0001</v>
      </c>
      <c r="J3784" s="129">
        <v>-0.0001</v>
      </c>
    </row>
    <row r="3785" spans="1:8" ht="12.75">
      <c r="A3785" s="128">
        <v>38387.16740740741</v>
      </c>
      <c r="C3785" s="151" t="s">
        <v>1290</v>
      </c>
      <c r="D3785" s="129">
        <v>40316.62385443503</v>
      </c>
      <c r="F3785" s="129">
        <v>100</v>
      </c>
      <c r="H3785" s="129">
        <v>40316.62385443503</v>
      </c>
    </row>
    <row r="3787" spans="3:8" ht="12.75">
      <c r="C3787" s="151" t="s">
        <v>1291</v>
      </c>
      <c r="D3787" s="129">
        <v>2.0820565699692803</v>
      </c>
      <c r="F3787" s="129">
        <v>0.31446540880503143</v>
      </c>
      <c r="H3787" s="129">
        <v>2.1168197393963855</v>
      </c>
    </row>
    <row r="3788" spans="1:10" ht="12.75">
      <c r="A3788" s="145" t="s">
        <v>1280</v>
      </c>
      <c r="C3788" s="146" t="s">
        <v>1281</v>
      </c>
      <c r="D3788" s="146" t="s">
        <v>1282</v>
      </c>
      <c r="F3788" s="146" t="s">
        <v>1283</v>
      </c>
      <c r="G3788" s="146" t="s">
        <v>1284</v>
      </c>
      <c r="H3788" s="146" t="s">
        <v>1285</v>
      </c>
      <c r="I3788" s="147" t="s">
        <v>1286</v>
      </c>
      <c r="J3788" s="146" t="s">
        <v>1287</v>
      </c>
    </row>
    <row r="3789" spans="1:8" ht="12.75">
      <c r="A3789" s="148" t="s">
        <v>1060</v>
      </c>
      <c r="C3789" s="149">
        <v>393.36599999992177</v>
      </c>
      <c r="D3789" s="129">
        <v>4728893.935188293</v>
      </c>
      <c r="F3789" s="129">
        <v>16100</v>
      </c>
      <c r="G3789" s="129">
        <v>16600</v>
      </c>
      <c r="H3789" s="150" t="s">
        <v>136</v>
      </c>
    </row>
    <row r="3791" spans="4:8" ht="12.75">
      <c r="D3791" s="129">
        <v>4959248.275230408</v>
      </c>
      <c r="F3791" s="129">
        <v>18600</v>
      </c>
      <c r="G3791" s="129">
        <v>17000</v>
      </c>
      <c r="H3791" s="150" t="s">
        <v>137</v>
      </c>
    </row>
    <row r="3793" spans="4:8" ht="12.75">
      <c r="D3793" s="129">
        <v>4889537.221504211</v>
      </c>
      <c r="F3793" s="129">
        <v>17300</v>
      </c>
      <c r="G3793" s="129">
        <v>17000</v>
      </c>
      <c r="H3793" s="150" t="s">
        <v>138</v>
      </c>
    </row>
    <row r="3795" spans="1:10" ht="12.75">
      <c r="A3795" s="145" t="s">
        <v>1288</v>
      </c>
      <c r="C3795" s="151" t="s">
        <v>1289</v>
      </c>
      <c r="D3795" s="129">
        <v>4859226.477307637</v>
      </c>
      <c r="F3795" s="129">
        <v>17333.333333333332</v>
      </c>
      <c r="G3795" s="129">
        <v>16866.666666666668</v>
      </c>
      <c r="H3795" s="129">
        <v>4842126.477307637</v>
      </c>
      <c r="I3795" s="129">
        <v>-0.0001</v>
      </c>
      <c r="J3795" s="129">
        <v>-0.0001</v>
      </c>
    </row>
    <row r="3796" spans="1:8" ht="12.75">
      <c r="A3796" s="128">
        <v>38387.16787037037</v>
      </c>
      <c r="C3796" s="151" t="s">
        <v>1290</v>
      </c>
      <c r="D3796" s="129">
        <v>118130.59046820458</v>
      </c>
      <c r="F3796" s="129">
        <v>1250.3332889007368</v>
      </c>
      <c r="G3796" s="129">
        <v>230.94010767585027</v>
      </c>
      <c r="H3796" s="129">
        <v>118130.59046820458</v>
      </c>
    </row>
    <row r="3798" spans="3:8" ht="12.75">
      <c r="C3798" s="151" t="s">
        <v>1291</v>
      </c>
      <c r="D3798" s="129">
        <v>2.431057515426972</v>
      </c>
      <c r="F3798" s="129">
        <v>7.213461282119636</v>
      </c>
      <c r="G3798" s="129">
        <v>1.369210124560377</v>
      </c>
      <c r="H3798" s="129">
        <v>2.4396428102780296</v>
      </c>
    </row>
    <row r="3799" spans="1:10" ht="12.75">
      <c r="A3799" s="145" t="s">
        <v>1280</v>
      </c>
      <c r="C3799" s="146" t="s">
        <v>1281</v>
      </c>
      <c r="D3799" s="146" t="s">
        <v>1282</v>
      </c>
      <c r="F3799" s="146" t="s">
        <v>1283</v>
      </c>
      <c r="G3799" s="146" t="s">
        <v>1284</v>
      </c>
      <c r="H3799" s="146" t="s">
        <v>1285</v>
      </c>
      <c r="I3799" s="147" t="s">
        <v>1286</v>
      </c>
      <c r="J3799" s="146" t="s">
        <v>1287</v>
      </c>
    </row>
    <row r="3800" spans="1:8" ht="12.75">
      <c r="A3800" s="148" t="s">
        <v>1054</v>
      </c>
      <c r="C3800" s="149">
        <v>396.15199999976903</v>
      </c>
      <c r="D3800" s="129">
        <v>5220468.279090881</v>
      </c>
      <c r="F3800" s="129">
        <v>93500</v>
      </c>
      <c r="G3800" s="129">
        <v>94000</v>
      </c>
      <c r="H3800" s="150" t="s">
        <v>139</v>
      </c>
    </row>
    <row r="3802" spans="4:8" ht="12.75">
      <c r="D3802" s="129">
        <v>5354047.667472839</v>
      </c>
      <c r="F3802" s="129">
        <v>91200</v>
      </c>
      <c r="G3802" s="129">
        <v>95400</v>
      </c>
      <c r="H3802" s="150" t="s">
        <v>140</v>
      </c>
    </row>
    <row r="3804" spans="4:8" ht="12.75">
      <c r="D3804" s="129">
        <v>5202926.480880737</v>
      </c>
      <c r="F3804" s="129">
        <v>90300</v>
      </c>
      <c r="G3804" s="129">
        <v>99900</v>
      </c>
      <c r="H3804" s="150" t="s">
        <v>141</v>
      </c>
    </row>
    <row r="3806" spans="1:10" ht="12.75">
      <c r="A3806" s="145" t="s">
        <v>1288</v>
      </c>
      <c r="C3806" s="151" t="s">
        <v>1289</v>
      </c>
      <c r="D3806" s="129">
        <v>5259147.475814819</v>
      </c>
      <c r="F3806" s="129">
        <v>91666.66666666666</v>
      </c>
      <c r="G3806" s="129">
        <v>96433.33333333334</v>
      </c>
      <c r="H3806" s="129">
        <v>5165122.981165593</v>
      </c>
      <c r="I3806" s="129">
        <v>-0.0001</v>
      </c>
      <c r="J3806" s="129">
        <v>-0.0001</v>
      </c>
    </row>
    <row r="3807" spans="1:8" ht="12.75">
      <c r="A3807" s="128">
        <v>38387.168333333335</v>
      </c>
      <c r="C3807" s="151" t="s">
        <v>1290</v>
      </c>
      <c r="D3807" s="129">
        <v>82652.66755320122</v>
      </c>
      <c r="F3807" s="129">
        <v>1650.2525059315417</v>
      </c>
      <c r="G3807" s="129">
        <v>3082.74769213008</v>
      </c>
      <c r="H3807" s="129">
        <v>82652.66755320122</v>
      </c>
    </row>
    <row r="3809" spans="3:8" ht="12.75">
      <c r="C3809" s="151" t="s">
        <v>1291</v>
      </c>
      <c r="D3809" s="129">
        <v>1.571598209278121</v>
      </c>
      <c r="F3809" s="129">
        <v>1.800275461016228</v>
      </c>
      <c r="G3809" s="129">
        <v>3.1967656676081013</v>
      </c>
      <c r="H3809" s="129">
        <v>1.6002071558526438</v>
      </c>
    </row>
    <row r="3810" spans="1:10" ht="12.75">
      <c r="A3810" s="145" t="s">
        <v>1280</v>
      </c>
      <c r="C3810" s="146" t="s">
        <v>1281</v>
      </c>
      <c r="D3810" s="146" t="s">
        <v>1282</v>
      </c>
      <c r="F3810" s="146" t="s">
        <v>1283</v>
      </c>
      <c r="G3810" s="146" t="s">
        <v>1284</v>
      </c>
      <c r="H3810" s="146" t="s">
        <v>1285</v>
      </c>
      <c r="I3810" s="147" t="s">
        <v>1286</v>
      </c>
      <c r="J3810" s="146" t="s">
        <v>1287</v>
      </c>
    </row>
    <row r="3811" spans="1:8" ht="12.75">
      <c r="A3811" s="148" t="s">
        <v>1061</v>
      </c>
      <c r="C3811" s="149">
        <v>589.5920000001788</v>
      </c>
      <c r="D3811" s="129">
        <v>411351.49449539185</v>
      </c>
      <c r="F3811" s="129">
        <v>3940.0000000037253</v>
      </c>
      <c r="G3811" s="129">
        <v>3200</v>
      </c>
      <c r="H3811" s="150" t="s">
        <v>142</v>
      </c>
    </row>
    <row r="3813" spans="4:8" ht="12.75">
      <c r="D3813" s="129">
        <v>407846.75312662125</v>
      </c>
      <c r="F3813" s="129">
        <v>3650</v>
      </c>
      <c r="G3813" s="129">
        <v>3400</v>
      </c>
      <c r="H3813" s="150" t="s">
        <v>143</v>
      </c>
    </row>
    <row r="3815" spans="4:8" ht="12.75">
      <c r="D3815" s="129">
        <v>410224.7054681778</v>
      </c>
      <c r="F3815" s="129">
        <v>3670</v>
      </c>
      <c r="G3815" s="129">
        <v>3300</v>
      </c>
      <c r="H3815" s="150" t="s">
        <v>144</v>
      </c>
    </row>
    <row r="3817" spans="1:10" ht="12.75">
      <c r="A3817" s="145" t="s">
        <v>1288</v>
      </c>
      <c r="C3817" s="151" t="s">
        <v>1289</v>
      </c>
      <c r="D3817" s="129">
        <v>409807.65103006363</v>
      </c>
      <c r="F3817" s="129">
        <v>3753.3333333345754</v>
      </c>
      <c r="G3817" s="129">
        <v>3300</v>
      </c>
      <c r="H3817" s="129">
        <v>406280.9843633964</v>
      </c>
      <c r="I3817" s="129">
        <v>-0.0001</v>
      </c>
      <c r="J3817" s="129">
        <v>-0.0001</v>
      </c>
    </row>
    <row r="3818" spans="1:8" ht="12.75">
      <c r="A3818" s="128">
        <v>38387.16883101852</v>
      </c>
      <c r="C3818" s="151" t="s">
        <v>1290</v>
      </c>
      <c r="D3818" s="129">
        <v>1789.2048006580794</v>
      </c>
      <c r="F3818" s="129">
        <v>161.96707484557683</v>
      </c>
      <c r="G3818" s="129">
        <v>100</v>
      </c>
      <c r="H3818" s="129">
        <v>1789.2048006580794</v>
      </c>
    </row>
    <row r="3820" spans="3:8" ht="12.75">
      <c r="C3820" s="151" t="s">
        <v>1291</v>
      </c>
      <c r="D3820" s="129">
        <v>0.4365962412270391</v>
      </c>
      <c r="F3820" s="129">
        <v>4.315286185937564</v>
      </c>
      <c r="G3820" s="129">
        <v>3.0303030303030307</v>
      </c>
      <c r="H3820" s="129">
        <v>0.44038605534580777</v>
      </c>
    </row>
    <row r="3821" spans="1:10" ht="12.75">
      <c r="A3821" s="145" t="s">
        <v>1280</v>
      </c>
      <c r="C3821" s="146" t="s">
        <v>1281</v>
      </c>
      <c r="D3821" s="146" t="s">
        <v>1282</v>
      </c>
      <c r="F3821" s="146" t="s">
        <v>1283</v>
      </c>
      <c r="G3821" s="146" t="s">
        <v>1284</v>
      </c>
      <c r="H3821" s="146" t="s">
        <v>1285</v>
      </c>
      <c r="I3821" s="147" t="s">
        <v>1286</v>
      </c>
      <c r="J3821" s="146" t="s">
        <v>1287</v>
      </c>
    </row>
    <row r="3822" spans="1:8" ht="12.75">
      <c r="A3822" s="148" t="s">
        <v>1062</v>
      </c>
      <c r="C3822" s="149">
        <v>766.4900000002235</v>
      </c>
      <c r="D3822" s="129">
        <v>31078.036295890808</v>
      </c>
      <c r="F3822" s="129">
        <v>1937</v>
      </c>
      <c r="G3822" s="129">
        <v>2220</v>
      </c>
      <c r="H3822" s="150" t="s">
        <v>145</v>
      </c>
    </row>
    <row r="3824" spans="4:8" ht="12.75">
      <c r="D3824" s="129">
        <v>30529.291164010763</v>
      </c>
      <c r="F3824" s="129">
        <v>2148</v>
      </c>
      <c r="G3824" s="129">
        <v>2190</v>
      </c>
      <c r="H3824" s="150" t="s">
        <v>146</v>
      </c>
    </row>
    <row r="3826" spans="4:8" ht="12.75">
      <c r="D3826" s="129">
        <v>31448.419633239508</v>
      </c>
      <c r="F3826" s="129">
        <v>2029</v>
      </c>
      <c r="G3826" s="129">
        <v>2080</v>
      </c>
      <c r="H3826" s="150" t="s">
        <v>147</v>
      </c>
    </row>
    <row r="3828" spans="1:10" ht="12.75">
      <c r="A3828" s="145" t="s">
        <v>1288</v>
      </c>
      <c r="C3828" s="151" t="s">
        <v>1289</v>
      </c>
      <c r="D3828" s="129">
        <v>31018.58236438036</v>
      </c>
      <c r="F3828" s="129">
        <v>2038</v>
      </c>
      <c r="G3828" s="129">
        <v>2163.3333333333335</v>
      </c>
      <c r="H3828" s="129">
        <v>28915.47016925841</v>
      </c>
      <c r="I3828" s="129">
        <v>-0.0001</v>
      </c>
      <c r="J3828" s="129">
        <v>-0.0001</v>
      </c>
    </row>
    <row r="3829" spans="1:8" ht="12.75">
      <c r="A3829" s="128">
        <v>38387.169328703705</v>
      </c>
      <c r="C3829" s="151" t="s">
        <v>1290</v>
      </c>
      <c r="D3829" s="129">
        <v>462.43957790801056</v>
      </c>
      <c r="F3829" s="129">
        <v>105.78752289377042</v>
      </c>
      <c r="G3829" s="129">
        <v>73.71114795831994</v>
      </c>
      <c r="H3829" s="129">
        <v>462.43957790801056</v>
      </c>
    </row>
    <row r="3831" spans="3:8" ht="12.75">
      <c r="C3831" s="151" t="s">
        <v>1291</v>
      </c>
      <c r="D3831" s="129">
        <v>1.490846913877808</v>
      </c>
      <c r="F3831" s="129">
        <v>5.190751859360668</v>
      </c>
      <c r="G3831" s="129">
        <v>3.4072949749608603</v>
      </c>
      <c r="H3831" s="129">
        <v>1.5992808527791291</v>
      </c>
    </row>
    <row r="3832" spans="1:16" ht="12.75">
      <c r="A3832" s="139" t="s">
        <v>1190</v>
      </c>
      <c r="B3832" s="134" t="s">
        <v>1166</v>
      </c>
      <c r="D3832" s="139" t="s">
        <v>1191</v>
      </c>
      <c r="E3832" s="134" t="s">
        <v>1192</v>
      </c>
      <c r="F3832" s="135" t="s">
        <v>1309</v>
      </c>
      <c r="G3832" s="140" t="s">
        <v>1194</v>
      </c>
      <c r="H3832" s="141">
        <v>3</v>
      </c>
      <c r="I3832" s="142" t="s">
        <v>1195</v>
      </c>
      <c r="J3832" s="141">
        <v>4</v>
      </c>
      <c r="K3832" s="140" t="s">
        <v>1196</v>
      </c>
      <c r="L3832" s="143">
        <v>1</v>
      </c>
      <c r="M3832" s="140" t="s">
        <v>1197</v>
      </c>
      <c r="N3832" s="144">
        <v>1</v>
      </c>
      <c r="O3832" s="140" t="s">
        <v>1198</v>
      </c>
      <c r="P3832" s="144">
        <v>1</v>
      </c>
    </row>
    <row r="3834" spans="1:10" ht="12.75">
      <c r="A3834" s="145" t="s">
        <v>1280</v>
      </c>
      <c r="C3834" s="146" t="s">
        <v>1281</v>
      </c>
      <c r="D3834" s="146" t="s">
        <v>1282</v>
      </c>
      <c r="F3834" s="146" t="s">
        <v>1283</v>
      </c>
      <c r="G3834" s="146" t="s">
        <v>1284</v>
      </c>
      <c r="H3834" s="146" t="s">
        <v>1285</v>
      </c>
      <c r="I3834" s="147" t="s">
        <v>1286</v>
      </c>
      <c r="J3834" s="146" t="s">
        <v>1287</v>
      </c>
    </row>
    <row r="3835" spans="1:8" ht="12.75">
      <c r="A3835" s="148" t="s">
        <v>1222</v>
      </c>
      <c r="C3835" s="149">
        <v>178.2290000000503</v>
      </c>
      <c r="D3835" s="129">
        <v>803.0215932829306</v>
      </c>
      <c r="F3835" s="129">
        <v>443</v>
      </c>
      <c r="G3835" s="129">
        <v>486</v>
      </c>
      <c r="H3835" s="150" t="s">
        <v>148</v>
      </c>
    </row>
    <row r="3837" spans="4:8" ht="12.75">
      <c r="D3837" s="129">
        <v>835.0883179549128</v>
      </c>
      <c r="F3837" s="129">
        <v>462.99999999953434</v>
      </c>
      <c r="G3837" s="129">
        <v>453</v>
      </c>
      <c r="H3837" s="150" t="s">
        <v>149</v>
      </c>
    </row>
    <row r="3839" spans="4:8" ht="12.75">
      <c r="D3839" s="129">
        <v>796.9688949603587</v>
      </c>
      <c r="F3839" s="129">
        <v>462.00000000046566</v>
      </c>
      <c r="G3839" s="129">
        <v>497</v>
      </c>
      <c r="H3839" s="150" t="s">
        <v>150</v>
      </c>
    </row>
    <row r="3841" spans="1:8" ht="12.75">
      <c r="A3841" s="145" t="s">
        <v>1288</v>
      </c>
      <c r="C3841" s="151" t="s">
        <v>1289</v>
      </c>
      <c r="D3841" s="129">
        <v>811.6929353994008</v>
      </c>
      <c r="F3841" s="129">
        <v>456</v>
      </c>
      <c r="G3841" s="129">
        <v>478.66666666666663</v>
      </c>
      <c r="H3841" s="129">
        <v>343.6955395660674</v>
      </c>
    </row>
    <row r="3842" spans="1:8" ht="12.75">
      <c r="A3842" s="128">
        <v>38387.17155092592</v>
      </c>
      <c r="C3842" s="151" t="s">
        <v>1290</v>
      </c>
      <c r="D3842" s="129">
        <v>20.485769034505655</v>
      </c>
      <c r="F3842" s="129">
        <v>11.269427669562608</v>
      </c>
      <c r="G3842" s="129">
        <v>22.89832599412746</v>
      </c>
      <c r="H3842" s="129">
        <v>20.485769034505655</v>
      </c>
    </row>
    <row r="3844" spans="3:8" ht="12.75">
      <c r="C3844" s="151" t="s">
        <v>1291</v>
      </c>
      <c r="D3844" s="129">
        <v>2.523832368261953</v>
      </c>
      <c r="F3844" s="129">
        <v>2.471365717009344</v>
      </c>
      <c r="G3844" s="129">
        <v>4.7837728399987745</v>
      </c>
      <c r="H3844" s="129">
        <v>5.9604407611370105</v>
      </c>
    </row>
    <row r="3845" spans="1:10" ht="12.75">
      <c r="A3845" s="145" t="s">
        <v>1280</v>
      </c>
      <c r="C3845" s="146" t="s">
        <v>1281</v>
      </c>
      <c r="D3845" s="146" t="s">
        <v>1282</v>
      </c>
      <c r="F3845" s="146" t="s">
        <v>1283</v>
      </c>
      <c r="G3845" s="146" t="s">
        <v>1284</v>
      </c>
      <c r="H3845" s="146" t="s">
        <v>1285</v>
      </c>
      <c r="I3845" s="147" t="s">
        <v>1286</v>
      </c>
      <c r="J3845" s="146" t="s">
        <v>1287</v>
      </c>
    </row>
    <row r="3846" spans="1:8" ht="12.75">
      <c r="A3846" s="148" t="s">
        <v>1055</v>
      </c>
      <c r="C3846" s="149">
        <v>251.61100000003353</v>
      </c>
      <c r="D3846" s="129">
        <v>4150141.031982422</v>
      </c>
      <c r="F3846" s="129">
        <v>27700</v>
      </c>
      <c r="G3846" s="129">
        <v>26000</v>
      </c>
      <c r="H3846" s="150" t="s">
        <v>151</v>
      </c>
    </row>
    <row r="3848" spans="4:8" ht="12.75">
      <c r="D3848" s="129">
        <v>4068796.227371216</v>
      </c>
      <c r="F3848" s="129">
        <v>31800</v>
      </c>
      <c r="G3848" s="129">
        <v>25800</v>
      </c>
      <c r="H3848" s="150" t="s">
        <v>152</v>
      </c>
    </row>
    <row r="3850" spans="4:8" ht="12.75">
      <c r="D3850" s="129">
        <v>4064884.8929138184</v>
      </c>
      <c r="F3850" s="129">
        <v>29100</v>
      </c>
      <c r="G3850" s="129">
        <v>26100</v>
      </c>
      <c r="H3850" s="150" t="s">
        <v>0</v>
      </c>
    </row>
    <row r="3852" spans="1:10" ht="12.75">
      <c r="A3852" s="145" t="s">
        <v>1288</v>
      </c>
      <c r="C3852" s="151" t="s">
        <v>1289</v>
      </c>
      <c r="D3852" s="129">
        <v>4094607.3840891523</v>
      </c>
      <c r="F3852" s="129">
        <v>29533.333333333336</v>
      </c>
      <c r="G3852" s="129">
        <v>25966.666666666664</v>
      </c>
      <c r="H3852" s="129">
        <v>4066874.963497696</v>
      </c>
      <c r="I3852" s="129">
        <v>-0.0001</v>
      </c>
      <c r="J3852" s="129">
        <v>-0.0001</v>
      </c>
    </row>
    <row r="3853" spans="1:8" ht="12.75">
      <c r="A3853" s="128">
        <v>38387.17202546296</v>
      </c>
      <c r="C3853" s="151" t="s">
        <v>1290</v>
      </c>
      <c r="D3853" s="129">
        <v>48133.29586221995</v>
      </c>
      <c r="F3853" s="129">
        <v>2084.0665376454112</v>
      </c>
      <c r="G3853" s="129">
        <v>152.7525231651947</v>
      </c>
      <c r="H3853" s="129">
        <v>48133.29586221995</v>
      </c>
    </row>
    <row r="3855" spans="3:8" ht="12.75">
      <c r="C3855" s="151" t="s">
        <v>1291</v>
      </c>
      <c r="D3855" s="129">
        <v>1.17552896644637</v>
      </c>
      <c r="F3855" s="129">
        <v>7.0566587053456376</v>
      </c>
      <c r="G3855" s="129">
        <v>0.5882638889545369</v>
      </c>
      <c r="H3855" s="129">
        <v>1.1835450141506971</v>
      </c>
    </row>
    <row r="3856" spans="1:10" ht="12.75">
      <c r="A3856" s="145" t="s">
        <v>1280</v>
      </c>
      <c r="C3856" s="146" t="s">
        <v>1281</v>
      </c>
      <c r="D3856" s="146" t="s">
        <v>1282</v>
      </c>
      <c r="F3856" s="146" t="s">
        <v>1283</v>
      </c>
      <c r="G3856" s="146" t="s">
        <v>1284</v>
      </c>
      <c r="H3856" s="146" t="s">
        <v>1285</v>
      </c>
      <c r="I3856" s="147" t="s">
        <v>1286</v>
      </c>
      <c r="J3856" s="146" t="s">
        <v>1287</v>
      </c>
    </row>
    <row r="3857" spans="1:8" ht="12.75">
      <c r="A3857" s="148" t="s">
        <v>1058</v>
      </c>
      <c r="C3857" s="149">
        <v>257.6099999998696</v>
      </c>
      <c r="D3857" s="129">
        <v>516662.1545057297</v>
      </c>
      <c r="F3857" s="129">
        <v>13827.499999985099</v>
      </c>
      <c r="G3857" s="129">
        <v>10687.5</v>
      </c>
      <c r="H3857" s="150" t="s">
        <v>1</v>
      </c>
    </row>
    <row r="3859" spans="4:8" ht="12.75">
      <c r="D3859" s="129">
        <v>513696.9810795784</v>
      </c>
      <c r="F3859" s="129">
        <v>12650</v>
      </c>
      <c r="G3859" s="129">
        <v>10630</v>
      </c>
      <c r="H3859" s="150" t="s">
        <v>2</v>
      </c>
    </row>
    <row r="3861" spans="4:8" ht="12.75">
      <c r="D3861" s="129">
        <v>511872.99687051773</v>
      </c>
      <c r="F3861" s="129">
        <v>14514.999999985099</v>
      </c>
      <c r="G3861" s="129">
        <v>10610</v>
      </c>
      <c r="H3861" s="150" t="s">
        <v>3</v>
      </c>
    </row>
    <row r="3863" spans="1:10" ht="12.75">
      <c r="A3863" s="145" t="s">
        <v>1288</v>
      </c>
      <c r="C3863" s="151" t="s">
        <v>1289</v>
      </c>
      <c r="D3863" s="129">
        <v>514077.37748527527</v>
      </c>
      <c r="F3863" s="129">
        <v>13664.166666656733</v>
      </c>
      <c r="G3863" s="129">
        <v>10642.5</v>
      </c>
      <c r="H3863" s="129">
        <v>501924.0441519469</v>
      </c>
      <c r="I3863" s="129">
        <v>-0.0001</v>
      </c>
      <c r="J3863" s="129">
        <v>-0.0001</v>
      </c>
    </row>
    <row r="3864" spans="1:8" ht="12.75">
      <c r="A3864" s="128">
        <v>38387.17266203704</v>
      </c>
      <c r="C3864" s="151" t="s">
        <v>1290</v>
      </c>
      <c r="D3864" s="129">
        <v>2417.133381251522</v>
      </c>
      <c r="F3864" s="129">
        <v>943.1673145938511</v>
      </c>
      <c r="G3864" s="129">
        <v>40.233692348577705</v>
      </c>
      <c r="H3864" s="129">
        <v>2417.133381251522</v>
      </c>
    </row>
    <row r="3866" spans="3:8" ht="12.75">
      <c r="C3866" s="151" t="s">
        <v>1291</v>
      </c>
      <c r="D3866" s="129">
        <v>0.47018863056675875</v>
      </c>
      <c r="F3866" s="129">
        <v>6.9024869031740215</v>
      </c>
      <c r="G3866" s="129">
        <v>0.37804737936178257</v>
      </c>
      <c r="H3866" s="129">
        <v>0.4815735387483821</v>
      </c>
    </row>
    <row r="3867" spans="1:10" ht="12.75">
      <c r="A3867" s="145" t="s">
        <v>1280</v>
      </c>
      <c r="C3867" s="146" t="s">
        <v>1281</v>
      </c>
      <c r="D3867" s="146" t="s">
        <v>1282</v>
      </c>
      <c r="F3867" s="146" t="s">
        <v>1283</v>
      </c>
      <c r="G3867" s="146" t="s">
        <v>1284</v>
      </c>
      <c r="H3867" s="146" t="s">
        <v>1285</v>
      </c>
      <c r="I3867" s="147" t="s">
        <v>1286</v>
      </c>
      <c r="J3867" s="146" t="s">
        <v>1287</v>
      </c>
    </row>
    <row r="3868" spans="1:8" ht="12.75">
      <c r="A3868" s="148" t="s">
        <v>1057</v>
      </c>
      <c r="C3868" s="149">
        <v>259.9399999999441</v>
      </c>
      <c r="D3868" s="129">
        <v>5520709.535797119</v>
      </c>
      <c r="F3868" s="129">
        <v>28150</v>
      </c>
      <c r="G3868" s="129">
        <v>25650</v>
      </c>
      <c r="H3868" s="150" t="s">
        <v>4</v>
      </c>
    </row>
    <row r="3870" spans="4:8" ht="12.75">
      <c r="D3870" s="129">
        <v>5514606.507331848</v>
      </c>
      <c r="F3870" s="129">
        <v>28625</v>
      </c>
      <c r="G3870" s="129">
        <v>25525</v>
      </c>
      <c r="H3870" s="150" t="s">
        <v>5</v>
      </c>
    </row>
    <row r="3872" spans="4:8" ht="12.75">
      <c r="D3872" s="129">
        <v>5510774.137489319</v>
      </c>
      <c r="F3872" s="129">
        <v>27950</v>
      </c>
      <c r="G3872" s="129">
        <v>25725</v>
      </c>
      <c r="H3872" s="150" t="s">
        <v>6</v>
      </c>
    </row>
    <row r="3874" spans="1:10" ht="12.75">
      <c r="A3874" s="145" t="s">
        <v>1288</v>
      </c>
      <c r="C3874" s="151" t="s">
        <v>1289</v>
      </c>
      <c r="D3874" s="129">
        <v>5515363.393539429</v>
      </c>
      <c r="F3874" s="129">
        <v>28241.666666666664</v>
      </c>
      <c r="G3874" s="129">
        <v>25633.333333333336</v>
      </c>
      <c r="H3874" s="129">
        <v>5488412.720138755</v>
      </c>
      <c r="I3874" s="129">
        <v>-0.0001</v>
      </c>
      <c r="J3874" s="129">
        <v>-0.0001</v>
      </c>
    </row>
    <row r="3875" spans="1:8" ht="12.75">
      <c r="A3875" s="128">
        <v>38387.17333333333</v>
      </c>
      <c r="C3875" s="151" t="s">
        <v>1290</v>
      </c>
      <c r="D3875" s="129">
        <v>5010.75767058569</v>
      </c>
      <c r="F3875" s="129">
        <v>346.71073437857865</v>
      </c>
      <c r="G3875" s="129">
        <v>101.03629710818451</v>
      </c>
      <c r="H3875" s="129">
        <v>5010.75767058569</v>
      </c>
    </row>
    <row r="3877" spans="3:8" ht="12.75">
      <c r="C3877" s="151" t="s">
        <v>1291</v>
      </c>
      <c r="D3877" s="129">
        <v>0.09085090705818546</v>
      </c>
      <c r="F3877" s="129">
        <v>1.2276567756101933</v>
      </c>
      <c r="G3877" s="129">
        <v>0.3941598066639188</v>
      </c>
      <c r="H3877" s="129">
        <v>0.09129702750304483</v>
      </c>
    </row>
    <row r="3878" spans="1:10" ht="12.75">
      <c r="A3878" s="145" t="s">
        <v>1280</v>
      </c>
      <c r="C3878" s="146" t="s">
        <v>1281</v>
      </c>
      <c r="D3878" s="146" t="s">
        <v>1282</v>
      </c>
      <c r="F3878" s="146" t="s">
        <v>1283</v>
      </c>
      <c r="G3878" s="146" t="s">
        <v>1284</v>
      </c>
      <c r="H3878" s="146" t="s">
        <v>1285</v>
      </c>
      <c r="I3878" s="147" t="s">
        <v>1286</v>
      </c>
      <c r="J3878" s="146" t="s">
        <v>1287</v>
      </c>
    </row>
    <row r="3879" spans="1:8" ht="12.75">
      <c r="A3879" s="148" t="s">
        <v>1059</v>
      </c>
      <c r="C3879" s="149">
        <v>285.2129999999888</v>
      </c>
      <c r="D3879" s="129">
        <v>886950</v>
      </c>
      <c r="F3879" s="129">
        <v>12525</v>
      </c>
      <c r="G3879" s="129">
        <v>11900</v>
      </c>
      <c r="H3879" s="150" t="s">
        <v>7</v>
      </c>
    </row>
    <row r="3881" spans="4:8" ht="12.75">
      <c r="D3881" s="129">
        <v>901219.9228506088</v>
      </c>
      <c r="F3881" s="129">
        <v>12875</v>
      </c>
      <c r="G3881" s="129">
        <v>12275</v>
      </c>
      <c r="H3881" s="150" t="s">
        <v>8</v>
      </c>
    </row>
    <row r="3883" spans="4:8" ht="12.75">
      <c r="D3883" s="129">
        <v>919410.5433969498</v>
      </c>
      <c r="F3883" s="129">
        <v>13200</v>
      </c>
      <c r="G3883" s="129">
        <v>12000</v>
      </c>
      <c r="H3883" s="150" t="s">
        <v>9</v>
      </c>
    </row>
    <row r="3885" spans="1:10" ht="12.75">
      <c r="A3885" s="145" t="s">
        <v>1288</v>
      </c>
      <c r="C3885" s="151" t="s">
        <v>1289</v>
      </c>
      <c r="D3885" s="129">
        <v>902526.8220825195</v>
      </c>
      <c r="F3885" s="129">
        <v>12866.666666666668</v>
      </c>
      <c r="G3885" s="129">
        <v>12058.333333333332</v>
      </c>
      <c r="H3885" s="129">
        <v>890107.0468698828</v>
      </c>
      <c r="I3885" s="129">
        <v>-0.0001</v>
      </c>
      <c r="J3885" s="129">
        <v>-0.0001</v>
      </c>
    </row>
    <row r="3886" spans="1:8" ht="12.75">
      <c r="A3886" s="128">
        <v>38387.17400462963</v>
      </c>
      <c r="C3886" s="151" t="s">
        <v>1290</v>
      </c>
      <c r="D3886" s="129">
        <v>16269.68680116236</v>
      </c>
      <c r="F3886" s="129">
        <v>337.5771516754849</v>
      </c>
      <c r="G3886" s="129">
        <v>194.18633662885074</v>
      </c>
      <c r="H3886" s="129">
        <v>16269.68680116236</v>
      </c>
    </row>
    <row r="3888" spans="3:8" ht="12.75">
      <c r="C3888" s="151" t="s">
        <v>1291</v>
      </c>
      <c r="D3888" s="129">
        <v>1.802681804361355</v>
      </c>
      <c r="F3888" s="129">
        <v>2.6236566192395205</v>
      </c>
      <c r="G3888" s="129">
        <v>1.6103911814417478</v>
      </c>
      <c r="H3888" s="129">
        <v>1.8278348495695806</v>
      </c>
    </row>
    <row r="3889" spans="1:10" ht="12.75">
      <c r="A3889" s="145" t="s">
        <v>1280</v>
      </c>
      <c r="C3889" s="146" t="s">
        <v>1281</v>
      </c>
      <c r="D3889" s="146" t="s">
        <v>1282</v>
      </c>
      <c r="F3889" s="146" t="s">
        <v>1283</v>
      </c>
      <c r="G3889" s="146" t="s">
        <v>1284</v>
      </c>
      <c r="H3889" s="146" t="s">
        <v>1285</v>
      </c>
      <c r="I3889" s="147" t="s">
        <v>1286</v>
      </c>
      <c r="J3889" s="146" t="s">
        <v>1287</v>
      </c>
    </row>
    <row r="3890" spans="1:8" ht="12.75">
      <c r="A3890" s="148" t="s">
        <v>1055</v>
      </c>
      <c r="C3890" s="149">
        <v>288.1579999998212</v>
      </c>
      <c r="D3890" s="129">
        <v>418403.12678050995</v>
      </c>
      <c r="F3890" s="129">
        <v>4140</v>
      </c>
      <c r="G3890" s="129">
        <v>4050</v>
      </c>
      <c r="H3890" s="150" t="s">
        <v>10</v>
      </c>
    </row>
    <row r="3892" spans="4:8" ht="12.75">
      <c r="D3892" s="129">
        <v>406015.7215900421</v>
      </c>
      <c r="F3892" s="129">
        <v>4140</v>
      </c>
      <c r="G3892" s="129">
        <v>4050</v>
      </c>
      <c r="H3892" s="150" t="s">
        <v>11</v>
      </c>
    </row>
    <row r="3894" spans="4:8" ht="12.75">
      <c r="D3894" s="129">
        <v>415958.11829185486</v>
      </c>
      <c r="F3894" s="129">
        <v>4140</v>
      </c>
      <c r="G3894" s="129">
        <v>4050</v>
      </c>
      <c r="H3894" s="150" t="s">
        <v>12</v>
      </c>
    </row>
    <row r="3896" spans="1:10" ht="12.75">
      <c r="A3896" s="145" t="s">
        <v>1288</v>
      </c>
      <c r="C3896" s="151" t="s">
        <v>1289</v>
      </c>
      <c r="D3896" s="129">
        <v>413458.98888746893</v>
      </c>
      <c r="F3896" s="129">
        <v>4140</v>
      </c>
      <c r="G3896" s="129">
        <v>4050</v>
      </c>
      <c r="H3896" s="129">
        <v>409364.6857901239</v>
      </c>
      <c r="I3896" s="129">
        <v>-0.0001</v>
      </c>
      <c r="J3896" s="129">
        <v>-0.0001</v>
      </c>
    </row>
    <row r="3897" spans="1:8" ht="12.75">
      <c r="A3897" s="128">
        <v>38387.17443287037</v>
      </c>
      <c r="C3897" s="151" t="s">
        <v>1290</v>
      </c>
      <c r="D3897" s="129">
        <v>6560.959356155547</v>
      </c>
      <c r="H3897" s="129">
        <v>6560.959356155547</v>
      </c>
    </row>
    <row r="3899" spans="3:8" ht="12.75">
      <c r="C3899" s="151" t="s">
        <v>1291</v>
      </c>
      <c r="D3899" s="129">
        <v>1.5868464666374067</v>
      </c>
      <c r="F3899" s="129">
        <v>0</v>
      </c>
      <c r="G3899" s="129">
        <v>0</v>
      </c>
      <c r="H3899" s="129">
        <v>1.6027174751266333</v>
      </c>
    </row>
    <row r="3900" spans="1:10" ht="12.75">
      <c r="A3900" s="145" t="s">
        <v>1280</v>
      </c>
      <c r="C3900" s="146" t="s">
        <v>1281</v>
      </c>
      <c r="D3900" s="146" t="s">
        <v>1282</v>
      </c>
      <c r="F3900" s="146" t="s">
        <v>1283</v>
      </c>
      <c r="G3900" s="146" t="s">
        <v>1284</v>
      </c>
      <c r="H3900" s="146" t="s">
        <v>1285</v>
      </c>
      <c r="I3900" s="147" t="s">
        <v>1286</v>
      </c>
      <c r="J3900" s="146" t="s">
        <v>1287</v>
      </c>
    </row>
    <row r="3901" spans="1:8" ht="12.75">
      <c r="A3901" s="148" t="s">
        <v>1056</v>
      </c>
      <c r="C3901" s="149">
        <v>334.94100000010803</v>
      </c>
      <c r="D3901" s="129">
        <v>2038818.5227050781</v>
      </c>
      <c r="F3901" s="129">
        <v>32200</v>
      </c>
      <c r="H3901" s="150" t="s">
        <v>13</v>
      </c>
    </row>
    <row r="3903" spans="4:8" ht="12.75">
      <c r="D3903" s="129">
        <v>1921484.5067901611</v>
      </c>
      <c r="F3903" s="129">
        <v>32000</v>
      </c>
      <c r="H3903" s="150" t="s">
        <v>14</v>
      </c>
    </row>
    <row r="3905" spans="4:8" ht="12.75">
      <c r="D3905" s="129">
        <v>2018562.8826274872</v>
      </c>
      <c r="F3905" s="129">
        <v>31500</v>
      </c>
      <c r="H3905" s="150" t="s">
        <v>15</v>
      </c>
    </row>
    <row r="3907" spans="1:10" ht="12.75">
      <c r="A3907" s="145" t="s">
        <v>1288</v>
      </c>
      <c r="C3907" s="151" t="s">
        <v>1289</v>
      </c>
      <c r="D3907" s="129">
        <v>1992955.3040409088</v>
      </c>
      <c r="F3907" s="129">
        <v>31900</v>
      </c>
      <c r="H3907" s="129">
        <v>1961055.3040409088</v>
      </c>
      <c r="I3907" s="129">
        <v>-0.0001</v>
      </c>
      <c r="J3907" s="129">
        <v>-0.0001</v>
      </c>
    </row>
    <row r="3908" spans="1:8" ht="12.75">
      <c r="A3908" s="128">
        <v>38387.17487268519</v>
      </c>
      <c r="C3908" s="151" t="s">
        <v>1290</v>
      </c>
      <c r="D3908" s="129">
        <v>62718.64861012233</v>
      </c>
      <c r="F3908" s="129">
        <v>360.5551275463989</v>
      </c>
      <c r="H3908" s="129">
        <v>62718.64861012233</v>
      </c>
    </row>
    <row r="3910" spans="3:8" ht="12.75">
      <c r="C3910" s="151" t="s">
        <v>1291</v>
      </c>
      <c r="D3910" s="129">
        <v>3.1470173206069503</v>
      </c>
      <c r="F3910" s="129">
        <v>1.1302668575122223</v>
      </c>
      <c r="H3910" s="129">
        <v>3.198209070437004</v>
      </c>
    </row>
    <row r="3911" spans="1:10" ht="12.75">
      <c r="A3911" s="145" t="s">
        <v>1280</v>
      </c>
      <c r="C3911" s="146" t="s">
        <v>1281</v>
      </c>
      <c r="D3911" s="146" t="s">
        <v>1282</v>
      </c>
      <c r="F3911" s="146" t="s">
        <v>1283</v>
      </c>
      <c r="G3911" s="146" t="s">
        <v>1284</v>
      </c>
      <c r="H3911" s="146" t="s">
        <v>1285</v>
      </c>
      <c r="I3911" s="147" t="s">
        <v>1286</v>
      </c>
      <c r="J3911" s="146" t="s">
        <v>1287</v>
      </c>
    </row>
    <row r="3912" spans="1:8" ht="12.75">
      <c r="A3912" s="148" t="s">
        <v>1060</v>
      </c>
      <c r="C3912" s="149">
        <v>393.36599999992177</v>
      </c>
      <c r="D3912" s="129">
        <v>5022601.321708679</v>
      </c>
      <c r="F3912" s="129">
        <v>16600</v>
      </c>
      <c r="G3912" s="129">
        <v>18300</v>
      </c>
      <c r="H3912" s="150" t="s">
        <v>16</v>
      </c>
    </row>
    <row r="3914" spans="4:8" ht="12.75">
      <c r="D3914" s="129">
        <v>5100395.811149597</v>
      </c>
      <c r="F3914" s="129">
        <v>18500</v>
      </c>
      <c r="G3914" s="129">
        <v>15500</v>
      </c>
      <c r="H3914" s="150" t="s">
        <v>17</v>
      </c>
    </row>
    <row r="3916" spans="4:8" ht="12.75">
      <c r="D3916" s="129">
        <v>5033026.735748291</v>
      </c>
      <c r="F3916" s="129">
        <v>19600</v>
      </c>
      <c r="G3916" s="129">
        <v>16000</v>
      </c>
      <c r="H3916" s="150" t="s">
        <v>18</v>
      </c>
    </row>
    <row r="3918" spans="1:10" ht="12.75">
      <c r="A3918" s="145" t="s">
        <v>1288</v>
      </c>
      <c r="C3918" s="151" t="s">
        <v>1289</v>
      </c>
      <c r="D3918" s="129">
        <v>5052007.956202189</v>
      </c>
      <c r="F3918" s="129">
        <v>18233.333333333332</v>
      </c>
      <c r="G3918" s="129">
        <v>16600</v>
      </c>
      <c r="H3918" s="129">
        <v>5034591.289535522</v>
      </c>
      <c r="I3918" s="129">
        <v>-0.0001</v>
      </c>
      <c r="J3918" s="129">
        <v>-0.0001</v>
      </c>
    </row>
    <row r="3919" spans="1:8" ht="12.75">
      <c r="A3919" s="128">
        <v>38387.17532407407</v>
      </c>
      <c r="C3919" s="151" t="s">
        <v>1290</v>
      </c>
      <c r="D3919" s="129">
        <v>42228.07945289485</v>
      </c>
      <c r="F3919" s="129">
        <v>1517.673658377628</v>
      </c>
      <c r="G3919" s="129">
        <v>1493.318452306808</v>
      </c>
      <c r="H3919" s="129">
        <v>42228.07945289485</v>
      </c>
    </row>
    <row r="3921" spans="3:8" ht="12.75">
      <c r="C3921" s="151" t="s">
        <v>1291</v>
      </c>
      <c r="D3921" s="129">
        <v>0.835867239699272</v>
      </c>
      <c r="F3921" s="129">
        <v>8.323621526751161</v>
      </c>
      <c r="G3921" s="129">
        <v>8.995894291004866</v>
      </c>
      <c r="H3921" s="129">
        <v>0.8387588390872281</v>
      </c>
    </row>
    <row r="3922" spans="1:10" ht="12.75">
      <c r="A3922" s="145" t="s">
        <v>1280</v>
      </c>
      <c r="C3922" s="146" t="s">
        <v>1281</v>
      </c>
      <c r="D3922" s="146" t="s">
        <v>1282</v>
      </c>
      <c r="F3922" s="146" t="s">
        <v>1283</v>
      </c>
      <c r="G3922" s="146" t="s">
        <v>1284</v>
      </c>
      <c r="H3922" s="146" t="s">
        <v>1285</v>
      </c>
      <c r="I3922" s="147" t="s">
        <v>1286</v>
      </c>
      <c r="J3922" s="146" t="s">
        <v>1287</v>
      </c>
    </row>
    <row r="3923" spans="1:8" ht="12.75">
      <c r="A3923" s="148" t="s">
        <v>1054</v>
      </c>
      <c r="C3923" s="149">
        <v>396.15199999976903</v>
      </c>
      <c r="D3923" s="129">
        <v>5452978.851882935</v>
      </c>
      <c r="F3923" s="129">
        <v>95100</v>
      </c>
      <c r="G3923" s="129">
        <v>96300</v>
      </c>
      <c r="H3923" s="150" t="s">
        <v>19</v>
      </c>
    </row>
    <row r="3925" spans="4:8" ht="12.75">
      <c r="D3925" s="129">
        <v>5539672.110221863</v>
      </c>
      <c r="F3925" s="129">
        <v>92200</v>
      </c>
      <c r="G3925" s="129">
        <v>95300</v>
      </c>
      <c r="H3925" s="150" t="s">
        <v>20</v>
      </c>
    </row>
    <row r="3927" spans="4:8" ht="12.75">
      <c r="D3927" s="129">
        <v>5213564.488487244</v>
      </c>
      <c r="F3927" s="129">
        <v>93800</v>
      </c>
      <c r="G3927" s="129">
        <v>96800</v>
      </c>
      <c r="H3927" s="150" t="s">
        <v>21</v>
      </c>
    </row>
    <row r="3929" spans="1:10" ht="12.75">
      <c r="A3929" s="145" t="s">
        <v>1288</v>
      </c>
      <c r="C3929" s="151" t="s">
        <v>1289</v>
      </c>
      <c r="D3929" s="129">
        <v>5402071.816864014</v>
      </c>
      <c r="F3929" s="129">
        <v>93700</v>
      </c>
      <c r="G3929" s="129">
        <v>96133.33333333334</v>
      </c>
      <c r="H3929" s="129">
        <v>5307168.170411377</v>
      </c>
      <c r="I3929" s="129">
        <v>-0.0001</v>
      </c>
      <c r="J3929" s="129">
        <v>-0.0001</v>
      </c>
    </row>
    <row r="3930" spans="1:8" ht="12.75">
      <c r="A3930" s="128">
        <v>38387.17579861111</v>
      </c>
      <c r="C3930" s="151" t="s">
        <v>1290</v>
      </c>
      <c r="D3930" s="129">
        <v>168908.82125916335</v>
      </c>
      <c r="F3930" s="129">
        <v>1452.583904633395</v>
      </c>
      <c r="G3930" s="129">
        <v>763.7626158259733</v>
      </c>
      <c r="H3930" s="129">
        <v>168908.82125916335</v>
      </c>
    </row>
    <row r="3932" spans="3:8" ht="12.75">
      <c r="C3932" s="151" t="s">
        <v>1291</v>
      </c>
      <c r="D3932" s="129">
        <v>3.126741498176111</v>
      </c>
      <c r="F3932" s="129">
        <v>1.5502496314123744</v>
      </c>
      <c r="G3932" s="129">
        <v>0.7944826100824965</v>
      </c>
      <c r="H3932" s="129">
        <v>3.1826543994001724</v>
      </c>
    </row>
    <row r="3933" spans="1:10" ht="12.75">
      <c r="A3933" s="145" t="s">
        <v>1280</v>
      </c>
      <c r="C3933" s="146" t="s">
        <v>1281</v>
      </c>
      <c r="D3933" s="146" t="s">
        <v>1282</v>
      </c>
      <c r="F3933" s="146" t="s">
        <v>1283</v>
      </c>
      <c r="G3933" s="146" t="s">
        <v>1284</v>
      </c>
      <c r="H3933" s="146" t="s">
        <v>1285</v>
      </c>
      <c r="I3933" s="147" t="s">
        <v>1286</v>
      </c>
      <c r="J3933" s="146" t="s">
        <v>1287</v>
      </c>
    </row>
    <row r="3934" spans="1:8" ht="12.75">
      <c r="A3934" s="148" t="s">
        <v>1061</v>
      </c>
      <c r="C3934" s="149">
        <v>589.5920000001788</v>
      </c>
      <c r="D3934" s="129">
        <v>410771.3734688759</v>
      </c>
      <c r="F3934" s="129">
        <v>3990.0000000037253</v>
      </c>
      <c r="G3934" s="129">
        <v>3280</v>
      </c>
      <c r="H3934" s="150" t="s">
        <v>22</v>
      </c>
    </row>
    <row r="3936" spans="4:8" ht="12.75">
      <c r="D3936" s="129">
        <v>414872.2311401367</v>
      </c>
      <c r="F3936" s="129">
        <v>3680</v>
      </c>
      <c r="G3936" s="129">
        <v>3459.9999999962747</v>
      </c>
      <c r="H3936" s="150" t="s">
        <v>23</v>
      </c>
    </row>
    <row r="3938" spans="4:8" ht="12.75">
      <c r="D3938" s="129">
        <v>412492.65576028824</v>
      </c>
      <c r="F3938" s="129">
        <v>3850</v>
      </c>
      <c r="G3938" s="129">
        <v>3320</v>
      </c>
      <c r="H3938" s="150" t="s">
        <v>24</v>
      </c>
    </row>
    <row r="3940" spans="1:10" ht="12.75">
      <c r="A3940" s="145" t="s">
        <v>1288</v>
      </c>
      <c r="C3940" s="151" t="s">
        <v>1289</v>
      </c>
      <c r="D3940" s="129">
        <v>412712.0867897669</v>
      </c>
      <c r="F3940" s="129">
        <v>3840.0000000012415</v>
      </c>
      <c r="G3940" s="129">
        <v>3353.3333333320916</v>
      </c>
      <c r="H3940" s="129">
        <v>409115.4201231003</v>
      </c>
      <c r="I3940" s="129">
        <v>-0.0001</v>
      </c>
      <c r="J3940" s="129">
        <v>-0.0001</v>
      </c>
    </row>
    <row r="3941" spans="1:8" ht="12.75">
      <c r="A3941" s="128">
        <v>38387.17628472222</v>
      </c>
      <c r="C3941" s="151" t="s">
        <v>1290</v>
      </c>
      <c r="D3941" s="129">
        <v>2059.216086888406</v>
      </c>
      <c r="F3941" s="129">
        <v>155.24174696440224</v>
      </c>
      <c r="G3941" s="129">
        <v>94.51631252295006</v>
      </c>
      <c r="H3941" s="129">
        <v>2059.216086888406</v>
      </c>
    </row>
    <row r="3943" spans="3:8" ht="12.75">
      <c r="C3943" s="151" t="s">
        <v>1291</v>
      </c>
      <c r="D3943" s="129">
        <v>0.4989473661665157</v>
      </c>
      <c r="F3943" s="129">
        <v>4.042753827196669</v>
      </c>
      <c r="G3943" s="129">
        <v>2.8185779082401115</v>
      </c>
      <c r="H3943" s="129">
        <v>0.5033337746763007</v>
      </c>
    </row>
    <row r="3944" spans="1:10" ht="12.75">
      <c r="A3944" s="145" t="s">
        <v>1280</v>
      </c>
      <c r="C3944" s="146" t="s">
        <v>1281</v>
      </c>
      <c r="D3944" s="146" t="s">
        <v>1282</v>
      </c>
      <c r="F3944" s="146" t="s">
        <v>1283</v>
      </c>
      <c r="G3944" s="146" t="s">
        <v>1284</v>
      </c>
      <c r="H3944" s="146" t="s">
        <v>1285</v>
      </c>
      <c r="I3944" s="147" t="s">
        <v>1286</v>
      </c>
      <c r="J3944" s="146" t="s">
        <v>1287</v>
      </c>
    </row>
    <row r="3945" spans="1:8" ht="12.75">
      <c r="A3945" s="148" t="s">
        <v>1062</v>
      </c>
      <c r="C3945" s="149">
        <v>766.4900000002235</v>
      </c>
      <c r="D3945" s="129">
        <v>31687.3973236084</v>
      </c>
      <c r="F3945" s="129">
        <v>1867.0000000018626</v>
      </c>
      <c r="G3945" s="129">
        <v>2180</v>
      </c>
      <c r="H3945" s="150" t="s">
        <v>25</v>
      </c>
    </row>
    <row r="3947" spans="4:8" ht="12.75">
      <c r="D3947" s="129">
        <v>31109.7480160892</v>
      </c>
      <c r="F3947" s="129">
        <v>2137</v>
      </c>
      <c r="G3947" s="129">
        <v>2049</v>
      </c>
      <c r="H3947" s="150" t="s">
        <v>26</v>
      </c>
    </row>
    <row r="3949" spans="4:8" ht="12.75">
      <c r="D3949" s="129">
        <v>29935.633896559477</v>
      </c>
      <c r="F3949" s="129">
        <v>1874</v>
      </c>
      <c r="G3949" s="129">
        <v>2119</v>
      </c>
      <c r="H3949" s="150" t="s">
        <v>27</v>
      </c>
    </row>
    <row r="3951" spans="1:10" ht="12.75">
      <c r="A3951" s="145" t="s">
        <v>1288</v>
      </c>
      <c r="C3951" s="151" t="s">
        <v>1289</v>
      </c>
      <c r="D3951" s="129">
        <v>30910.92641208569</v>
      </c>
      <c r="F3951" s="129">
        <v>1959.3333333339542</v>
      </c>
      <c r="G3951" s="129">
        <v>2116</v>
      </c>
      <c r="H3951" s="129">
        <v>28870.202834849617</v>
      </c>
      <c r="I3951" s="129">
        <v>-0.0001</v>
      </c>
      <c r="J3951" s="129">
        <v>-0.0001</v>
      </c>
    </row>
    <row r="3952" spans="1:8" ht="12.75">
      <c r="A3952" s="128">
        <v>38387.176782407405</v>
      </c>
      <c r="C3952" s="151" t="s">
        <v>1290</v>
      </c>
      <c r="D3952" s="129">
        <v>892.6456736859276</v>
      </c>
      <c r="F3952" s="129">
        <v>153.90364951215705</v>
      </c>
      <c r="G3952" s="129">
        <v>65.55150646628955</v>
      </c>
      <c r="H3952" s="129">
        <v>892.6456736859276</v>
      </c>
    </row>
    <row r="3954" spans="3:8" ht="12.75">
      <c r="C3954" s="151" t="s">
        <v>1291</v>
      </c>
      <c r="D3954" s="129">
        <v>2.8877998083451724</v>
      </c>
      <c r="F3954" s="129">
        <v>7.854898750192665</v>
      </c>
      <c r="G3954" s="129">
        <v>3.097897281015574</v>
      </c>
      <c r="H3954" s="129">
        <v>3.0919272676823835</v>
      </c>
    </row>
    <row r="3957" spans="1:11" ht="12.75">
      <c r="A3957" s="132" t="s">
        <v>1224</v>
      </c>
      <c r="D3957" s="135" t="s">
        <v>1227</v>
      </c>
      <c r="E3957" s="134" t="s">
        <v>1041</v>
      </c>
      <c r="F3957" s="133" t="s">
        <v>1225</v>
      </c>
      <c r="G3957" s="134" t="s">
        <v>1226</v>
      </c>
      <c r="H3957" s="133" t="s">
        <v>1228</v>
      </c>
      <c r="I3957" s="134" t="s">
        <v>1229</v>
      </c>
      <c r="J3957" s="133" t="s">
        <v>1236</v>
      </c>
      <c r="K3957" s="136">
        <v>0.6176470518112183</v>
      </c>
    </row>
    <row r="3958" spans="6:7" ht="12.75">
      <c r="F3958" s="133" t="s">
        <v>1237</v>
      </c>
      <c r="G3958" s="134" t="s">
        <v>1238</v>
      </c>
    </row>
    <row r="3959" spans="1:11" ht="12.75">
      <c r="A3959" s="137" t="s">
        <v>1239</v>
      </c>
      <c r="B3959" s="138">
        <v>38387.17690972222</v>
      </c>
      <c r="D3959" s="133" t="s">
        <v>1240</v>
      </c>
      <c r="E3959" s="134" t="s">
        <v>1241</v>
      </c>
      <c r="F3959" s="133" t="s">
        <v>1242</v>
      </c>
      <c r="G3959" s="134" t="s">
        <v>1243</v>
      </c>
      <c r="H3959" s="133" t="s">
        <v>1187</v>
      </c>
      <c r="I3959" s="134" t="s">
        <v>1188</v>
      </c>
      <c r="J3959" s="133" t="s">
        <v>1189</v>
      </c>
      <c r="K3959" s="136">
        <v>3.372549057006836</v>
      </c>
    </row>
    <row r="3962" ht="15.75">
      <c r="A3962" s="152" t="s">
        <v>1099</v>
      </c>
    </row>
    <row r="3965" spans="1:8" ht="15">
      <c r="A3965" s="153" t="s">
        <v>1100</v>
      </c>
      <c r="C3965" s="154" t="s">
        <v>1274</v>
      </c>
      <c r="E3965" s="153" t="s">
        <v>1101</v>
      </c>
      <c r="H3965" s="153" t="s">
        <v>1102</v>
      </c>
    </row>
    <row r="3968" spans="1:11" ht="12.75">
      <c r="A3968" s="155" t="s">
        <v>28</v>
      </c>
      <c r="K3968" s="156" t="s">
        <v>1103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349">
      <selection activeCell="D376" sqref="D376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1219</v>
      </c>
      <c r="D1" s="102" t="s">
        <v>1220</v>
      </c>
      <c r="E1" s="77" t="s">
        <v>1221</v>
      </c>
      <c r="F1" s="95" t="s">
        <v>1046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1210</v>
      </c>
      <c r="B3" s="15"/>
      <c r="C3" s="15" t="s">
        <v>1076</v>
      </c>
      <c r="D3" s="104">
        <v>38386.94427083333</v>
      </c>
      <c r="E3" s="77">
        <v>5082104.115322892</v>
      </c>
      <c r="F3" s="95">
        <v>1.2384316861454383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1077</v>
      </c>
      <c r="D4" s="104">
        <v>38386.951736111114</v>
      </c>
      <c r="E4" s="77">
        <v>7501.004503562722</v>
      </c>
      <c r="F4" s="95">
        <v>2.3527887932106584</v>
      </c>
      <c r="J4" s="83"/>
      <c r="K4" s="81"/>
      <c r="L4" s="84"/>
      <c r="M4" s="84"/>
    </row>
    <row r="5" spans="1:13" ht="11.25">
      <c r="A5" s="80"/>
      <c r="B5" s="15"/>
      <c r="C5" s="15" t="s">
        <v>1299</v>
      </c>
      <c r="D5" s="104">
        <v>38386.95923611111</v>
      </c>
      <c r="E5" s="77">
        <v>5608156.135666126</v>
      </c>
      <c r="F5" s="95">
        <v>7.501583292554259</v>
      </c>
      <c r="J5" s="83"/>
      <c r="K5" s="81"/>
      <c r="L5" s="84"/>
      <c r="M5" s="84"/>
    </row>
    <row r="6" spans="1:13" ht="11.25">
      <c r="A6" s="80"/>
      <c r="B6" s="15"/>
      <c r="C6" s="15" t="s">
        <v>1078</v>
      </c>
      <c r="D6" s="104">
        <v>38386.96672453704</v>
      </c>
      <c r="E6" s="77">
        <v>5145809.127659952</v>
      </c>
      <c r="F6" s="95">
        <v>1.4875158705542249</v>
      </c>
      <c r="J6" s="83"/>
      <c r="K6" s="81"/>
      <c r="L6" s="84"/>
      <c r="M6" s="84"/>
    </row>
    <row r="7" spans="1:13" ht="11.25">
      <c r="A7" s="80"/>
      <c r="B7" s="15"/>
      <c r="C7" s="15" t="s">
        <v>1305</v>
      </c>
      <c r="D7" s="104">
        <v>38386.97421296296</v>
      </c>
      <c r="E7" s="77">
        <v>256066.0394816451</v>
      </c>
      <c r="F7" s="95">
        <v>5.227600734755395</v>
      </c>
      <c r="J7" s="83"/>
      <c r="K7" s="81"/>
      <c r="L7" s="84"/>
      <c r="M7" s="84"/>
    </row>
    <row r="8" spans="1:13" ht="11.25">
      <c r="A8" s="80"/>
      <c r="B8" s="15"/>
      <c r="C8" s="15" t="s">
        <v>29</v>
      </c>
      <c r="D8" s="104">
        <v>38386.98170138889</v>
      </c>
      <c r="E8" s="77">
        <v>6639173.307006631</v>
      </c>
      <c r="F8" s="95">
        <v>2.485940595232197</v>
      </c>
      <c r="J8" s="83"/>
      <c r="K8" s="81"/>
      <c r="L8" s="84"/>
      <c r="M8" s="84"/>
    </row>
    <row r="9" spans="1:13" ht="11.25">
      <c r="A9" s="80"/>
      <c r="B9" s="15"/>
      <c r="C9" s="15" t="s">
        <v>1079</v>
      </c>
      <c r="D9" s="104">
        <v>38386.98920138889</v>
      </c>
      <c r="E9" s="77">
        <v>5059589.383520157</v>
      </c>
      <c r="F9" s="95">
        <v>2.1538395682254996</v>
      </c>
      <c r="J9" s="83"/>
      <c r="K9" s="81"/>
      <c r="L9" s="84"/>
      <c r="M9" s="84"/>
    </row>
    <row r="10" spans="1:13" ht="11.25">
      <c r="A10" s="80"/>
      <c r="B10" s="15"/>
      <c r="C10" s="15" t="s">
        <v>1317</v>
      </c>
      <c r="D10" s="104">
        <v>38386.99662037037</v>
      </c>
      <c r="E10" s="77">
        <v>7308646.027690239</v>
      </c>
      <c r="F10" s="95">
        <v>5.462830352771577</v>
      </c>
      <c r="J10" s="83"/>
      <c r="K10" s="81"/>
      <c r="L10" s="84"/>
      <c r="M10" s="84"/>
    </row>
    <row r="11" spans="1:13" ht="11.25">
      <c r="A11" s="80"/>
      <c r="B11" s="15"/>
      <c r="C11" s="15" t="s">
        <v>30</v>
      </c>
      <c r="D11" s="104">
        <v>38387.00398148148</v>
      </c>
      <c r="E11" s="77">
        <v>6859281.350023393</v>
      </c>
      <c r="F11" s="95">
        <v>1.1043113636667992</v>
      </c>
      <c r="J11" s="83"/>
      <c r="K11" s="81"/>
      <c r="L11" s="84"/>
      <c r="M11" s="84"/>
    </row>
    <row r="12" spans="1:13" ht="11.25">
      <c r="A12" s="80"/>
      <c r="B12" s="15"/>
      <c r="C12" s="15" t="s">
        <v>31</v>
      </c>
      <c r="D12" s="104">
        <v>38387.01137731481</v>
      </c>
      <c r="E12" s="77">
        <v>7323369.530151206</v>
      </c>
      <c r="F12" s="95">
        <v>1.1792754416472255</v>
      </c>
      <c r="J12" s="83"/>
      <c r="K12" s="81"/>
      <c r="L12" s="84"/>
      <c r="M12" s="84"/>
    </row>
    <row r="13" spans="1:13" ht="11.25">
      <c r="A13" s="80"/>
      <c r="B13" s="15"/>
      <c r="C13" s="15" t="s">
        <v>1301</v>
      </c>
      <c r="D13" s="104">
        <v>38387.018854166665</v>
      </c>
      <c r="E13" s="77">
        <v>6059563.434625931</v>
      </c>
      <c r="F13" s="95">
        <v>1.4834189323840932</v>
      </c>
      <c r="J13" s="83"/>
      <c r="K13" s="81"/>
      <c r="L13" s="84"/>
      <c r="M13" s="84"/>
    </row>
    <row r="14" spans="1:13" ht="11.25">
      <c r="A14" s="80"/>
      <c r="B14" s="15"/>
      <c r="C14" s="15" t="s">
        <v>1080</v>
      </c>
      <c r="D14" s="104">
        <v>38387.026342592595</v>
      </c>
      <c r="E14" s="77">
        <v>5130392.990069115</v>
      </c>
      <c r="F14" s="95">
        <v>3.243778313722016</v>
      </c>
      <c r="J14" s="83"/>
      <c r="K14" s="81"/>
      <c r="L14" s="84"/>
      <c r="M14" s="84"/>
    </row>
    <row r="15" spans="1:13" ht="11.25">
      <c r="A15" s="80"/>
      <c r="B15" s="15"/>
      <c r="C15" s="15" t="s">
        <v>1300</v>
      </c>
      <c r="D15" s="104">
        <v>38387.03381944444</v>
      </c>
      <c r="E15" s="77">
        <v>74189.73778268178</v>
      </c>
      <c r="F15" s="95">
        <v>0.7494813233134985</v>
      </c>
      <c r="J15" s="83"/>
      <c r="K15" s="81"/>
      <c r="L15" s="84"/>
      <c r="M15" s="84"/>
    </row>
    <row r="16" spans="1:13" ht="11.25">
      <c r="A16" s="80"/>
      <c r="B16" s="15"/>
      <c r="C16" s="15" t="s">
        <v>32</v>
      </c>
      <c r="D16" s="104">
        <v>38387.041296296295</v>
      </c>
      <c r="E16" s="77">
        <v>6137522.2167707</v>
      </c>
      <c r="F16" s="95">
        <v>1.6517028321595744</v>
      </c>
      <c r="J16" s="83"/>
      <c r="K16" s="81"/>
      <c r="L16" s="84"/>
      <c r="M16" s="84"/>
    </row>
    <row r="17" spans="1:13" ht="11.25">
      <c r="A17" s="80"/>
      <c r="B17" s="15"/>
      <c r="C17" s="15" t="s">
        <v>33</v>
      </c>
      <c r="D17" s="104">
        <v>38387.04877314815</v>
      </c>
      <c r="E17" s="77">
        <v>6624338.791260642</v>
      </c>
      <c r="F17" s="95">
        <v>2.8773911438777606</v>
      </c>
      <c r="J17" s="83"/>
      <c r="K17" s="81"/>
      <c r="L17" s="84"/>
      <c r="M17" s="84"/>
    </row>
    <row r="18" spans="1:13" ht="11.25">
      <c r="A18" s="80"/>
      <c r="B18" s="15"/>
      <c r="C18" s="15" t="s">
        <v>34</v>
      </c>
      <c r="D18" s="104">
        <v>38387.05625</v>
      </c>
      <c r="E18" s="77">
        <v>6497076.328461856</v>
      </c>
      <c r="F18" s="95">
        <v>7.297116471846263</v>
      </c>
      <c r="J18" s="83"/>
      <c r="K18" s="81"/>
      <c r="L18" s="84"/>
      <c r="M18" s="84"/>
    </row>
    <row r="19" spans="1:13" ht="11.25">
      <c r="A19" s="80"/>
      <c r="B19" s="15"/>
      <c r="C19" s="15" t="s">
        <v>1270</v>
      </c>
      <c r="D19" s="104">
        <v>38387.0637037037</v>
      </c>
      <c r="E19" s="77">
        <v>5205900.158031478</v>
      </c>
      <c r="F19" s="95">
        <v>4.419045990256006</v>
      </c>
      <c r="J19" s="83"/>
      <c r="K19" s="81"/>
      <c r="L19" s="84"/>
      <c r="M19" s="84"/>
    </row>
    <row r="20" spans="1:13" ht="11.25">
      <c r="A20" s="80"/>
      <c r="B20" s="15"/>
      <c r="C20" s="15" t="s">
        <v>1271</v>
      </c>
      <c r="D20" s="104">
        <v>38387.07116898148</v>
      </c>
      <c r="E20" s="77">
        <v>6065472.910397458</v>
      </c>
      <c r="F20" s="95">
        <v>2.697441585551364</v>
      </c>
      <c r="J20" s="83"/>
      <c r="K20" s="81"/>
      <c r="L20" s="84"/>
      <c r="M20" s="84"/>
    </row>
    <row r="21" spans="1:13" ht="11.25">
      <c r="A21" s="80"/>
      <c r="B21" s="15"/>
      <c r="C21" s="15" t="s">
        <v>35</v>
      </c>
      <c r="D21" s="104">
        <v>38387.07864583333</v>
      </c>
      <c r="E21" s="77">
        <v>7399359.617106577</v>
      </c>
      <c r="F21" s="95">
        <v>0.39930283159233837</v>
      </c>
      <c r="J21" s="83"/>
      <c r="K21" s="81"/>
      <c r="L21" s="84"/>
      <c r="M21" s="84"/>
    </row>
    <row r="22" spans="1:13" ht="11.25">
      <c r="A22" s="80"/>
      <c r="B22" s="15"/>
      <c r="C22" s="15" t="s">
        <v>36</v>
      </c>
      <c r="D22" s="104">
        <v>38387.08613425926</v>
      </c>
      <c r="E22" s="77">
        <v>6117877.819102653</v>
      </c>
      <c r="F22" s="95">
        <v>2.3936347665237454</v>
      </c>
      <c r="J22" s="83"/>
      <c r="K22" s="81"/>
      <c r="L22" s="84"/>
      <c r="M22" s="84"/>
    </row>
    <row r="23" spans="1:13" ht="11.25">
      <c r="A23" s="80"/>
      <c r="B23" s="15"/>
      <c r="C23" s="15" t="s">
        <v>37</v>
      </c>
      <c r="D23" s="104">
        <v>38387.09361111111</v>
      </c>
      <c r="E23" s="77">
        <v>5154711.727894853</v>
      </c>
      <c r="F23" s="95">
        <v>2.422377621126385</v>
      </c>
      <c r="J23" s="83"/>
      <c r="K23" s="81"/>
      <c r="L23" s="84"/>
      <c r="M23" s="84"/>
    </row>
    <row r="24" spans="1:13" ht="11.25">
      <c r="A24" s="80"/>
      <c r="B24" s="15"/>
      <c r="C24" s="15" t="s">
        <v>1272</v>
      </c>
      <c r="D24" s="104">
        <v>38387.10107638889</v>
      </c>
      <c r="E24" s="77">
        <v>5347611.189424594</v>
      </c>
      <c r="F24" s="95">
        <v>1.8253490816408509</v>
      </c>
      <c r="J24" s="83"/>
      <c r="K24" s="81"/>
      <c r="L24" s="84"/>
      <c r="M24" s="84"/>
    </row>
    <row r="25" spans="1:13" ht="11.25">
      <c r="A25" s="80"/>
      <c r="B25" s="15"/>
      <c r="C25" s="15" t="s">
        <v>38</v>
      </c>
      <c r="D25" s="104">
        <v>38387.10855324074</v>
      </c>
      <c r="E25" s="84">
        <v>5458042.516174551</v>
      </c>
      <c r="F25" s="95">
        <v>5.243425483769277</v>
      </c>
      <c r="J25" s="83"/>
      <c r="K25" s="81"/>
      <c r="L25" s="84"/>
      <c r="M25" s="84"/>
    </row>
    <row r="26" spans="1:13" ht="11.25">
      <c r="A26" s="80"/>
      <c r="B26" s="15"/>
      <c r="C26" s="15" t="s">
        <v>1303</v>
      </c>
      <c r="D26" s="104">
        <v>38387.11603009259</v>
      </c>
      <c r="E26" s="84">
        <v>275927.2928419759</v>
      </c>
      <c r="F26" s="95">
        <v>2.016603045577728</v>
      </c>
      <c r="J26" s="83"/>
      <c r="K26" s="81"/>
      <c r="L26" s="84"/>
      <c r="M26" s="84"/>
    </row>
    <row r="27" spans="1:13" ht="11.25">
      <c r="A27" s="80"/>
      <c r="B27" s="15"/>
      <c r="C27" s="15" t="s">
        <v>39</v>
      </c>
      <c r="D27" s="104">
        <v>38387.123506944445</v>
      </c>
      <c r="E27" s="84">
        <v>6408845.228589459</v>
      </c>
      <c r="F27" s="95">
        <v>1.3369049099223895</v>
      </c>
      <c r="J27" s="83"/>
      <c r="K27" s="81"/>
      <c r="L27" s="84"/>
      <c r="M27" s="84"/>
    </row>
    <row r="28" spans="1:13" ht="11.25">
      <c r="A28" s="80"/>
      <c r="B28" s="15"/>
      <c r="C28" s="15" t="s">
        <v>1316</v>
      </c>
      <c r="D28" s="104">
        <v>38387.1309837963</v>
      </c>
      <c r="E28" s="84">
        <v>2575119.644711327</v>
      </c>
      <c r="F28" s="95">
        <v>2.2392327788196464</v>
      </c>
      <c r="J28" s="83"/>
      <c r="K28" s="81"/>
      <c r="L28" s="84"/>
      <c r="M28" s="84"/>
    </row>
    <row r="29" spans="1:13" ht="11.25">
      <c r="A29" s="80"/>
      <c r="B29" s="15"/>
      <c r="C29" s="15" t="s">
        <v>1273</v>
      </c>
      <c r="D29" s="104">
        <v>38387.138449074075</v>
      </c>
      <c r="E29" s="84">
        <v>5310249.486212281</v>
      </c>
      <c r="F29" s="95">
        <v>0.49759627368484227</v>
      </c>
      <c r="J29" s="83"/>
      <c r="K29" s="81"/>
      <c r="L29" s="84"/>
      <c r="M29" s="84"/>
    </row>
    <row r="30" spans="1:13" ht="11.25">
      <c r="A30" s="80"/>
      <c r="B30" s="15"/>
      <c r="C30" s="15" t="s">
        <v>1302</v>
      </c>
      <c r="D30" s="104">
        <v>38387.1459375</v>
      </c>
      <c r="E30" s="84">
        <v>6111333.5234076055</v>
      </c>
      <c r="F30" s="95">
        <v>2.538444305363613</v>
      </c>
      <c r="J30" s="83"/>
      <c r="K30" s="81"/>
      <c r="L30" s="84"/>
      <c r="M30" s="84"/>
    </row>
    <row r="31" spans="1:6" ht="11.25">
      <c r="A31" s="80"/>
      <c r="B31" s="15"/>
      <c r="C31" s="15" t="s">
        <v>1246</v>
      </c>
      <c r="D31" s="104">
        <v>38387.153402777774</v>
      </c>
      <c r="E31" s="84">
        <v>6168.414910551153</v>
      </c>
      <c r="F31" s="95">
        <v>10.080381708757308</v>
      </c>
    </row>
    <row r="32" spans="1:13" ht="11.25">
      <c r="A32" s="80"/>
      <c r="B32" s="15"/>
      <c r="C32" s="15" t="s">
        <v>1304</v>
      </c>
      <c r="D32" s="104">
        <v>38387.16085648148</v>
      </c>
      <c r="E32" s="84">
        <v>77207.46694728112</v>
      </c>
      <c r="F32" s="95">
        <v>0.3997802565757702</v>
      </c>
      <c r="L32" s="84"/>
      <c r="M32" s="84"/>
    </row>
    <row r="33" spans="1:12" ht="11.25">
      <c r="A33" s="80"/>
      <c r="B33" s="15"/>
      <c r="C33" s="15" t="s">
        <v>40</v>
      </c>
      <c r="D33" s="104">
        <v>38387.168333333335</v>
      </c>
      <c r="E33" s="84">
        <v>5165122.981165593</v>
      </c>
      <c r="F33" s="95">
        <v>1.6002071558526438</v>
      </c>
      <c r="L33" s="84"/>
    </row>
    <row r="34" spans="1:13" ht="11.25">
      <c r="A34" s="80"/>
      <c r="B34" s="15"/>
      <c r="C34" s="15" t="s">
        <v>1234</v>
      </c>
      <c r="D34" s="104">
        <v>38387.17579861111</v>
      </c>
      <c r="E34" s="84">
        <v>5307168.170411377</v>
      </c>
      <c r="F34" s="95">
        <v>3.1826543994001724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1218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1219</v>
      </c>
      <c r="D41" s="104" t="s">
        <v>1220</v>
      </c>
      <c r="E41" s="84" t="s">
        <v>1221</v>
      </c>
      <c r="F41" s="95" t="s">
        <v>1046</v>
      </c>
      <c r="J41" s="83"/>
      <c r="K41" s="81"/>
      <c r="L41" s="84"/>
      <c r="M41" s="84"/>
    </row>
    <row r="42" spans="1:13" ht="12.75">
      <c r="A42" s="80" t="s">
        <v>1049</v>
      </c>
      <c r="B42" s="15"/>
      <c r="C42" t="s">
        <v>1076</v>
      </c>
      <c r="D42" s="128">
        <v>38386.94380787037</v>
      </c>
      <c r="E42" s="129">
        <v>4644487.8236033125</v>
      </c>
      <c r="F42" s="129">
        <v>1.9664168946483278</v>
      </c>
      <c r="J42" s="83"/>
      <c r="K42" s="81"/>
      <c r="L42" s="84"/>
      <c r="M42" s="84"/>
    </row>
    <row r="43" spans="1:13" ht="12.75">
      <c r="A43" s="80"/>
      <c r="B43" s="15"/>
      <c r="C43" t="s">
        <v>1077</v>
      </c>
      <c r="D43" s="128">
        <v>38386.951273148145</v>
      </c>
      <c r="E43" s="129">
        <v>11194.385960191488</v>
      </c>
      <c r="F43" s="129">
        <v>3.948100820312703</v>
      </c>
      <c r="J43" s="83"/>
      <c r="K43" s="81"/>
      <c r="L43" s="84"/>
      <c r="M43" s="84"/>
    </row>
    <row r="44" spans="1:13" ht="12.75">
      <c r="A44" s="80"/>
      <c r="B44" s="15"/>
      <c r="C44" t="s">
        <v>1299</v>
      </c>
      <c r="D44" s="128">
        <v>38386.95877314815</v>
      </c>
      <c r="E44" s="129">
        <v>5476003.380907694</v>
      </c>
      <c r="F44" s="129">
        <v>1.414014849700809</v>
      </c>
      <c r="J44" s="83"/>
      <c r="K44" s="81"/>
      <c r="L44" s="84"/>
      <c r="M44" s="84"/>
    </row>
    <row r="45" spans="1:13" ht="12.75">
      <c r="A45" s="80"/>
      <c r="B45" s="15"/>
      <c r="C45" t="s">
        <v>1078</v>
      </c>
      <c r="D45" s="128">
        <v>38386.966261574074</v>
      </c>
      <c r="E45" s="129">
        <v>4839380.520889282</v>
      </c>
      <c r="F45" s="129">
        <v>1.427287119546537</v>
      </c>
      <c r="J45" s="83"/>
      <c r="K45" s="81"/>
      <c r="L45" s="84"/>
      <c r="M45" s="84"/>
    </row>
    <row r="46" spans="1:13" ht="12.75">
      <c r="A46" s="80"/>
      <c r="B46" s="15"/>
      <c r="C46" t="s">
        <v>1305</v>
      </c>
      <c r="D46" s="128">
        <v>38386.97375</v>
      </c>
      <c r="E46" s="129">
        <v>264155.6075685819</v>
      </c>
      <c r="F46" s="129">
        <v>1.7993383541627166</v>
      </c>
      <c r="J46" s="83"/>
      <c r="K46" s="81"/>
      <c r="L46" s="84"/>
      <c r="M46" s="84"/>
    </row>
    <row r="47" spans="1:13" ht="12.75">
      <c r="A47" s="80"/>
      <c r="B47" s="15"/>
      <c r="C47" t="s">
        <v>29</v>
      </c>
      <c r="D47" s="128">
        <v>38386.98123842593</v>
      </c>
      <c r="E47" s="129">
        <v>5127968.704203288</v>
      </c>
      <c r="F47" s="129">
        <v>1.664130686379109</v>
      </c>
      <c r="J47" s="83"/>
      <c r="K47" s="81"/>
      <c r="L47" s="84"/>
      <c r="M47" s="84"/>
    </row>
    <row r="48" spans="1:13" ht="12.75">
      <c r="A48" s="80"/>
      <c r="B48" s="15"/>
      <c r="C48" t="s">
        <v>1079</v>
      </c>
      <c r="D48" s="128">
        <v>38386.98873842593</v>
      </c>
      <c r="E48" s="129">
        <v>4167638.142829895</v>
      </c>
      <c r="F48" s="129">
        <v>23.183370445083984</v>
      </c>
      <c r="J48" s="83"/>
      <c r="K48" s="81"/>
      <c r="L48" s="84"/>
      <c r="M48" s="84"/>
    </row>
    <row r="49" spans="1:13" ht="12.75">
      <c r="A49" s="80"/>
      <c r="B49" s="15"/>
      <c r="C49" t="s">
        <v>1317</v>
      </c>
      <c r="D49" s="128">
        <v>38386.99616898148</v>
      </c>
      <c r="E49" s="129">
        <v>5502967.3001607265</v>
      </c>
      <c r="F49" s="129">
        <v>1.001900219518404</v>
      </c>
      <c r="J49" s="83"/>
      <c r="K49" s="81"/>
      <c r="L49" s="84"/>
      <c r="M49" s="84"/>
    </row>
    <row r="50" spans="1:13" ht="12.75">
      <c r="A50" s="80"/>
      <c r="B50" s="15"/>
      <c r="C50" t="s">
        <v>30</v>
      </c>
      <c r="D50" s="128">
        <v>38387.00351851852</v>
      </c>
      <c r="E50" s="129">
        <v>5535888.485816956</v>
      </c>
      <c r="F50" s="129">
        <v>0.5145653508721464</v>
      </c>
      <c r="J50" s="83"/>
      <c r="K50" s="81"/>
      <c r="L50" s="84"/>
      <c r="M50" s="84"/>
    </row>
    <row r="51" spans="1:13" ht="12.75">
      <c r="A51" s="80"/>
      <c r="B51" s="15"/>
      <c r="C51" t="s">
        <v>31</v>
      </c>
      <c r="D51" s="128">
        <v>38387.01090277778</v>
      </c>
      <c r="E51" s="129">
        <v>4634753.385269165</v>
      </c>
      <c r="F51" s="129">
        <v>1.5825478141914098</v>
      </c>
      <c r="J51" s="83"/>
      <c r="K51" s="81"/>
      <c r="L51" s="84"/>
      <c r="M51" s="84"/>
    </row>
    <row r="52" spans="1:13" ht="12.75">
      <c r="A52" s="80"/>
      <c r="B52" s="15"/>
      <c r="C52" t="s">
        <v>1301</v>
      </c>
      <c r="D52" s="128">
        <v>38387.0183912037</v>
      </c>
      <c r="E52" s="129">
        <v>2738929.9957402544</v>
      </c>
      <c r="F52" s="129">
        <v>1.4185352007865135</v>
      </c>
      <c r="J52" s="83"/>
      <c r="K52" s="81"/>
      <c r="L52" s="84"/>
      <c r="M52" s="84"/>
    </row>
    <row r="53" spans="1:13" ht="12.75">
      <c r="A53" s="80"/>
      <c r="B53" s="15"/>
      <c r="C53" t="s">
        <v>1080</v>
      </c>
      <c r="D53" s="128">
        <v>38387.025868055556</v>
      </c>
      <c r="E53" s="129">
        <v>4788266.465159099</v>
      </c>
      <c r="F53" s="129">
        <v>3.7158747586002945</v>
      </c>
      <c r="J53" s="83"/>
      <c r="K53" s="81"/>
      <c r="L53" s="84"/>
      <c r="M53" s="84"/>
    </row>
    <row r="54" spans="1:13" ht="12.75">
      <c r="A54" s="80"/>
      <c r="B54" s="15"/>
      <c r="C54" t="s">
        <v>1300</v>
      </c>
      <c r="D54" s="128">
        <v>38387.03335648148</v>
      </c>
      <c r="E54" s="129">
        <v>68637.46151455243</v>
      </c>
      <c r="F54" s="129">
        <v>3.3365690849822096</v>
      </c>
      <c r="J54" s="83"/>
      <c r="K54" s="81"/>
      <c r="L54" s="84"/>
      <c r="M54" s="84"/>
    </row>
    <row r="55" spans="1:13" ht="12.75">
      <c r="A55" s="80"/>
      <c r="B55" s="15"/>
      <c r="C55" t="s">
        <v>32</v>
      </c>
      <c r="D55" s="128">
        <v>38387.04083333333</v>
      </c>
      <c r="E55" s="129">
        <v>5206244.539594014</v>
      </c>
      <c r="F55" s="129">
        <v>2.35057164202566</v>
      </c>
      <c r="J55" s="83"/>
      <c r="K55" s="81"/>
      <c r="L55" s="84"/>
      <c r="M55" s="84"/>
    </row>
    <row r="56" spans="1:13" ht="12.75">
      <c r="A56" s="80"/>
      <c r="B56" s="15"/>
      <c r="C56" t="s">
        <v>33</v>
      </c>
      <c r="D56" s="128">
        <v>38387.048310185186</v>
      </c>
      <c r="E56" s="129">
        <v>5444551.125821432</v>
      </c>
      <c r="F56" s="129">
        <v>1.487116666560135</v>
      </c>
      <c r="J56" s="83"/>
      <c r="K56" s="81"/>
      <c r="L56" s="84"/>
      <c r="M56" s="84"/>
    </row>
    <row r="57" spans="1:13" ht="12.75">
      <c r="A57" s="80"/>
      <c r="B57" s="15"/>
      <c r="C57" t="s">
        <v>34</v>
      </c>
      <c r="D57" s="128">
        <v>38387.05578703704</v>
      </c>
      <c r="E57" s="129">
        <v>6160219.792241415</v>
      </c>
      <c r="F57" s="129">
        <v>1.147875321616473</v>
      </c>
      <c r="J57" s="83"/>
      <c r="K57" s="81"/>
      <c r="L57" s="84"/>
      <c r="M57" s="84"/>
    </row>
    <row r="58" spans="1:13" ht="12.75">
      <c r="A58" s="80"/>
      <c r="B58" s="15"/>
      <c r="C58" t="s">
        <v>1270</v>
      </c>
      <c r="D58" s="128">
        <v>38387.063252314816</v>
      </c>
      <c r="E58" s="129">
        <v>4898477.899660747</v>
      </c>
      <c r="F58" s="129">
        <v>1.7988781450124902</v>
      </c>
      <c r="J58" s="83"/>
      <c r="K58" s="81"/>
      <c r="L58" s="84"/>
      <c r="M58" s="84"/>
    </row>
    <row r="59" spans="1:13" ht="12.75">
      <c r="A59" s="80"/>
      <c r="B59" s="15"/>
      <c r="C59" t="s">
        <v>1271</v>
      </c>
      <c r="D59" s="128">
        <v>38387.070706018516</v>
      </c>
      <c r="E59" s="129">
        <v>5717798.108823141</v>
      </c>
      <c r="F59" s="129">
        <v>1.4968695075539136</v>
      </c>
      <c r="J59" s="83"/>
      <c r="K59" s="81"/>
      <c r="L59" s="84"/>
      <c r="M59" s="84"/>
    </row>
    <row r="60" spans="1:13" ht="12.75">
      <c r="A60" s="80"/>
      <c r="B60" s="15"/>
      <c r="C60" t="s">
        <v>35</v>
      </c>
      <c r="D60" s="128">
        <v>38387.07818287037</v>
      </c>
      <c r="E60" s="129">
        <v>6561776.042327881</v>
      </c>
      <c r="F60" s="129">
        <v>0.1883237659566158</v>
      </c>
      <c r="J60" s="83"/>
      <c r="K60" s="81"/>
      <c r="L60" s="84"/>
      <c r="M60" s="84"/>
    </row>
    <row r="61" spans="1:13" ht="12.75">
      <c r="A61" s="80"/>
      <c r="B61" s="15"/>
      <c r="C61" t="s">
        <v>36</v>
      </c>
      <c r="D61" s="128">
        <v>38387.08565972222</v>
      </c>
      <c r="E61" s="129">
        <v>6024083.070378622</v>
      </c>
      <c r="F61" s="129">
        <v>4.565479382900483</v>
      </c>
      <c r="J61" s="83"/>
      <c r="K61" s="81"/>
      <c r="L61" s="84"/>
      <c r="M61" s="84"/>
    </row>
    <row r="62" spans="1:13" ht="12.75">
      <c r="A62" s="80"/>
      <c r="B62" s="15"/>
      <c r="C62" t="s">
        <v>37</v>
      </c>
      <c r="D62" s="128">
        <v>38387.093148148146</v>
      </c>
      <c r="E62" s="129">
        <v>4964121.365824382</v>
      </c>
      <c r="F62" s="129">
        <v>1.9847385691742863</v>
      </c>
      <c r="J62" s="83"/>
      <c r="K62" s="81"/>
      <c r="L62" s="84"/>
      <c r="M62" s="84"/>
    </row>
    <row r="63" spans="1:6" ht="12.75">
      <c r="A63" s="80"/>
      <c r="B63" s="15"/>
      <c r="C63" t="s">
        <v>1272</v>
      </c>
      <c r="D63" s="128">
        <v>38387.10061342592</v>
      </c>
      <c r="E63" s="129">
        <v>5091885.0921605425</v>
      </c>
      <c r="F63" s="129">
        <v>1.4839085675986583</v>
      </c>
    </row>
    <row r="64" spans="1:13" ht="12.75">
      <c r="A64" s="80"/>
      <c r="B64" s="15"/>
      <c r="C64" t="s">
        <v>38</v>
      </c>
      <c r="D64" s="128">
        <v>38387.108090277776</v>
      </c>
      <c r="E64" s="129">
        <v>4798207.08719635</v>
      </c>
      <c r="F64" s="129">
        <v>1.757270010979841</v>
      </c>
      <c r="L64" s="84"/>
      <c r="M64" s="84"/>
    </row>
    <row r="65" spans="1:12" ht="12.75">
      <c r="A65" s="80"/>
      <c r="B65" s="15"/>
      <c r="C65" t="s">
        <v>1303</v>
      </c>
      <c r="D65" s="128">
        <v>38387.11556712963</v>
      </c>
      <c r="E65" s="129">
        <v>283657.9159048398</v>
      </c>
      <c r="F65" s="129">
        <v>0.5001874365874115</v>
      </c>
      <c r="L65" s="84"/>
    </row>
    <row r="66" spans="1:13" ht="12.75">
      <c r="A66" s="80"/>
      <c r="B66" s="15"/>
      <c r="C66" t="s">
        <v>39</v>
      </c>
      <c r="D66" s="128">
        <v>38387.12304398148</v>
      </c>
      <c r="E66" s="129">
        <v>6196992.420107523</v>
      </c>
      <c r="F66" s="129">
        <v>2.7628881373704384</v>
      </c>
      <c r="L66" s="84"/>
      <c r="M66" s="76"/>
    </row>
    <row r="67" spans="1:6" ht="12.75">
      <c r="A67" s="80"/>
      <c r="B67" s="15"/>
      <c r="C67" t="s">
        <v>1316</v>
      </c>
      <c r="D67" s="128">
        <v>38387.13050925926</v>
      </c>
      <c r="E67" s="129">
        <v>2550762.7183939614</v>
      </c>
      <c r="F67" s="129">
        <v>1.4148753924567787</v>
      </c>
    </row>
    <row r="68" spans="1:13" ht="12.75">
      <c r="A68" s="80"/>
      <c r="B68" s="15"/>
      <c r="C68" t="s">
        <v>1273</v>
      </c>
      <c r="D68" s="128">
        <v>38387.13798611111</v>
      </c>
      <c r="E68" s="129">
        <v>5001803.392440796</v>
      </c>
      <c r="F68" s="129">
        <v>2.0934179210969783</v>
      </c>
      <c r="J68" s="78"/>
      <c r="K68" s="78"/>
      <c r="L68" s="79"/>
      <c r="M68" s="79"/>
    </row>
    <row r="69" spans="1:13" ht="12.75">
      <c r="A69" s="80"/>
      <c r="B69" s="15"/>
      <c r="C69" t="s">
        <v>1302</v>
      </c>
      <c r="D69" s="128">
        <v>38387.145462962966</v>
      </c>
      <c r="E69" s="129">
        <v>2823638.6613896685</v>
      </c>
      <c r="F69" s="129">
        <v>3.5106987007289683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1246</v>
      </c>
      <c r="D70" s="128">
        <v>38387.15293981481</v>
      </c>
      <c r="E70" s="129">
        <v>11524.81012899677</v>
      </c>
      <c r="F70" s="129">
        <v>1.9203178953684776</v>
      </c>
      <c r="J70" s="83"/>
      <c r="K70" s="81"/>
      <c r="L70" s="84"/>
      <c r="M70" s="84"/>
    </row>
    <row r="71" spans="1:13" ht="12.75">
      <c r="A71" s="80"/>
      <c r="B71" s="15"/>
      <c r="C71" t="s">
        <v>1304</v>
      </c>
      <c r="D71" s="128">
        <v>38387.16039351852</v>
      </c>
      <c r="E71" s="129">
        <v>72540.66614337762</v>
      </c>
      <c r="F71" s="129">
        <v>0.12172105075900648</v>
      </c>
      <c r="J71" s="83"/>
      <c r="K71" s="81"/>
      <c r="L71" s="84"/>
      <c r="M71" s="84"/>
    </row>
    <row r="72" spans="1:13" ht="12.75">
      <c r="A72" s="80"/>
      <c r="B72" s="15"/>
      <c r="C72" t="s">
        <v>40</v>
      </c>
      <c r="D72" s="128">
        <v>38387.16787037037</v>
      </c>
      <c r="E72" s="129">
        <v>4842126.477307637</v>
      </c>
      <c r="F72" s="129">
        <v>2.4396428102780296</v>
      </c>
      <c r="J72" s="83"/>
      <c r="K72" s="81"/>
      <c r="L72" s="84"/>
      <c r="M72" s="84"/>
    </row>
    <row r="73" spans="1:13" ht="12.75">
      <c r="A73" s="80"/>
      <c r="B73" s="15"/>
      <c r="C73" t="s">
        <v>1234</v>
      </c>
      <c r="D73" s="128">
        <v>38387.17532407407</v>
      </c>
      <c r="E73" s="129">
        <v>5034591.289535522</v>
      </c>
      <c r="F73" s="129">
        <v>0.8387588390872281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1218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1219</v>
      </c>
      <c r="D80" s="104" t="s">
        <v>1220</v>
      </c>
      <c r="E80" s="84" t="s">
        <v>1221</v>
      </c>
      <c r="F80" s="95" t="s">
        <v>1046</v>
      </c>
      <c r="J80" s="83"/>
      <c r="K80" s="81"/>
      <c r="L80" s="84"/>
      <c r="M80" s="84"/>
    </row>
    <row r="81" spans="1:13" ht="11.25">
      <c r="A81" s="80" t="s">
        <v>1050</v>
      </c>
      <c r="B81" s="15"/>
      <c r="C81" s="15" t="s">
        <v>1076</v>
      </c>
      <c r="D81" s="104">
        <v>38386.94180555556</v>
      </c>
      <c r="E81" s="84">
        <v>4786412.468403312</v>
      </c>
      <c r="F81" s="95">
        <v>4.1933140665094655</v>
      </c>
      <c r="J81" s="83"/>
      <c r="K81" s="81"/>
      <c r="L81" s="84"/>
      <c r="M81" s="84"/>
    </row>
    <row r="82" spans="1:13" ht="11.25">
      <c r="A82" s="80"/>
      <c r="B82" s="15"/>
      <c r="C82" s="15" t="s">
        <v>1077</v>
      </c>
      <c r="D82" s="104">
        <v>38386.94929398148</v>
      </c>
      <c r="E82" s="84">
        <v>17643.072390215166</v>
      </c>
      <c r="F82" s="95">
        <v>0.6792627763299464</v>
      </c>
      <c r="J82" s="83"/>
      <c r="K82" s="81"/>
      <c r="L82" s="84"/>
      <c r="M82" s="84"/>
    </row>
    <row r="83" spans="1:13" ht="11.25">
      <c r="A83" s="80"/>
      <c r="B83" s="15"/>
      <c r="C83" s="15" t="s">
        <v>1299</v>
      </c>
      <c r="D83" s="104">
        <v>38386.956770833334</v>
      </c>
      <c r="E83" s="84">
        <v>4500789.955857685</v>
      </c>
      <c r="F83" s="95">
        <v>1.316135184506392</v>
      </c>
      <c r="J83" s="83"/>
      <c r="K83" s="81"/>
      <c r="L83" s="84"/>
      <c r="M83" s="84"/>
    </row>
    <row r="84" spans="1:13" ht="11.25">
      <c r="A84" s="80"/>
      <c r="B84" s="15"/>
      <c r="C84" s="15" t="s">
        <v>1078</v>
      </c>
      <c r="D84" s="104">
        <v>38386.96425925926</v>
      </c>
      <c r="E84" s="84">
        <v>4987957.181222729</v>
      </c>
      <c r="F84" s="95">
        <v>1.5653988203121818</v>
      </c>
      <c r="J84" s="83"/>
      <c r="K84" s="81"/>
      <c r="L84" s="84"/>
      <c r="M84" s="84"/>
    </row>
    <row r="85" spans="1:13" ht="11.25">
      <c r="A85" s="80"/>
      <c r="B85" s="15"/>
      <c r="C85" s="15" t="s">
        <v>1305</v>
      </c>
      <c r="D85" s="104">
        <v>38386.97174768519</v>
      </c>
      <c r="E85" s="84">
        <v>3386371.0255358918</v>
      </c>
      <c r="F85" s="95">
        <v>0.9816516084349306</v>
      </c>
      <c r="J85" s="83"/>
      <c r="K85" s="81"/>
      <c r="L85" s="84"/>
      <c r="M85" s="84"/>
    </row>
    <row r="86" spans="1:13" ht="11.25">
      <c r="A86" s="80"/>
      <c r="B86" s="15"/>
      <c r="C86" s="15" t="s">
        <v>29</v>
      </c>
      <c r="D86" s="104">
        <v>38386.97923611111</v>
      </c>
      <c r="E86" s="84">
        <v>6208555.437976977</v>
      </c>
      <c r="F86" s="95">
        <v>0.8141903217612101</v>
      </c>
      <c r="J86" s="83"/>
      <c r="K86" s="81"/>
      <c r="L86" s="84"/>
      <c r="M86" s="84"/>
    </row>
    <row r="87" spans="1:13" ht="11.25">
      <c r="A87" s="80"/>
      <c r="B87" s="15"/>
      <c r="C87" s="15" t="s">
        <v>1079</v>
      </c>
      <c r="D87" s="104">
        <v>38386.98672453704</v>
      </c>
      <c r="E87" s="84">
        <v>4880990.505243552</v>
      </c>
      <c r="F87" s="95">
        <v>2.6335974070204657</v>
      </c>
      <c r="J87" s="83"/>
      <c r="K87" s="81"/>
      <c r="L87" s="84"/>
      <c r="M87" s="84"/>
    </row>
    <row r="88" spans="1:13" ht="11.25">
      <c r="A88" s="80"/>
      <c r="B88" s="15"/>
      <c r="C88" s="15" t="s">
        <v>1317</v>
      </c>
      <c r="D88" s="104">
        <v>38386.99421296296</v>
      </c>
      <c r="E88" s="84">
        <v>2563723.0954511883</v>
      </c>
      <c r="F88" s="95">
        <v>5.016135430445434</v>
      </c>
      <c r="J88" s="83"/>
      <c r="K88" s="81"/>
      <c r="L88" s="84"/>
      <c r="M88" s="84"/>
    </row>
    <row r="89" spans="1:13" ht="11.25">
      <c r="A89" s="80"/>
      <c r="B89" s="15"/>
      <c r="C89" s="15" t="s">
        <v>30</v>
      </c>
      <c r="D89" s="104">
        <v>38387.00157407407</v>
      </c>
      <c r="E89" s="84">
        <v>2415481.4755214085</v>
      </c>
      <c r="F89" s="95">
        <v>2.243993559187933</v>
      </c>
      <c r="J89" s="83"/>
      <c r="K89" s="81"/>
      <c r="L89" s="84"/>
      <c r="M89" s="84"/>
    </row>
    <row r="90" spans="1:13" ht="11.25">
      <c r="A90" s="80"/>
      <c r="B90" s="15"/>
      <c r="C90" s="15" t="s">
        <v>31</v>
      </c>
      <c r="D90" s="104">
        <v>38387.008935185186</v>
      </c>
      <c r="E90" s="84">
        <v>2941479.2190430765</v>
      </c>
      <c r="F90" s="95">
        <v>0.6716922709176515</v>
      </c>
      <c r="J90" s="83"/>
      <c r="K90" s="81"/>
      <c r="L90" s="84"/>
      <c r="M90" s="84"/>
    </row>
    <row r="91" spans="1:13" ht="11.25">
      <c r="A91" s="80"/>
      <c r="B91" s="15"/>
      <c r="C91" s="15" t="s">
        <v>1301</v>
      </c>
      <c r="D91" s="104">
        <v>38387.01640046296</v>
      </c>
      <c r="E91" s="84">
        <v>2631256.169729984</v>
      </c>
      <c r="F91" s="95">
        <v>3.0439541217773813</v>
      </c>
      <c r="J91" s="83"/>
      <c r="K91" s="81"/>
      <c r="L91" s="84"/>
      <c r="M91" s="84"/>
    </row>
    <row r="92" spans="1:13" ht="11.25">
      <c r="A92" s="80"/>
      <c r="B92" s="15"/>
      <c r="C92" s="15" t="s">
        <v>1080</v>
      </c>
      <c r="D92" s="104">
        <v>38387.02386574074</v>
      </c>
      <c r="E92" s="84">
        <v>5081797.479846248</v>
      </c>
      <c r="F92" s="95">
        <v>1.718948314250448</v>
      </c>
      <c r="J92" s="83"/>
      <c r="K92" s="81"/>
      <c r="L92" s="84"/>
      <c r="M92" s="84"/>
    </row>
    <row r="93" spans="1:13" ht="11.25">
      <c r="A93" s="80"/>
      <c r="B93" s="15"/>
      <c r="C93" s="15" t="s">
        <v>1300</v>
      </c>
      <c r="D93" s="104">
        <v>38387.03135416667</v>
      </c>
      <c r="E93" s="84">
        <v>3542596.172616066</v>
      </c>
      <c r="F93" s="95">
        <v>0.2399968918604989</v>
      </c>
      <c r="J93" s="83"/>
      <c r="K93" s="81"/>
      <c r="L93" s="84"/>
      <c r="M93" s="84"/>
    </row>
    <row r="94" spans="1:13" ht="11.25">
      <c r="A94" s="80"/>
      <c r="B94" s="15"/>
      <c r="C94" s="15" t="s">
        <v>32</v>
      </c>
      <c r="D94" s="104">
        <v>38387.038831018515</v>
      </c>
      <c r="E94" s="84">
        <v>3195636.5068951487</v>
      </c>
      <c r="F94" s="95">
        <v>0.8451321449552416</v>
      </c>
      <c r="J94" s="83"/>
      <c r="K94" s="81"/>
      <c r="L94" s="84"/>
      <c r="M94" s="84"/>
    </row>
    <row r="95" spans="1:13" ht="11.25">
      <c r="A95" s="80"/>
      <c r="B95" s="15"/>
      <c r="C95" s="15" t="s">
        <v>33</v>
      </c>
      <c r="D95" s="104">
        <v>38387.046319444446</v>
      </c>
      <c r="E95" s="84">
        <v>2868427.9221394085</v>
      </c>
      <c r="F95" s="95">
        <v>1.1656939135015287</v>
      </c>
      <c r="J95" s="83"/>
      <c r="K95" s="81"/>
      <c r="L95" s="84"/>
      <c r="M95" s="84"/>
    </row>
    <row r="96" spans="1:13" ht="11.25">
      <c r="A96" s="80"/>
      <c r="B96" s="15"/>
      <c r="C96" s="15" t="s">
        <v>34</v>
      </c>
      <c r="D96" s="104">
        <v>38387.05378472222</v>
      </c>
      <c r="E96" s="84">
        <v>2317985.4677054407</v>
      </c>
      <c r="F96" s="95">
        <v>3.087494419424675</v>
      </c>
      <c r="J96" s="83"/>
      <c r="K96" s="81"/>
      <c r="L96" s="84"/>
      <c r="M96" s="84"/>
    </row>
    <row r="97" spans="1:6" ht="11.25">
      <c r="A97" s="80"/>
      <c r="B97" s="15"/>
      <c r="C97" s="15" t="s">
        <v>1270</v>
      </c>
      <c r="D97" s="104">
        <v>38387.061261574076</v>
      </c>
      <c r="E97" s="84">
        <v>5220036.285480692</v>
      </c>
      <c r="F97" s="95">
        <v>1.4325537628622829</v>
      </c>
    </row>
    <row r="98" spans="1:13" ht="11.25">
      <c r="A98" s="80"/>
      <c r="B98" s="15"/>
      <c r="C98" s="15" t="s">
        <v>1271</v>
      </c>
      <c r="D98" s="104">
        <v>38387.068715277775</v>
      </c>
      <c r="E98" s="84">
        <v>4660501.9617033675</v>
      </c>
      <c r="F98" s="95">
        <v>2.3672575820531137</v>
      </c>
      <c r="L98" s="84"/>
      <c r="M98" s="84"/>
    </row>
    <row r="99" spans="1:12" ht="11.25">
      <c r="A99" s="80"/>
      <c r="B99" s="15"/>
      <c r="C99" s="15" t="s">
        <v>35</v>
      </c>
      <c r="D99" s="104">
        <v>38387.07619212963</v>
      </c>
      <c r="E99" s="84">
        <v>1934550.3408228364</v>
      </c>
      <c r="F99" s="95">
        <v>0.9013241886663269</v>
      </c>
      <c r="L99" s="84"/>
    </row>
    <row r="100" spans="1:13" ht="11.25">
      <c r="A100" s="80"/>
      <c r="B100" s="15"/>
      <c r="C100" s="15" t="s">
        <v>36</v>
      </c>
      <c r="D100" s="104">
        <v>38387.08366898148</v>
      </c>
      <c r="E100" s="84">
        <v>3048551.983773318</v>
      </c>
      <c r="F100" s="95">
        <v>1.7254725948945813</v>
      </c>
      <c r="L100" s="84"/>
      <c r="M100" s="76"/>
    </row>
    <row r="101" spans="1:6" ht="11.25">
      <c r="A101" s="80"/>
      <c r="B101" s="15"/>
      <c r="C101" s="15" t="s">
        <v>37</v>
      </c>
      <c r="D101" s="104">
        <v>38387.091145833336</v>
      </c>
      <c r="E101" s="84">
        <v>5224624.43791936</v>
      </c>
      <c r="F101" s="95">
        <v>1.721711211793201</v>
      </c>
    </row>
    <row r="102" spans="1:13" ht="11.25">
      <c r="A102" s="80"/>
      <c r="B102" s="15"/>
      <c r="C102" s="15" t="s">
        <v>1272</v>
      </c>
      <c r="D102" s="104">
        <v>38387.09862268518</v>
      </c>
      <c r="E102" s="84">
        <v>5096759.915820909</v>
      </c>
      <c r="F102" s="95">
        <v>4.5056935886246405</v>
      </c>
      <c r="J102" s="78"/>
      <c r="K102" s="78"/>
      <c r="L102" s="79"/>
      <c r="M102" s="79"/>
    </row>
    <row r="103" spans="1:13" ht="11.25">
      <c r="A103" s="80"/>
      <c r="B103" s="15"/>
      <c r="C103" s="15" t="s">
        <v>38</v>
      </c>
      <c r="D103" s="104">
        <v>38387.106087962966</v>
      </c>
      <c r="E103" s="15">
        <v>5478534.431091283</v>
      </c>
      <c r="F103" s="96">
        <v>1.9398670395532687</v>
      </c>
      <c r="J103" s="83"/>
      <c r="K103" s="81"/>
      <c r="L103" s="84"/>
      <c r="M103" s="84"/>
    </row>
    <row r="104" spans="1:13" ht="11.25">
      <c r="A104" s="80"/>
      <c r="B104" s="15"/>
      <c r="C104" s="15" t="s">
        <v>1303</v>
      </c>
      <c r="D104" s="104">
        <v>38387.11356481481</v>
      </c>
      <c r="E104" s="15">
        <v>3605259.662045514</v>
      </c>
      <c r="F104" s="96">
        <v>1.831419711600325</v>
      </c>
      <c r="J104" s="83"/>
      <c r="K104" s="81"/>
      <c r="L104" s="84"/>
      <c r="M104" s="84"/>
    </row>
    <row r="105" spans="1:13" ht="11.25">
      <c r="A105" s="80"/>
      <c r="B105" s="15"/>
      <c r="C105" s="15" t="s">
        <v>39</v>
      </c>
      <c r="D105" s="104">
        <v>38387.12105324074</v>
      </c>
      <c r="E105" s="15">
        <v>2694830.859890061</v>
      </c>
      <c r="F105" s="96">
        <v>0.7005240308508529</v>
      </c>
      <c r="J105" s="83"/>
      <c r="K105" s="81"/>
      <c r="L105" s="84"/>
      <c r="M105" s="84"/>
    </row>
    <row r="106" spans="1:13" ht="11.25">
      <c r="A106" s="80"/>
      <c r="B106" s="15"/>
      <c r="C106" s="15" t="s">
        <v>1316</v>
      </c>
      <c r="D106" s="104">
        <v>38387.12851851852</v>
      </c>
      <c r="E106" s="15">
        <v>4559245.429566252</v>
      </c>
      <c r="F106" s="96">
        <v>0.438121955530828</v>
      </c>
      <c r="J106" s="83"/>
      <c r="K106" s="81"/>
      <c r="L106" s="84"/>
      <c r="M106" s="84"/>
    </row>
    <row r="107" spans="1:13" ht="11.25">
      <c r="A107" s="80"/>
      <c r="B107" s="15"/>
      <c r="C107" s="15" t="s">
        <v>1273</v>
      </c>
      <c r="D107" s="104">
        <v>38387.13599537037</v>
      </c>
      <c r="E107" s="15">
        <v>5298692.797485171</v>
      </c>
      <c r="F107" s="96">
        <v>2.756202446666183</v>
      </c>
      <c r="J107" s="83"/>
      <c r="K107" s="81"/>
      <c r="L107" s="84"/>
      <c r="M107" s="84"/>
    </row>
    <row r="108" spans="1:13" ht="11.25">
      <c r="A108" s="80"/>
      <c r="B108" s="15"/>
      <c r="C108" s="15" t="s">
        <v>1302</v>
      </c>
      <c r="D108" s="104">
        <v>38387.143472222226</v>
      </c>
      <c r="E108" s="15">
        <v>2903520.2090188097</v>
      </c>
      <c r="F108" s="96">
        <v>2.3718366151100003</v>
      </c>
      <c r="J108" s="83"/>
      <c r="K108" s="81"/>
      <c r="L108" s="84"/>
      <c r="M108" s="84"/>
    </row>
    <row r="109" spans="1:13" ht="11.25">
      <c r="A109" s="80"/>
      <c r="B109" s="15"/>
      <c r="C109" s="15" t="s">
        <v>1246</v>
      </c>
      <c r="D109" s="104">
        <v>38387.15094907407</v>
      </c>
      <c r="E109" s="15">
        <v>17991.77375671679</v>
      </c>
      <c r="F109" s="96">
        <v>1.7580213941576406</v>
      </c>
      <c r="J109" s="83"/>
      <c r="K109" s="81"/>
      <c r="L109" s="84"/>
      <c r="M109" s="84"/>
    </row>
    <row r="110" spans="1:13" ht="11.25">
      <c r="A110" s="80"/>
      <c r="B110" s="15"/>
      <c r="C110" s="15" t="s">
        <v>1304</v>
      </c>
      <c r="D110" s="104">
        <v>38387.15840277778</v>
      </c>
      <c r="E110" s="15">
        <v>3761496.243162277</v>
      </c>
      <c r="F110" s="96">
        <v>2.1122386736803165</v>
      </c>
      <c r="J110" s="83"/>
      <c r="K110" s="81"/>
      <c r="L110" s="84"/>
      <c r="M110" s="84"/>
    </row>
    <row r="111" spans="1:13" ht="11.25">
      <c r="A111" s="80"/>
      <c r="B111" s="15"/>
      <c r="C111" s="15" t="s">
        <v>40</v>
      </c>
      <c r="D111" s="104">
        <v>38387.165868055556</v>
      </c>
      <c r="E111" s="15">
        <v>5280116.263842983</v>
      </c>
      <c r="F111" s="96">
        <v>2.1377649653224116</v>
      </c>
      <c r="J111" s="83"/>
      <c r="K111" s="81"/>
      <c r="L111" s="84"/>
      <c r="M111" s="84"/>
    </row>
    <row r="112" spans="1:13" ht="11.25">
      <c r="A112" s="80"/>
      <c r="B112" s="15"/>
      <c r="C112" s="15" t="s">
        <v>1234</v>
      </c>
      <c r="D112" s="104">
        <v>38387.17333333333</v>
      </c>
      <c r="E112" s="15">
        <v>5488412.720138755</v>
      </c>
      <c r="F112" s="96">
        <v>0.09129702750304483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1218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1219</v>
      </c>
      <c r="D119" s="104" t="s">
        <v>1220</v>
      </c>
      <c r="E119" s="15" t="s">
        <v>1221</v>
      </c>
      <c r="F119" s="96" t="s">
        <v>1046</v>
      </c>
      <c r="J119" s="83"/>
      <c r="K119" s="81"/>
      <c r="L119" s="84"/>
      <c r="M119" s="84"/>
    </row>
    <row r="120" spans="1:13" ht="11.25">
      <c r="A120" s="80" t="s">
        <v>1120</v>
      </c>
      <c r="B120" s="15"/>
      <c r="C120" s="15" t="s">
        <v>1076</v>
      </c>
      <c r="D120" s="104">
        <v>38386.94525462963</v>
      </c>
      <c r="E120" s="15">
        <v>26763.73512946561</v>
      </c>
      <c r="F120" s="96">
        <v>0.7848284987853148</v>
      </c>
      <c r="J120" s="83"/>
      <c r="K120" s="81"/>
      <c r="L120" s="84"/>
      <c r="M120" s="84"/>
    </row>
    <row r="121" spans="1:13" ht="11.25">
      <c r="A121" s="80"/>
      <c r="B121" s="15"/>
      <c r="C121" s="15" t="s">
        <v>1077</v>
      </c>
      <c r="D121" s="104">
        <v>38386.952731481484</v>
      </c>
      <c r="E121" s="15">
        <v>135.9383353331043</v>
      </c>
      <c r="F121" s="96">
        <v>76.67808570697126</v>
      </c>
      <c r="J121" s="83"/>
      <c r="K121" s="81"/>
      <c r="L121" s="84"/>
      <c r="M121" s="84"/>
    </row>
    <row r="122" spans="1:13" ht="11.25">
      <c r="A122" s="80"/>
      <c r="B122" s="15"/>
      <c r="C122" s="15" t="s">
        <v>1299</v>
      </c>
      <c r="D122" s="104">
        <v>38386.960231481484</v>
      </c>
      <c r="E122" s="15">
        <v>1148.290722002257</v>
      </c>
      <c r="F122" s="96">
        <v>5.6298089735663375</v>
      </c>
      <c r="J122" s="83"/>
      <c r="K122" s="81"/>
      <c r="L122" s="84"/>
      <c r="M122" s="84"/>
    </row>
    <row r="123" spans="1:13" ht="11.25">
      <c r="A123" s="80"/>
      <c r="B123" s="15"/>
      <c r="C123" s="15" t="s">
        <v>1078</v>
      </c>
      <c r="D123" s="104">
        <v>38386.96771990741</v>
      </c>
      <c r="E123" s="15">
        <v>26706.77935057558</v>
      </c>
      <c r="F123" s="96">
        <v>0.8589908982945027</v>
      </c>
      <c r="J123" s="83"/>
      <c r="K123" s="81"/>
      <c r="L123" s="84"/>
      <c r="M123" s="84"/>
    </row>
    <row r="124" spans="1:13" ht="11.25">
      <c r="A124" s="80"/>
      <c r="B124" s="15"/>
      <c r="C124" s="15" t="s">
        <v>1305</v>
      </c>
      <c r="D124" s="104">
        <v>38386.97520833334</v>
      </c>
      <c r="E124" s="84">
        <v>303.00335367073313</v>
      </c>
      <c r="F124" s="95">
        <v>16.851207759892503</v>
      </c>
      <c r="J124" s="83"/>
      <c r="K124" s="81"/>
      <c r="L124" s="84"/>
      <c r="M124" s="84"/>
    </row>
    <row r="125" spans="1:13" ht="11.25">
      <c r="A125" s="80"/>
      <c r="B125" s="15"/>
      <c r="C125" s="15" t="s">
        <v>29</v>
      </c>
      <c r="D125" s="104">
        <v>38386.98269675926</v>
      </c>
      <c r="E125" s="84">
        <v>12149.883193131442</v>
      </c>
      <c r="F125" s="95">
        <v>0.809242993921477</v>
      </c>
      <c r="J125" s="83"/>
      <c r="K125" s="81"/>
      <c r="L125" s="84"/>
      <c r="M125" s="84"/>
    </row>
    <row r="126" spans="1:13" ht="11.25">
      <c r="A126" s="80"/>
      <c r="B126" s="15"/>
      <c r="C126" s="15" t="s">
        <v>1079</v>
      </c>
      <c r="D126" s="104">
        <v>38386.99018518518</v>
      </c>
      <c r="E126" s="84">
        <v>27379.29135657413</v>
      </c>
      <c r="F126" s="95">
        <v>2.0384403726126705</v>
      </c>
      <c r="J126" s="83"/>
      <c r="K126" s="81"/>
      <c r="L126" s="84"/>
      <c r="M126" s="84"/>
    </row>
    <row r="127" spans="1:13" ht="11.25">
      <c r="A127" s="80"/>
      <c r="B127" s="15"/>
      <c r="C127" s="15" t="s">
        <v>1317</v>
      </c>
      <c r="D127" s="104">
        <v>38386.99759259259</v>
      </c>
      <c r="E127" s="84">
        <v>3228.603442963737</v>
      </c>
      <c r="F127" s="95">
        <v>5.225299372120905</v>
      </c>
      <c r="J127" s="83"/>
      <c r="K127" s="81"/>
      <c r="L127" s="84"/>
      <c r="M127" s="84"/>
    </row>
    <row r="128" spans="1:13" ht="11.25">
      <c r="A128" s="80"/>
      <c r="B128" s="15"/>
      <c r="C128" s="15" t="s">
        <v>30</v>
      </c>
      <c r="D128" s="104">
        <v>38387.004953703705</v>
      </c>
      <c r="E128" s="84">
        <v>1837.1728398697544</v>
      </c>
      <c r="F128" s="95">
        <v>3.675434697918167</v>
      </c>
      <c r="L128" s="84"/>
      <c r="M128" s="76"/>
    </row>
    <row r="129" spans="1:6" ht="11.25">
      <c r="A129" s="80"/>
      <c r="B129" s="15"/>
      <c r="C129" s="15" t="s">
        <v>31</v>
      </c>
      <c r="D129" s="104">
        <v>38387.01237268518</v>
      </c>
      <c r="E129" s="84">
        <v>2058.0704734572682</v>
      </c>
      <c r="F129" s="95">
        <v>1.8292109398380523</v>
      </c>
    </row>
    <row r="130" spans="1:13" ht="11.25">
      <c r="A130" s="80"/>
      <c r="B130" s="15"/>
      <c r="C130" s="15" t="s">
        <v>1301</v>
      </c>
      <c r="D130" s="104">
        <v>38387.019849537035</v>
      </c>
      <c r="E130" s="84">
        <v>73222.2464920986</v>
      </c>
      <c r="F130" s="95">
        <v>0.08271006339988833</v>
      </c>
      <c r="J130" s="78"/>
      <c r="K130" s="78"/>
      <c r="L130" s="79"/>
      <c r="M130" s="79"/>
    </row>
    <row r="131" spans="1:13" ht="11.25">
      <c r="A131" s="80"/>
      <c r="B131" s="15"/>
      <c r="C131" s="15" t="s">
        <v>1080</v>
      </c>
      <c r="D131" s="104">
        <v>38387.027337962965</v>
      </c>
      <c r="E131" s="84">
        <v>27552.307626547554</v>
      </c>
      <c r="F131" s="95">
        <v>1.8500597944756516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1300</v>
      </c>
      <c r="D132" s="104">
        <v>38387.03481481481</v>
      </c>
      <c r="E132" s="84">
        <v>156.9894308946315</v>
      </c>
      <c r="F132" s="95">
        <v>7.996219851846271</v>
      </c>
      <c r="J132" s="83"/>
      <c r="K132" s="81"/>
      <c r="L132" s="84"/>
      <c r="M132" s="84"/>
    </row>
    <row r="133" spans="1:13" ht="11.25">
      <c r="A133" s="80"/>
      <c r="B133" s="15"/>
      <c r="C133" s="15" t="s">
        <v>32</v>
      </c>
      <c r="D133" s="104">
        <v>38387.042291666665</v>
      </c>
      <c r="E133" s="84">
        <v>2098.916239027531</v>
      </c>
      <c r="F133" s="95">
        <v>5.809001958323912</v>
      </c>
      <c r="J133" s="83"/>
      <c r="K133" s="81"/>
      <c r="L133" s="84"/>
      <c r="M133" s="84"/>
    </row>
    <row r="134" spans="1:13" ht="11.25">
      <c r="A134" s="80"/>
      <c r="B134" s="15"/>
      <c r="C134" s="15" t="s">
        <v>33</v>
      </c>
      <c r="D134" s="104">
        <v>38387.04976851852</v>
      </c>
      <c r="E134" s="84">
        <v>2134.253264545342</v>
      </c>
      <c r="F134" s="95">
        <v>7.618905788109722</v>
      </c>
      <c r="J134" s="83"/>
      <c r="K134" s="81"/>
      <c r="L134" s="84"/>
      <c r="M134" s="84"/>
    </row>
    <row r="135" spans="1:13" ht="11.25">
      <c r="A135" s="80"/>
      <c r="B135" s="15"/>
      <c r="C135" s="15" t="s">
        <v>34</v>
      </c>
      <c r="D135" s="104">
        <v>38387.05724537037</v>
      </c>
      <c r="E135" s="84">
        <v>1075.918840323122</v>
      </c>
      <c r="F135" s="95">
        <v>11.96663698489901</v>
      </c>
      <c r="J135" s="83"/>
      <c r="K135" s="81"/>
      <c r="L135" s="84"/>
      <c r="M135" s="84"/>
    </row>
    <row r="136" spans="1:13" ht="11.25">
      <c r="A136" s="80"/>
      <c r="B136" s="15"/>
      <c r="C136" s="15" t="s">
        <v>1270</v>
      </c>
      <c r="D136" s="104">
        <v>38387.06469907407</v>
      </c>
      <c r="E136" s="84">
        <v>28142.496912052036</v>
      </c>
      <c r="F136" s="95">
        <v>2.0873653849588627</v>
      </c>
      <c r="J136" s="83"/>
      <c r="K136" s="81"/>
      <c r="L136" s="84"/>
      <c r="M136" s="84"/>
    </row>
    <row r="137" spans="1:13" ht="11.25">
      <c r="A137" s="80"/>
      <c r="B137" s="15"/>
      <c r="C137" s="15" t="s">
        <v>1271</v>
      </c>
      <c r="D137" s="104">
        <v>38387.072164351855</v>
      </c>
      <c r="E137" s="84">
        <v>1350.825054703615</v>
      </c>
      <c r="F137" s="95">
        <v>9.638529517084633</v>
      </c>
      <c r="J137" s="83"/>
      <c r="K137" s="81"/>
      <c r="L137" s="84"/>
      <c r="M137" s="84"/>
    </row>
    <row r="138" spans="1:13" ht="11.25">
      <c r="A138" s="80"/>
      <c r="B138" s="15"/>
      <c r="C138" s="15" t="s">
        <v>35</v>
      </c>
      <c r="D138" s="104">
        <v>38387.0796412037</v>
      </c>
      <c r="E138" s="84">
        <v>1849.597793838959</v>
      </c>
      <c r="F138" s="95">
        <v>5.925672707930217</v>
      </c>
      <c r="J138" s="83"/>
      <c r="K138" s="81"/>
      <c r="L138" s="84"/>
      <c r="M138" s="84"/>
    </row>
    <row r="139" spans="1:13" ht="11.25">
      <c r="A139" s="80"/>
      <c r="B139" s="15"/>
      <c r="C139" s="15" t="s">
        <v>36</v>
      </c>
      <c r="D139" s="104">
        <v>38387.08712962963</v>
      </c>
      <c r="E139" s="84">
        <v>1960.7053777163258</v>
      </c>
      <c r="F139" s="95">
        <v>7.740855953015094</v>
      </c>
      <c r="J139" s="83"/>
      <c r="K139" s="81"/>
      <c r="L139" s="84"/>
      <c r="M139" s="84"/>
    </row>
    <row r="140" spans="1:13" ht="11.25">
      <c r="A140" s="80"/>
      <c r="B140" s="15"/>
      <c r="C140" s="15" t="s">
        <v>37</v>
      </c>
      <c r="D140" s="104">
        <v>38387.09460648148</v>
      </c>
      <c r="E140" s="84">
        <v>28159.553741420335</v>
      </c>
      <c r="F140" s="95">
        <v>0.8799142476275431</v>
      </c>
      <c r="J140" s="83"/>
      <c r="K140" s="81"/>
      <c r="L140" s="84"/>
      <c r="M140" s="84"/>
    </row>
    <row r="141" spans="1:13" ht="11.25">
      <c r="A141" s="80"/>
      <c r="B141" s="15"/>
      <c r="C141" s="15" t="s">
        <v>1272</v>
      </c>
      <c r="D141" s="104">
        <v>38387.102060185185</v>
      </c>
      <c r="E141" s="84">
        <v>28580.136691007425</v>
      </c>
      <c r="F141" s="95">
        <v>0.3458571925835347</v>
      </c>
      <c r="J141" s="83"/>
      <c r="K141" s="81"/>
      <c r="L141" s="84"/>
      <c r="M141" s="84"/>
    </row>
    <row r="142" spans="1:13" ht="11.25">
      <c r="A142" s="80"/>
      <c r="B142" s="15"/>
      <c r="C142" s="15" t="s">
        <v>38</v>
      </c>
      <c r="D142" s="104">
        <v>38387.10954861111</v>
      </c>
      <c r="E142" s="84">
        <v>2618.3574238442957</v>
      </c>
      <c r="F142" s="95">
        <v>1.4895218776362997</v>
      </c>
      <c r="J142" s="83"/>
      <c r="K142" s="81"/>
      <c r="L142" s="84"/>
      <c r="M142" s="84"/>
    </row>
    <row r="143" spans="1:13" ht="11.25">
      <c r="A143" s="80"/>
      <c r="B143" s="15"/>
      <c r="C143" s="15" t="s">
        <v>1303</v>
      </c>
      <c r="D143" s="104">
        <v>38387.11702546296</v>
      </c>
      <c r="E143" s="84">
        <v>314.6403261568049</v>
      </c>
      <c r="F143" s="95">
        <v>27.277980459378597</v>
      </c>
      <c r="J143" s="83"/>
      <c r="K143" s="81"/>
      <c r="L143" s="84"/>
      <c r="M143" s="84"/>
    </row>
    <row r="144" spans="1:13" ht="11.25">
      <c r="A144" s="80"/>
      <c r="B144" s="15"/>
      <c r="C144" s="15" t="s">
        <v>39</v>
      </c>
      <c r="D144" s="104">
        <v>38387.124502314815</v>
      </c>
      <c r="E144" s="84">
        <v>1102.804043134261</v>
      </c>
      <c r="F144" s="95">
        <v>11.322761841407658</v>
      </c>
      <c r="J144" s="83"/>
      <c r="K144" s="81"/>
      <c r="L144" s="84"/>
      <c r="M144" s="84"/>
    </row>
    <row r="145" spans="1:13" ht="11.25">
      <c r="A145" s="80"/>
      <c r="B145" s="15"/>
      <c r="C145" s="15" t="s">
        <v>1316</v>
      </c>
      <c r="D145" s="104">
        <v>38387.13197916667</v>
      </c>
      <c r="E145" s="84">
        <v>888.6293660878832</v>
      </c>
      <c r="F145" s="95">
        <v>8.843428080302562</v>
      </c>
      <c r="J145" s="83"/>
      <c r="K145" s="81"/>
      <c r="L145" s="84"/>
      <c r="M145" s="84"/>
    </row>
    <row r="146" spans="1:13" ht="11.25">
      <c r="A146" s="80"/>
      <c r="B146" s="15"/>
      <c r="C146" s="15" t="s">
        <v>1273</v>
      </c>
      <c r="D146" s="104">
        <v>38387.139444444445</v>
      </c>
      <c r="E146" s="84">
        <v>28813.392336679844</v>
      </c>
      <c r="F146" s="95">
        <v>2.1900098576678717</v>
      </c>
      <c r="J146" s="83"/>
      <c r="K146" s="81"/>
      <c r="L146" s="84"/>
      <c r="M146" s="84"/>
    </row>
    <row r="147" spans="1:13" ht="11.25">
      <c r="A147" s="80"/>
      <c r="B147" s="15"/>
      <c r="C147" s="15" t="s">
        <v>1302</v>
      </c>
      <c r="D147" s="104">
        <v>38387.14693287037</v>
      </c>
      <c r="E147" s="84">
        <v>78382.34755434292</v>
      </c>
      <c r="F147" s="95">
        <v>1.3352880612870444</v>
      </c>
      <c r="J147" s="83"/>
      <c r="K147" s="81"/>
      <c r="L147" s="84"/>
      <c r="M147" s="84"/>
    </row>
    <row r="148" spans="1:13" ht="11.25">
      <c r="A148" s="80"/>
      <c r="B148" s="15"/>
      <c r="C148" s="15" t="s">
        <v>1246</v>
      </c>
      <c r="D148" s="104">
        <v>38387.154386574075</v>
      </c>
      <c r="E148" s="84">
        <v>69.36864853490569</v>
      </c>
      <c r="F148" s="95">
        <v>96.49213714561775</v>
      </c>
      <c r="J148" s="83"/>
      <c r="K148" s="81"/>
      <c r="L148" s="84"/>
      <c r="M148" s="84"/>
    </row>
    <row r="149" spans="1:13" ht="11.25">
      <c r="A149" s="80"/>
      <c r="B149" s="15"/>
      <c r="C149" s="15" t="s">
        <v>1304</v>
      </c>
      <c r="D149" s="104">
        <v>38387.16185185185</v>
      </c>
      <c r="E149" s="84">
        <v>130.088486895948</v>
      </c>
      <c r="F149" s="95">
        <v>32.82454129499768</v>
      </c>
      <c r="J149" s="83"/>
      <c r="K149" s="81"/>
      <c r="L149" s="84"/>
      <c r="M149" s="84"/>
    </row>
    <row r="150" spans="1:13" ht="11.25">
      <c r="A150" s="80"/>
      <c r="B150" s="15"/>
      <c r="C150" s="15" t="s">
        <v>40</v>
      </c>
      <c r="D150" s="104">
        <v>38387.169328703705</v>
      </c>
      <c r="E150" s="84">
        <v>28915.47016925841</v>
      </c>
      <c r="F150" s="95">
        <v>1.5992808527791291</v>
      </c>
      <c r="J150" s="83"/>
      <c r="K150" s="81"/>
      <c r="L150" s="84"/>
      <c r="M150" s="84"/>
    </row>
    <row r="151" spans="1:13" ht="11.25">
      <c r="A151" s="80"/>
      <c r="B151" s="15"/>
      <c r="C151" s="15" t="s">
        <v>1234</v>
      </c>
      <c r="D151" s="104">
        <v>38387.176782407405</v>
      </c>
      <c r="E151" s="84">
        <v>28870.202834849617</v>
      </c>
      <c r="F151" s="95">
        <v>3.0919272676823835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1218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1219</v>
      </c>
      <c r="D158" s="105" t="s">
        <v>1220</v>
      </c>
      <c r="E158" s="84" t="s">
        <v>1221</v>
      </c>
      <c r="F158" s="95" t="s">
        <v>1046</v>
      </c>
      <c r="J158" s="83"/>
      <c r="K158" s="81"/>
      <c r="L158" s="84"/>
      <c r="M158" s="84"/>
    </row>
    <row r="159" spans="1:6" ht="11.25">
      <c r="A159" s="80" t="s">
        <v>1051</v>
      </c>
      <c r="B159" s="15"/>
      <c r="C159" s="15" t="s">
        <v>1076</v>
      </c>
      <c r="D159" s="105">
        <v>38386.94248842593</v>
      </c>
      <c r="E159" s="84">
        <v>817141.9540716362</v>
      </c>
      <c r="F159" s="95">
        <v>5.724340605198806</v>
      </c>
    </row>
    <row r="160" spans="1:13" ht="11.25">
      <c r="A160" s="80"/>
      <c r="B160" s="15"/>
      <c r="C160" s="15" t="s">
        <v>1077</v>
      </c>
      <c r="D160" s="105">
        <v>38386.94996527778</v>
      </c>
      <c r="E160" s="84">
        <v>690.268650202537</v>
      </c>
      <c r="F160" s="95">
        <v>6.51728330092149</v>
      </c>
      <c r="L160" s="84"/>
      <c r="M160" s="84"/>
    </row>
    <row r="161" spans="1:12" ht="11.25">
      <c r="A161" s="80"/>
      <c r="B161" s="15"/>
      <c r="C161" s="15" t="s">
        <v>1299</v>
      </c>
      <c r="D161" s="105">
        <v>38386.95744212963</v>
      </c>
      <c r="E161" s="84">
        <v>1113800.763164769</v>
      </c>
      <c r="F161" s="95">
        <v>0.8633072909261024</v>
      </c>
      <c r="L161" s="84"/>
    </row>
    <row r="162" spans="1:13" ht="11.25">
      <c r="A162" s="80"/>
      <c r="B162" s="15"/>
      <c r="C162" s="15" t="s">
        <v>1078</v>
      </c>
      <c r="D162" s="105">
        <v>38386.96493055556</v>
      </c>
      <c r="E162" s="84">
        <v>848967.5483087142</v>
      </c>
      <c r="F162" s="95">
        <v>1.807855442365513</v>
      </c>
      <c r="L162" s="84"/>
      <c r="M162" s="76"/>
    </row>
    <row r="163" spans="1:6" ht="11.25">
      <c r="A163" s="80"/>
      <c r="B163" s="15"/>
      <c r="C163" s="15" t="s">
        <v>1305</v>
      </c>
      <c r="D163" s="105">
        <v>38386.97243055556</v>
      </c>
      <c r="E163" s="84">
        <v>5327401.344452832</v>
      </c>
      <c r="F163" s="95">
        <v>0.2991343620428645</v>
      </c>
    </row>
    <row r="164" spans="1:13" ht="11.25">
      <c r="A164" s="80"/>
      <c r="B164" s="15"/>
      <c r="C164" s="15" t="s">
        <v>29</v>
      </c>
      <c r="D164" s="105">
        <v>38386.97991898148</v>
      </c>
      <c r="E164" s="84">
        <v>936939.0970186257</v>
      </c>
      <c r="F164" s="95">
        <v>1.7353341600757712</v>
      </c>
      <c r="J164" s="78"/>
      <c r="K164" s="78"/>
      <c r="L164" s="79"/>
      <c r="M164" s="79"/>
    </row>
    <row r="165" spans="1:13" ht="11.25">
      <c r="A165" s="80"/>
      <c r="B165" s="15"/>
      <c r="C165" s="15" t="s">
        <v>1079</v>
      </c>
      <c r="D165" s="105">
        <v>38386.98741898148</v>
      </c>
      <c r="E165" s="84">
        <v>853100.4126738381</v>
      </c>
      <c r="F165" s="95">
        <v>1.4578554027602713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1317</v>
      </c>
      <c r="D166" s="105">
        <v>38386.99488425926</v>
      </c>
      <c r="E166" s="84">
        <v>1014703.3299318497</v>
      </c>
      <c r="F166" s="95">
        <v>1.957127708866223</v>
      </c>
      <c r="J166" s="83"/>
      <c r="K166" s="81"/>
      <c r="L166" s="84"/>
      <c r="M166" s="84"/>
    </row>
    <row r="167" spans="1:13" ht="11.25">
      <c r="A167" s="80"/>
      <c r="B167" s="15"/>
      <c r="C167" s="15" t="s">
        <v>30</v>
      </c>
      <c r="D167" s="105">
        <v>38387.00224537037</v>
      </c>
      <c r="E167" s="84">
        <v>909574.6113837372</v>
      </c>
      <c r="F167" s="95">
        <v>0.25739667457748516</v>
      </c>
      <c r="J167" s="83"/>
      <c r="K167" s="81"/>
      <c r="L167" s="84"/>
      <c r="M167" s="84"/>
    </row>
    <row r="168" spans="1:13" ht="11.25">
      <c r="A168" s="80"/>
      <c r="B168" s="15"/>
      <c r="C168" s="15" t="s">
        <v>31</v>
      </c>
      <c r="D168" s="105">
        <v>38387.00960648148</v>
      </c>
      <c r="E168" s="84">
        <v>1502125.629633636</v>
      </c>
      <c r="F168" s="95">
        <v>0.9151570902788165</v>
      </c>
      <c r="J168" s="83"/>
      <c r="K168" s="81"/>
      <c r="L168" s="84"/>
      <c r="M168" s="84"/>
    </row>
    <row r="169" spans="1:13" ht="11.25">
      <c r="A169" s="80"/>
      <c r="B169" s="15"/>
      <c r="C169" s="15" t="s">
        <v>1301</v>
      </c>
      <c r="D169" s="105">
        <v>38387.01707175926</v>
      </c>
      <c r="E169" s="84">
        <v>456844.80478858645</v>
      </c>
      <c r="F169" s="95">
        <v>1.5882255915526884</v>
      </c>
      <c r="J169" s="83"/>
      <c r="K169" s="81"/>
      <c r="L169" s="84"/>
      <c r="M169" s="84"/>
    </row>
    <row r="170" spans="1:13" ht="11.25">
      <c r="A170" s="80"/>
      <c r="B170" s="15"/>
      <c r="C170" s="15" t="s">
        <v>1080</v>
      </c>
      <c r="D170" s="105">
        <v>38387.02454861111</v>
      </c>
      <c r="E170" s="84">
        <v>847535.046512751</v>
      </c>
      <c r="F170" s="95">
        <v>3.1005290200874396</v>
      </c>
      <c r="J170" s="83"/>
      <c r="K170" s="81"/>
      <c r="L170" s="84"/>
      <c r="M170" s="84"/>
    </row>
    <row r="171" spans="1:13" ht="11.25">
      <c r="A171" s="80"/>
      <c r="B171" s="15"/>
      <c r="C171" s="15" t="s">
        <v>1300</v>
      </c>
      <c r="D171" s="105">
        <v>38387.03203703704</v>
      </c>
      <c r="E171" s="84">
        <v>5877057.854799134</v>
      </c>
      <c r="F171" s="95">
        <v>0.9439356041702059</v>
      </c>
      <c r="J171" s="83"/>
      <c r="K171" s="81"/>
      <c r="L171" s="84"/>
      <c r="M171" s="84"/>
    </row>
    <row r="172" spans="1:13" ht="11.25">
      <c r="A172" s="80"/>
      <c r="B172" s="15"/>
      <c r="C172" s="15" t="s">
        <v>32</v>
      </c>
      <c r="D172" s="105">
        <v>38387.039513888885</v>
      </c>
      <c r="E172" s="84">
        <v>1145010.3541459276</v>
      </c>
      <c r="F172" s="95">
        <v>2.142652408718076</v>
      </c>
      <c r="J172" s="83"/>
      <c r="K172" s="81"/>
      <c r="L172" s="84"/>
      <c r="M172" s="84"/>
    </row>
    <row r="173" spans="1:13" ht="11.25">
      <c r="A173" s="80"/>
      <c r="B173" s="15"/>
      <c r="C173" s="15" t="s">
        <v>33</v>
      </c>
      <c r="D173" s="105">
        <v>38387.04699074074</v>
      </c>
      <c r="E173" s="84">
        <v>893076.6243781066</v>
      </c>
      <c r="F173" s="95">
        <v>1.9097033796703602</v>
      </c>
      <c r="J173" s="83"/>
      <c r="K173" s="81"/>
      <c r="L173" s="84"/>
      <c r="M173" s="84"/>
    </row>
    <row r="174" spans="1:13" ht="11.25">
      <c r="A174" s="80"/>
      <c r="B174" s="15"/>
      <c r="C174" s="15" t="s">
        <v>34</v>
      </c>
      <c r="D174" s="105">
        <v>38387.05446759259</v>
      </c>
      <c r="E174" s="84">
        <v>1200614.109865462</v>
      </c>
      <c r="F174" s="95">
        <v>1.5221150797044252</v>
      </c>
      <c r="J174" s="83"/>
      <c r="K174" s="81"/>
      <c r="L174" s="84"/>
      <c r="M174" s="84"/>
    </row>
    <row r="175" spans="1:13" ht="11.25">
      <c r="A175" s="80"/>
      <c r="B175" s="15"/>
      <c r="C175" s="15" t="s">
        <v>1270</v>
      </c>
      <c r="D175" s="105">
        <v>38387.061944444446</v>
      </c>
      <c r="E175" s="84">
        <v>861317.4344207208</v>
      </c>
      <c r="F175" s="95">
        <v>3.0839839017633413</v>
      </c>
      <c r="J175" s="83"/>
      <c r="K175" s="81"/>
      <c r="L175" s="84"/>
      <c r="M175" s="84"/>
    </row>
    <row r="176" spans="1:13" ht="11.25">
      <c r="A176" s="80"/>
      <c r="B176" s="15"/>
      <c r="C176" s="15" t="s">
        <v>1271</v>
      </c>
      <c r="D176" s="105">
        <v>38387.069398148145</v>
      </c>
      <c r="E176" s="84">
        <v>1176050.202894482</v>
      </c>
      <c r="F176" s="95">
        <v>3.4162718195190838</v>
      </c>
      <c r="J176" s="83"/>
      <c r="K176" s="81"/>
      <c r="L176" s="84"/>
      <c r="M176" s="84"/>
    </row>
    <row r="177" spans="1:13" ht="11.25">
      <c r="A177" s="80"/>
      <c r="B177" s="15"/>
      <c r="C177" s="15" t="s">
        <v>35</v>
      </c>
      <c r="D177" s="105">
        <v>38387.07686342593</v>
      </c>
      <c r="E177" s="84">
        <v>1268051.4050516807</v>
      </c>
      <c r="F177" s="95">
        <v>1.4128757234159475</v>
      </c>
      <c r="J177" s="83"/>
      <c r="K177" s="81"/>
      <c r="L177" s="84"/>
      <c r="M177" s="84"/>
    </row>
    <row r="178" spans="1:13" ht="11.25">
      <c r="A178" s="80"/>
      <c r="B178" s="15"/>
      <c r="C178" s="15" t="s">
        <v>36</v>
      </c>
      <c r="D178" s="105">
        <v>38387.084340277775</v>
      </c>
      <c r="E178" s="84">
        <v>1053454.200199952</v>
      </c>
      <c r="F178" s="95">
        <v>2.1981297168931566</v>
      </c>
      <c r="J178" s="83"/>
      <c r="K178" s="81"/>
      <c r="L178" s="84"/>
      <c r="M178" s="84"/>
    </row>
    <row r="179" spans="1:13" ht="11.25">
      <c r="A179" s="80"/>
      <c r="B179" s="15"/>
      <c r="C179" s="15" t="s">
        <v>37</v>
      </c>
      <c r="D179" s="105">
        <v>38387.091828703706</v>
      </c>
      <c r="E179" s="84">
        <v>880563.5602737182</v>
      </c>
      <c r="F179" s="95">
        <v>1.6719213575310057</v>
      </c>
      <c r="J179" s="83"/>
      <c r="K179" s="81"/>
      <c r="L179" s="84"/>
      <c r="M179" s="84"/>
    </row>
    <row r="180" spans="1:13" ht="11.25">
      <c r="A180" s="80"/>
      <c r="B180" s="15"/>
      <c r="C180" s="15" t="s">
        <v>1272</v>
      </c>
      <c r="D180" s="105">
        <v>38387.09929398148</v>
      </c>
      <c r="E180" s="84">
        <v>892757.613489988</v>
      </c>
      <c r="F180" s="95">
        <v>4.173314251303682</v>
      </c>
      <c r="J180" s="83"/>
      <c r="K180" s="81"/>
      <c r="L180" s="84"/>
      <c r="M180" s="84"/>
    </row>
    <row r="181" spans="1:13" ht="11.25">
      <c r="A181" s="80"/>
      <c r="B181" s="15"/>
      <c r="C181" s="15" t="s">
        <v>38</v>
      </c>
      <c r="D181" s="105">
        <v>38387.10675925926</v>
      </c>
      <c r="E181" s="84">
        <v>879935.0039931472</v>
      </c>
      <c r="F181" s="95">
        <v>1.5714034199199112</v>
      </c>
      <c r="J181" s="83"/>
      <c r="K181" s="81"/>
      <c r="L181" s="84"/>
      <c r="M181" s="84"/>
    </row>
    <row r="182" spans="1:13" ht="11.25">
      <c r="A182" s="80"/>
      <c r="B182" s="15"/>
      <c r="C182" s="15" t="s">
        <v>1303</v>
      </c>
      <c r="D182" s="105">
        <v>38387.11424768518</v>
      </c>
      <c r="E182" s="84">
        <v>5626134.188545653</v>
      </c>
      <c r="F182" s="95">
        <v>0.8923524028761566</v>
      </c>
      <c r="J182" s="83"/>
      <c r="K182" s="81"/>
      <c r="L182" s="84"/>
      <c r="M182" s="84"/>
    </row>
    <row r="183" spans="1:13" ht="11.25">
      <c r="A183" s="80"/>
      <c r="B183" s="15"/>
      <c r="C183" s="15" t="s">
        <v>39</v>
      </c>
      <c r="D183" s="105">
        <v>38387.12173611111</v>
      </c>
      <c r="E183" s="84">
        <v>1321476.0739526553</v>
      </c>
      <c r="F183" s="95">
        <v>0.9144134687665406</v>
      </c>
      <c r="J183" s="83"/>
      <c r="K183" s="81"/>
      <c r="L183" s="84"/>
      <c r="M183" s="84"/>
    </row>
    <row r="184" spans="1:13" ht="11.25">
      <c r="A184" s="80"/>
      <c r="B184" s="15"/>
      <c r="C184" s="15" t="s">
        <v>1316</v>
      </c>
      <c r="D184" s="105">
        <v>38387.12920138889</v>
      </c>
      <c r="E184" s="84">
        <v>3857976.3275820757</v>
      </c>
      <c r="F184" s="95">
        <v>4.0029006117654315</v>
      </c>
      <c r="J184" s="83"/>
      <c r="K184" s="81"/>
      <c r="L184" s="84"/>
      <c r="M184" s="84"/>
    </row>
    <row r="185" spans="1:13" ht="11.25">
      <c r="A185" s="80"/>
      <c r="B185" s="15"/>
      <c r="C185" s="15" t="s">
        <v>1273</v>
      </c>
      <c r="D185" s="105">
        <v>38387.13667824074</v>
      </c>
      <c r="E185" s="84">
        <v>874548.0428075624</v>
      </c>
      <c r="F185" s="95">
        <v>4.075226176155923</v>
      </c>
      <c r="J185" s="83"/>
      <c r="K185" s="81"/>
      <c r="L185" s="84"/>
      <c r="M185" s="84"/>
    </row>
    <row r="186" spans="1:13" ht="11.25">
      <c r="A186" s="80"/>
      <c r="B186" s="15"/>
      <c r="C186" s="74" t="s">
        <v>1302</v>
      </c>
      <c r="D186" s="105">
        <v>38387.144155092596</v>
      </c>
      <c r="E186" s="84">
        <v>468614.2447509408</v>
      </c>
      <c r="F186" s="95">
        <v>2.680360772052565</v>
      </c>
      <c r="J186" s="83"/>
      <c r="K186" s="81"/>
      <c r="L186" s="84"/>
      <c r="M186" s="84"/>
    </row>
    <row r="187" spans="1:13" ht="11.25">
      <c r="A187" s="80"/>
      <c r="C187" s="74" t="s">
        <v>1246</v>
      </c>
      <c r="D187" s="105">
        <v>38387.15162037037</v>
      </c>
      <c r="E187" s="74">
        <v>3095.3720618629322</v>
      </c>
      <c r="F187" s="97">
        <v>0.3672988791590987</v>
      </c>
      <c r="J187" s="83"/>
      <c r="K187" s="81"/>
      <c r="L187" s="84"/>
      <c r="M187" s="84"/>
    </row>
    <row r="188" spans="1:13" ht="11.25">
      <c r="A188" s="80"/>
      <c r="C188" s="74" t="s">
        <v>1304</v>
      </c>
      <c r="D188" s="105">
        <v>38387.15908564815</v>
      </c>
      <c r="E188" s="74">
        <v>6000181.005125649</v>
      </c>
      <c r="F188" s="97">
        <v>1.0849259797212418</v>
      </c>
      <c r="J188" s="83"/>
      <c r="K188" s="81"/>
      <c r="L188" s="84"/>
      <c r="M188" s="84"/>
    </row>
    <row r="189" spans="1:13" ht="11.25">
      <c r="A189" s="80"/>
      <c r="C189" s="74" t="s">
        <v>40</v>
      </c>
      <c r="D189" s="105">
        <v>38387.166550925926</v>
      </c>
      <c r="E189" s="74">
        <v>895442.3082268047</v>
      </c>
      <c r="F189" s="97">
        <v>1.244991245117622</v>
      </c>
      <c r="J189" s="83"/>
      <c r="K189" s="81"/>
      <c r="L189" s="84"/>
      <c r="M189" s="84"/>
    </row>
    <row r="190" spans="1:13" ht="11.25">
      <c r="A190" s="80"/>
      <c r="C190" s="74" t="s">
        <v>1234</v>
      </c>
      <c r="D190" s="105">
        <v>38387.17400462963</v>
      </c>
      <c r="E190" s="74">
        <v>890107.0468698828</v>
      </c>
      <c r="F190" s="97">
        <v>1.8278348495695806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1218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1219</v>
      </c>
      <c r="D197" s="105" t="s">
        <v>1220</v>
      </c>
      <c r="E197" s="74" t="s">
        <v>1221</v>
      </c>
      <c r="F197" s="97" t="s">
        <v>1046</v>
      </c>
    </row>
    <row r="198" spans="1:13" ht="11.25">
      <c r="A198" s="80" t="s">
        <v>1052</v>
      </c>
      <c r="C198" s="74" t="s">
        <v>1076</v>
      </c>
      <c r="D198" s="105">
        <v>38386.94113425926</v>
      </c>
      <c r="E198" s="74">
        <v>401861.77535661065</v>
      </c>
      <c r="F198" s="97">
        <v>20.515325813486783</v>
      </c>
      <c r="J198" s="78"/>
      <c r="K198" s="78"/>
      <c r="L198" s="79"/>
      <c r="M198" s="79"/>
    </row>
    <row r="199" spans="1:13" ht="11.25">
      <c r="A199" s="80"/>
      <c r="C199" s="74" t="s">
        <v>1077</v>
      </c>
      <c r="D199" s="105">
        <v>38386.94862268519</v>
      </c>
      <c r="E199" s="74">
        <v>19565.45180180669</v>
      </c>
      <c r="F199" s="97">
        <v>0.6701728882576061</v>
      </c>
      <c r="H199" s="82"/>
      <c r="J199" s="83"/>
      <c r="K199" s="81"/>
      <c r="L199" s="84"/>
      <c r="M199" s="84"/>
    </row>
    <row r="200" spans="1:13" ht="11.25">
      <c r="A200" s="80"/>
      <c r="C200" s="74" t="s">
        <v>1299</v>
      </c>
      <c r="D200" s="105">
        <v>38386.956087962964</v>
      </c>
      <c r="E200" s="74">
        <v>462658.13583644235</v>
      </c>
      <c r="F200" s="97">
        <v>2.139357972185536</v>
      </c>
      <c r="J200" s="83"/>
      <c r="K200" s="81"/>
      <c r="L200" s="84"/>
      <c r="M200" s="84"/>
    </row>
    <row r="201" spans="1:13" ht="11.25">
      <c r="A201" s="80"/>
      <c r="C201" s="74" t="s">
        <v>1078</v>
      </c>
      <c r="D201" s="105">
        <v>38386.96357638889</v>
      </c>
      <c r="E201" s="74">
        <v>450503.1033754373</v>
      </c>
      <c r="F201" s="97">
        <v>3.5985302186425336</v>
      </c>
      <c r="J201" s="83"/>
      <c r="K201" s="81"/>
      <c r="L201" s="84"/>
      <c r="M201" s="84"/>
    </row>
    <row r="202" spans="1:13" ht="11.25">
      <c r="A202" s="80"/>
      <c r="C202" s="74" t="s">
        <v>1305</v>
      </c>
      <c r="D202" s="105">
        <v>38386.97107638889</v>
      </c>
      <c r="E202" s="74">
        <v>327604.4317302704</v>
      </c>
      <c r="F202" s="97">
        <v>0.9011596203816894</v>
      </c>
      <c r="J202" s="83"/>
      <c r="K202" s="81"/>
      <c r="L202" s="84"/>
      <c r="M202" s="84"/>
    </row>
    <row r="203" spans="1:13" ht="11.25">
      <c r="A203" s="80"/>
      <c r="C203" s="74" t="s">
        <v>29</v>
      </c>
      <c r="D203" s="105">
        <v>38386.97856481482</v>
      </c>
      <c r="E203" s="74">
        <v>525220.187699005</v>
      </c>
      <c r="F203" s="97">
        <v>1.6335451833889565</v>
      </c>
      <c r="J203" s="83"/>
      <c r="K203" s="81"/>
      <c r="L203" s="84"/>
      <c r="M203" s="84"/>
    </row>
    <row r="204" spans="1:13" ht="11.25">
      <c r="A204" s="80"/>
      <c r="C204" s="74" t="s">
        <v>1079</v>
      </c>
      <c r="D204" s="105">
        <v>38386.98605324074</v>
      </c>
      <c r="E204" s="74">
        <v>464772.68122132623</v>
      </c>
      <c r="F204" s="97">
        <v>1.5506595442942392</v>
      </c>
      <c r="J204" s="83"/>
      <c r="K204" s="81"/>
      <c r="L204" s="84"/>
      <c r="M204" s="84"/>
    </row>
    <row r="205" spans="1:13" ht="11.25">
      <c r="A205" s="80"/>
      <c r="C205" s="74" t="s">
        <v>1317</v>
      </c>
      <c r="D205" s="105">
        <v>38386.99354166666</v>
      </c>
      <c r="E205" s="74">
        <v>293475.93738508224</v>
      </c>
      <c r="F205" s="97">
        <v>2.6900093810437307</v>
      </c>
      <c r="J205" s="83"/>
      <c r="K205" s="81"/>
      <c r="L205" s="84"/>
      <c r="M205" s="84"/>
    </row>
    <row r="206" spans="1:13" ht="11.25">
      <c r="A206" s="80"/>
      <c r="C206" s="74" t="s">
        <v>30</v>
      </c>
      <c r="D206" s="105">
        <v>38387.000914351855</v>
      </c>
      <c r="E206" s="74">
        <v>290904.96321423847</v>
      </c>
      <c r="F206" s="97">
        <v>1.4865020036224796</v>
      </c>
      <c r="J206" s="83"/>
      <c r="K206" s="81"/>
      <c r="L206" s="84"/>
      <c r="M206" s="84"/>
    </row>
    <row r="207" spans="1:13" ht="11.25">
      <c r="A207" s="80"/>
      <c r="C207" s="74" t="s">
        <v>31</v>
      </c>
      <c r="D207" s="105">
        <v>38387.00827546296</v>
      </c>
      <c r="E207" s="74">
        <v>302980.0187338193</v>
      </c>
      <c r="F207" s="97">
        <v>1.1613466073642764</v>
      </c>
      <c r="J207" s="83"/>
      <c r="K207" s="81"/>
      <c r="L207" s="84"/>
      <c r="M207" s="84"/>
    </row>
    <row r="208" spans="1:13" ht="11.25">
      <c r="A208" s="80"/>
      <c r="C208" s="74" t="s">
        <v>1301</v>
      </c>
      <c r="D208" s="105">
        <v>38387.01572916667</v>
      </c>
      <c r="E208" s="74">
        <v>304240.74202775955</v>
      </c>
      <c r="F208" s="97">
        <v>1.3257515514631708</v>
      </c>
      <c r="J208" s="83"/>
      <c r="K208" s="81"/>
      <c r="L208" s="84"/>
      <c r="M208" s="84"/>
    </row>
    <row r="209" spans="1:13" ht="11.25">
      <c r="A209" s="80"/>
      <c r="C209" s="74" t="s">
        <v>1080</v>
      </c>
      <c r="D209" s="105">
        <v>38387.023194444446</v>
      </c>
      <c r="E209" s="74">
        <v>457702.0141832009</v>
      </c>
      <c r="F209" s="97">
        <v>5.1901244793052035</v>
      </c>
      <c r="J209" s="83"/>
      <c r="K209" s="81"/>
      <c r="L209" s="84"/>
      <c r="M209" s="84"/>
    </row>
    <row r="210" spans="1:13" ht="11.25">
      <c r="A210" s="80"/>
      <c r="C210" s="74" t="s">
        <v>1300</v>
      </c>
      <c r="D210" s="105">
        <v>38387.03068287037</v>
      </c>
      <c r="E210" s="74">
        <v>341235.78307660425</v>
      </c>
      <c r="F210" s="97">
        <v>1.7126762286477186</v>
      </c>
      <c r="J210" s="83"/>
      <c r="K210" s="81"/>
      <c r="L210" s="84"/>
      <c r="M210" s="84"/>
    </row>
    <row r="211" spans="1:13" ht="11.25">
      <c r="A211" s="80"/>
      <c r="C211" s="74" t="s">
        <v>32</v>
      </c>
      <c r="D211" s="105">
        <v>38387.0381712963</v>
      </c>
      <c r="E211" s="74">
        <v>386142.3737451235</v>
      </c>
      <c r="F211" s="97">
        <v>1.0930296730483298</v>
      </c>
      <c r="J211" s="83"/>
      <c r="K211" s="81"/>
      <c r="L211" s="84"/>
      <c r="M211" s="84"/>
    </row>
    <row r="212" spans="1:13" ht="11.25">
      <c r="A212" s="80"/>
      <c r="C212" s="74" t="s">
        <v>33</v>
      </c>
      <c r="D212" s="105">
        <v>38387.045636574076</v>
      </c>
      <c r="E212" s="74">
        <v>360507.18620602286</v>
      </c>
      <c r="F212" s="97">
        <v>0.14403294238779574</v>
      </c>
      <c r="J212" s="83"/>
      <c r="K212" s="81"/>
      <c r="L212" s="84"/>
      <c r="M212" s="84"/>
    </row>
    <row r="213" spans="1:13" ht="11.25">
      <c r="A213" s="80"/>
      <c r="C213" s="74" t="s">
        <v>34</v>
      </c>
      <c r="D213" s="105">
        <v>38387.05311342593</v>
      </c>
      <c r="E213" s="74">
        <v>305715.552151521</v>
      </c>
      <c r="F213" s="97">
        <v>1.012836027055976</v>
      </c>
      <c r="J213" s="83"/>
      <c r="K213" s="81"/>
      <c r="L213" s="84"/>
      <c r="M213" s="84"/>
    </row>
    <row r="214" spans="1:13" ht="11.25">
      <c r="A214" s="80"/>
      <c r="C214" s="74" t="s">
        <v>1270</v>
      </c>
      <c r="D214" s="105">
        <v>38387.060590277775</v>
      </c>
      <c r="E214" s="74">
        <v>479490.85758813226</v>
      </c>
      <c r="F214" s="97">
        <v>1.523419523963159</v>
      </c>
      <c r="J214" s="83"/>
      <c r="K214" s="81"/>
      <c r="L214" s="84"/>
      <c r="M214" s="84"/>
    </row>
    <row r="215" spans="1:13" ht="11.25">
      <c r="A215" s="80"/>
      <c r="C215" s="74" t="s">
        <v>1271</v>
      </c>
      <c r="D215" s="105">
        <v>38387.06804398148</v>
      </c>
      <c r="E215" s="74">
        <v>498055.9544553757</v>
      </c>
      <c r="F215" s="97">
        <v>1.2517977952737827</v>
      </c>
      <c r="J215" s="83"/>
      <c r="K215" s="81"/>
      <c r="L215" s="84"/>
      <c r="M215" s="84"/>
    </row>
    <row r="216" spans="1:13" ht="11.25">
      <c r="A216" s="80"/>
      <c r="C216" s="74" t="s">
        <v>35</v>
      </c>
      <c r="D216" s="105">
        <v>38387.075520833336</v>
      </c>
      <c r="E216" s="74">
        <v>260098.18140888214</v>
      </c>
      <c r="F216" s="97">
        <v>0.9655778463806933</v>
      </c>
      <c r="J216" s="83"/>
      <c r="K216" s="81"/>
      <c r="L216" s="84"/>
      <c r="M216" s="84"/>
    </row>
    <row r="217" spans="1:13" ht="11.25">
      <c r="A217" s="80"/>
      <c r="C217" s="74" t="s">
        <v>36</v>
      </c>
      <c r="D217" s="105">
        <v>38387.08298611111</v>
      </c>
      <c r="E217" s="74">
        <v>363902.9525682131</v>
      </c>
      <c r="F217" s="97">
        <v>11.054195354824456</v>
      </c>
      <c r="J217" s="83"/>
      <c r="K217" s="81"/>
      <c r="L217" s="84"/>
      <c r="M217" s="84"/>
    </row>
    <row r="218" spans="1:13" ht="11.25">
      <c r="A218" s="80"/>
      <c r="C218" s="74" t="s">
        <v>37</v>
      </c>
      <c r="D218" s="105">
        <v>38387.090474537035</v>
      </c>
      <c r="E218" s="74">
        <v>474913.6917893117</v>
      </c>
      <c r="F218" s="97">
        <v>2.01354253253801</v>
      </c>
      <c r="J218" s="83"/>
      <c r="K218" s="81"/>
      <c r="L218" s="84"/>
      <c r="M218" s="84"/>
    </row>
    <row r="219" spans="1:13" ht="11.25">
      <c r="A219" s="80"/>
      <c r="C219" s="74" t="s">
        <v>1272</v>
      </c>
      <c r="D219" s="105">
        <v>38387.09795138889</v>
      </c>
      <c r="E219" s="74">
        <v>486153.4892880147</v>
      </c>
      <c r="F219" s="97">
        <v>2.7423454663946654</v>
      </c>
      <c r="J219" s="83"/>
      <c r="K219" s="81"/>
      <c r="L219" s="84"/>
      <c r="M219" s="84"/>
    </row>
    <row r="220" spans="1:13" ht="11.25">
      <c r="A220" s="80"/>
      <c r="C220" s="74" t="s">
        <v>38</v>
      </c>
      <c r="D220" s="105">
        <v>38387.105405092596</v>
      </c>
      <c r="E220" s="74">
        <v>520159.602569898</v>
      </c>
      <c r="F220" s="97">
        <v>1.3759433397885663</v>
      </c>
      <c r="J220" s="83"/>
      <c r="K220" s="81"/>
      <c r="L220" s="84"/>
      <c r="M220" s="84"/>
    </row>
    <row r="221" spans="1:13" ht="11.25">
      <c r="A221" s="80"/>
      <c r="C221" s="74" t="s">
        <v>1303</v>
      </c>
      <c r="D221" s="105">
        <v>38387.11289351852</v>
      </c>
      <c r="E221" s="74">
        <v>357918.4706967672</v>
      </c>
      <c r="F221" s="97">
        <v>0.3188903701712549</v>
      </c>
      <c r="J221" s="83"/>
      <c r="K221" s="81"/>
      <c r="L221" s="84"/>
      <c r="M221" s="84"/>
    </row>
    <row r="222" spans="1:13" ht="11.25">
      <c r="A222" s="80"/>
      <c r="C222" s="74" t="s">
        <v>39</v>
      </c>
      <c r="D222" s="105">
        <v>38387.12038194444</v>
      </c>
      <c r="E222" s="74">
        <v>340311.7452837626</v>
      </c>
      <c r="F222" s="97">
        <v>2.5086857844367336</v>
      </c>
      <c r="J222" s="83"/>
      <c r="K222" s="81"/>
      <c r="L222" s="84"/>
      <c r="M222" s="84"/>
    </row>
    <row r="223" spans="1:13" ht="11.25">
      <c r="A223" s="80"/>
      <c r="C223" s="74" t="s">
        <v>1316</v>
      </c>
      <c r="D223" s="105">
        <v>38387.127847222226</v>
      </c>
      <c r="E223" s="74">
        <v>417025.87283516175</v>
      </c>
      <c r="F223" s="97">
        <v>10.759707523737308</v>
      </c>
      <c r="J223" s="83"/>
      <c r="K223" s="81"/>
      <c r="L223" s="84"/>
      <c r="M223" s="84"/>
    </row>
    <row r="224" spans="1:13" ht="11.25">
      <c r="A224" s="80"/>
      <c r="C224" s="74" t="s">
        <v>1273</v>
      </c>
      <c r="D224" s="105">
        <v>38387.13532407407</v>
      </c>
      <c r="E224" s="74">
        <v>498064.3787347501</v>
      </c>
      <c r="F224" s="97">
        <v>0.9014285333132389</v>
      </c>
      <c r="J224" s="83"/>
      <c r="K224" s="81"/>
      <c r="L224" s="84"/>
      <c r="M224" s="84"/>
    </row>
    <row r="225" spans="1:13" ht="11.25">
      <c r="A225" s="80"/>
      <c r="C225" s="74" t="s">
        <v>1302</v>
      </c>
      <c r="D225" s="105">
        <v>38387.142800925925</v>
      </c>
      <c r="E225" s="74">
        <v>318589.9121898015</v>
      </c>
      <c r="F225" s="97">
        <v>1.896359165944601</v>
      </c>
      <c r="J225" s="83"/>
      <c r="K225" s="81"/>
      <c r="L225" s="84"/>
      <c r="M225" s="84"/>
    </row>
    <row r="226" spans="1:13" ht="11.25">
      <c r="A226" s="80"/>
      <c r="C226" s="74" t="s">
        <v>1246</v>
      </c>
      <c r="D226" s="105">
        <v>38387.15027777778</v>
      </c>
      <c r="E226" s="74">
        <v>17792.507982422907</v>
      </c>
      <c r="F226" s="97">
        <v>3.6304300627660266</v>
      </c>
      <c r="J226" s="83"/>
      <c r="K226" s="81"/>
      <c r="L226" s="84"/>
      <c r="M226" s="84"/>
    </row>
    <row r="227" spans="1:6" ht="11.25">
      <c r="A227" s="80"/>
      <c r="C227" s="74" t="s">
        <v>1304</v>
      </c>
      <c r="D227" s="105">
        <v>38387.15773148148</v>
      </c>
      <c r="E227" s="74">
        <v>352357.84216594696</v>
      </c>
      <c r="F227" s="97">
        <v>2.208367052796803</v>
      </c>
    </row>
    <row r="228" spans="1:13" ht="11.25">
      <c r="A228" s="80"/>
      <c r="C228" s="74" t="s">
        <v>40</v>
      </c>
      <c r="D228" s="105">
        <v>38387.16519675926</v>
      </c>
      <c r="E228" s="74">
        <v>483576.6858792305</v>
      </c>
      <c r="F228" s="97">
        <v>2.3290022866024818</v>
      </c>
      <c r="H228" s="83"/>
      <c r="M228" s="77"/>
    </row>
    <row r="229" spans="1:6" ht="11.25">
      <c r="A229" s="80"/>
      <c r="C229" s="74" t="s">
        <v>1234</v>
      </c>
      <c r="D229" s="105">
        <v>38387.17266203704</v>
      </c>
      <c r="E229" s="74">
        <v>501924.0441519469</v>
      </c>
      <c r="F229" s="97">
        <v>0.4815735387483821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1218</v>
      </c>
    </row>
    <row r="234" ht="11.25">
      <c r="A234" s="80"/>
    </row>
    <row r="235" ht="11.25">
      <c r="A235" s="80"/>
    </row>
    <row r="236" spans="1:6" ht="11.25">
      <c r="A236" s="80"/>
      <c r="C236" s="74" t="s">
        <v>1219</v>
      </c>
      <c r="D236" s="105" t="s">
        <v>1220</v>
      </c>
      <c r="E236" s="74" t="s">
        <v>1221</v>
      </c>
      <c r="F236" s="97" t="s">
        <v>1046</v>
      </c>
    </row>
    <row r="237" spans="1:6" ht="11.25">
      <c r="A237" s="80" t="s">
        <v>1211</v>
      </c>
      <c r="C237" s="74" t="s">
        <v>1076</v>
      </c>
      <c r="D237" s="105">
        <v>38386.944768518515</v>
      </c>
      <c r="E237" s="74">
        <v>378464.2930827129</v>
      </c>
      <c r="F237" s="97">
        <v>1.869967513297023</v>
      </c>
    </row>
    <row r="238" spans="1:6" ht="11.25">
      <c r="A238" s="80"/>
      <c r="C238" s="74" t="s">
        <v>1077</v>
      </c>
      <c r="D238" s="105">
        <v>38386.9522337963</v>
      </c>
      <c r="E238" s="74">
        <v>6969.879947975278</v>
      </c>
      <c r="F238" s="97">
        <v>7.152813117008842</v>
      </c>
    </row>
    <row r="239" spans="1:6" ht="11.25">
      <c r="A239" s="80"/>
      <c r="C239" s="74" t="s">
        <v>1299</v>
      </c>
      <c r="D239" s="105">
        <v>38386.9597337963</v>
      </c>
      <c r="E239" s="74">
        <v>308930.3479027748</v>
      </c>
      <c r="F239" s="97">
        <v>2.1802428762821493</v>
      </c>
    </row>
    <row r="240" spans="1:6" ht="11.25">
      <c r="A240" s="80"/>
      <c r="C240" s="74" t="s">
        <v>1078</v>
      </c>
      <c r="D240" s="105">
        <v>38386.96722222222</v>
      </c>
      <c r="E240" s="74">
        <v>374707.583578586</v>
      </c>
      <c r="F240" s="97">
        <v>2.4582872017878987</v>
      </c>
    </row>
    <row r="241" spans="1:6" ht="11.25">
      <c r="A241" s="80"/>
      <c r="C241" s="74" t="s">
        <v>1305</v>
      </c>
      <c r="D241" s="105">
        <v>38386.974710648145</v>
      </c>
      <c r="E241" s="74">
        <v>11037.986416294862</v>
      </c>
      <c r="F241" s="97">
        <v>1.3345636481745347</v>
      </c>
    </row>
    <row r="242" spans="1:6" ht="11.25">
      <c r="A242" s="80"/>
      <c r="C242" s="74" t="s">
        <v>29</v>
      </c>
      <c r="D242" s="105">
        <v>38386.982199074075</v>
      </c>
      <c r="E242" s="74">
        <v>221387.44361464184</v>
      </c>
      <c r="F242" s="97">
        <v>3.0576642919653434</v>
      </c>
    </row>
    <row r="243" spans="1:6" ht="11.25">
      <c r="A243" s="80"/>
      <c r="C243" s="74" t="s">
        <v>1079</v>
      </c>
      <c r="D243" s="105">
        <v>38386.9896875</v>
      </c>
      <c r="E243" s="74">
        <v>389127.6697708765</v>
      </c>
      <c r="F243" s="97">
        <v>0.48621903038660674</v>
      </c>
    </row>
    <row r="244" spans="1:6" ht="11.25">
      <c r="A244" s="80"/>
      <c r="C244" s="74" t="s">
        <v>1317</v>
      </c>
      <c r="D244" s="105">
        <v>38386.99710648148</v>
      </c>
      <c r="E244" s="74">
        <v>399945.6253565153</v>
      </c>
      <c r="F244" s="97">
        <v>3.9229314557906316</v>
      </c>
    </row>
    <row r="245" spans="1:6" ht="11.25">
      <c r="A245" s="80"/>
      <c r="C245" s="74" t="s">
        <v>30</v>
      </c>
      <c r="D245" s="105">
        <v>38387.00445601852</v>
      </c>
      <c r="E245" s="74">
        <v>460758.2662672985</v>
      </c>
      <c r="F245" s="97">
        <v>0.761762931696245</v>
      </c>
    </row>
    <row r="246" spans="1:6" ht="11.25">
      <c r="A246" s="80"/>
      <c r="C246" s="74" t="s">
        <v>31</v>
      </c>
      <c r="D246" s="105">
        <v>38387.011875</v>
      </c>
      <c r="E246" s="74">
        <v>293419.75915225345</v>
      </c>
      <c r="F246" s="97">
        <v>2.5189843232477895</v>
      </c>
    </row>
    <row r="247" spans="1:6" ht="11.25">
      <c r="A247" s="80"/>
      <c r="C247" s="74" t="s">
        <v>1301</v>
      </c>
      <c r="D247" s="105">
        <v>38387.01935185185</v>
      </c>
      <c r="E247" s="74">
        <v>562148.4083681107</v>
      </c>
      <c r="F247" s="97">
        <v>2.4193984182993065</v>
      </c>
    </row>
    <row r="248" spans="1:6" ht="11.25">
      <c r="A248" s="80"/>
      <c r="C248" s="74" t="s">
        <v>1080</v>
      </c>
      <c r="D248" s="105">
        <v>38387.0268287037</v>
      </c>
      <c r="E248" s="74">
        <v>398035.58993037546</v>
      </c>
      <c r="F248" s="97">
        <v>4.668114145447327</v>
      </c>
    </row>
    <row r="249" spans="1:6" ht="11.25">
      <c r="A249" s="80"/>
      <c r="C249" s="74" t="s">
        <v>1300</v>
      </c>
      <c r="D249" s="105">
        <v>38387.034317129626</v>
      </c>
      <c r="E249" s="74">
        <v>8696.293904473694</v>
      </c>
      <c r="F249" s="97">
        <v>1.5356729354319456</v>
      </c>
    </row>
    <row r="250" spans="1:6" ht="11.25">
      <c r="A250" s="80"/>
      <c r="C250" s="74" t="s">
        <v>32</v>
      </c>
      <c r="D250" s="105">
        <v>38387.04179398148</v>
      </c>
      <c r="E250" s="74">
        <v>421745.93994013406</v>
      </c>
      <c r="F250" s="97">
        <v>0.9476749802190639</v>
      </c>
    </row>
    <row r="251" spans="1:6" ht="11.25">
      <c r="A251" s="80"/>
      <c r="C251" s="74" t="s">
        <v>33</v>
      </c>
      <c r="D251" s="105">
        <v>38387.04927083333</v>
      </c>
      <c r="E251" s="74">
        <v>497953.51960372867</v>
      </c>
      <c r="F251" s="97">
        <v>1.7592054267193402</v>
      </c>
    </row>
    <row r="252" spans="1:6" ht="11.25">
      <c r="A252" s="80"/>
      <c r="C252" s="74" t="s">
        <v>34</v>
      </c>
      <c r="D252" s="105">
        <v>38387.05674768519</v>
      </c>
      <c r="E252" s="74">
        <v>322621.9605329831</v>
      </c>
      <c r="F252" s="97">
        <v>1.466556355187815</v>
      </c>
    </row>
    <row r="253" spans="1:6" ht="11.25">
      <c r="A253" s="80"/>
      <c r="C253" s="74" t="s">
        <v>1270</v>
      </c>
      <c r="D253" s="105">
        <v>38387.06420138889</v>
      </c>
      <c r="E253" s="74">
        <v>411622.8893467579</v>
      </c>
      <c r="F253" s="97">
        <v>2.2356990657188334</v>
      </c>
    </row>
    <row r="254" spans="1:6" ht="11.25">
      <c r="A254" s="80"/>
      <c r="C254" s="74" t="s">
        <v>1271</v>
      </c>
      <c r="D254" s="105">
        <v>38387.07166666666</v>
      </c>
      <c r="E254" s="74">
        <v>334707.5802655214</v>
      </c>
      <c r="F254" s="97">
        <v>0.13595991095362772</v>
      </c>
    </row>
    <row r="255" spans="1:6" ht="11.25">
      <c r="A255" s="80"/>
      <c r="C255" s="74" t="s">
        <v>35</v>
      </c>
      <c r="D255" s="105">
        <v>38387.07914351852</v>
      </c>
      <c r="E255" s="74">
        <v>273077.3954601288</v>
      </c>
      <c r="F255" s="97">
        <v>1.437580959317577</v>
      </c>
    </row>
    <row r="256" spans="1:6" ht="11.25">
      <c r="A256" s="80"/>
      <c r="C256" s="74" t="s">
        <v>36</v>
      </c>
      <c r="D256" s="105">
        <v>38387.08662037037</v>
      </c>
      <c r="E256" s="74">
        <v>419773.02405675314</v>
      </c>
      <c r="F256" s="97">
        <v>3.39018588466931</v>
      </c>
    </row>
    <row r="257" spans="1:6" ht="11.25">
      <c r="A257" s="80"/>
      <c r="C257" s="74" t="s">
        <v>37</v>
      </c>
      <c r="D257" s="105">
        <v>38387.09410879629</v>
      </c>
      <c r="E257" s="74">
        <v>400070.4345393181</v>
      </c>
      <c r="F257" s="97">
        <v>1.2465710318571563</v>
      </c>
    </row>
    <row r="258" spans="1:6" ht="11.25">
      <c r="A258" s="80"/>
      <c r="C258" s="74" t="s">
        <v>1272</v>
      </c>
      <c r="D258" s="105">
        <v>38387.1015625</v>
      </c>
      <c r="E258" s="74">
        <v>411751.99049027706</v>
      </c>
      <c r="F258" s="97">
        <v>0.1922010107521727</v>
      </c>
    </row>
    <row r="259" spans="1:6" ht="11.25">
      <c r="A259" s="80"/>
      <c r="C259" s="74" t="s">
        <v>38</v>
      </c>
      <c r="D259" s="105">
        <v>38387.10905092592</v>
      </c>
      <c r="E259" s="74">
        <v>505790.0616102213</v>
      </c>
      <c r="F259" s="97">
        <v>4.791116485423777</v>
      </c>
    </row>
    <row r="260" spans="1:6" ht="11.25">
      <c r="A260" s="80"/>
      <c r="C260" s="74" t="s">
        <v>1303</v>
      </c>
      <c r="D260" s="105">
        <v>38387.116527777776</v>
      </c>
      <c r="E260" s="74">
        <v>12379.489621991914</v>
      </c>
      <c r="F260" s="97">
        <v>0.4594590179475391</v>
      </c>
    </row>
    <row r="261" spans="1:6" ht="11.25">
      <c r="A261" s="80"/>
      <c r="C261" s="74" t="s">
        <v>39</v>
      </c>
      <c r="D261" s="105">
        <v>38387.12400462963</v>
      </c>
      <c r="E261" s="74">
        <v>339371.942977429</v>
      </c>
      <c r="F261" s="97">
        <v>2.0940544527545004</v>
      </c>
    </row>
    <row r="262" spans="1:6" ht="11.25">
      <c r="A262" s="80"/>
      <c r="C262" s="74" t="s">
        <v>1316</v>
      </c>
      <c r="D262" s="105">
        <v>38387.13146990741</v>
      </c>
      <c r="E262" s="74">
        <v>68454.00015974045</v>
      </c>
      <c r="F262" s="97">
        <v>1.8918388837648155</v>
      </c>
    </row>
    <row r="263" spans="1:6" ht="11.25">
      <c r="A263" s="80"/>
      <c r="C263" s="74" t="s">
        <v>1273</v>
      </c>
      <c r="D263" s="105">
        <v>38387.13894675926</v>
      </c>
      <c r="E263" s="74">
        <v>415672.01715660153</v>
      </c>
      <c r="F263" s="97">
        <v>2.1383233735917475</v>
      </c>
    </row>
    <row r="264" spans="1:6" ht="11.25">
      <c r="A264" s="80"/>
      <c r="C264" s="74" t="s">
        <v>1302</v>
      </c>
      <c r="D264" s="105">
        <v>38387.14642361111</v>
      </c>
      <c r="E264" s="74">
        <v>587177.6448548641</v>
      </c>
      <c r="F264" s="97">
        <v>3.0124545109473706</v>
      </c>
    </row>
    <row r="265" spans="1:6" ht="11.25">
      <c r="A265" s="80"/>
      <c r="C265" s="74" t="s">
        <v>1246</v>
      </c>
      <c r="D265" s="105">
        <v>38387.15388888889</v>
      </c>
      <c r="E265" s="74">
        <v>8081.098319385512</v>
      </c>
      <c r="F265" s="97">
        <v>1.3524581005849792</v>
      </c>
    </row>
    <row r="266" spans="1:6" ht="11.25">
      <c r="A266" s="80"/>
      <c r="C266" s="74" t="s">
        <v>1304</v>
      </c>
      <c r="D266" s="105">
        <v>38387.16135416667</v>
      </c>
      <c r="E266" s="74">
        <v>9231.452144210538</v>
      </c>
      <c r="F266" s="97">
        <v>2.780562785626162</v>
      </c>
    </row>
    <row r="267" spans="1:6" ht="11.25">
      <c r="A267" s="80"/>
      <c r="C267" s="74" t="s">
        <v>40</v>
      </c>
      <c r="D267" s="105">
        <v>38387.16883101852</v>
      </c>
      <c r="E267" s="74">
        <v>406280.9843633964</v>
      </c>
      <c r="F267" s="97">
        <v>0.44038605534580777</v>
      </c>
    </row>
    <row r="268" spans="1:6" ht="11.25">
      <c r="A268" s="80"/>
      <c r="C268" s="74" t="s">
        <v>1234</v>
      </c>
      <c r="D268" s="105">
        <v>38387.17628472222</v>
      </c>
      <c r="E268" s="74">
        <v>409115.4201231003</v>
      </c>
      <c r="F268" s="97">
        <v>0.5033337746763007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1218</v>
      </c>
    </row>
    <row r="273" ht="11.25">
      <c r="A273" s="80"/>
    </row>
    <row r="274" ht="11.25">
      <c r="A274" s="80"/>
    </row>
    <row r="275" spans="1:6" ht="11.25">
      <c r="A275" s="80"/>
      <c r="C275" s="74" t="s">
        <v>1219</v>
      </c>
      <c r="D275" s="105" t="s">
        <v>1220</v>
      </c>
      <c r="E275" s="74" t="s">
        <v>1221</v>
      </c>
      <c r="F275" s="97" t="s">
        <v>1046</v>
      </c>
    </row>
    <row r="276" spans="1:6" ht="11.25">
      <c r="A276" s="80" t="s">
        <v>1235</v>
      </c>
      <c r="C276" s="74" t="s">
        <v>1076</v>
      </c>
      <c r="D276" s="105">
        <v>38386.94001157407</v>
      </c>
      <c r="E276" s="74">
        <v>210.57861329584074</v>
      </c>
      <c r="F276" s="97">
        <v>22.118565519871005</v>
      </c>
    </row>
    <row r="277" spans="1:6" ht="11.25">
      <c r="A277" s="80"/>
      <c r="C277" s="74" t="s">
        <v>1077</v>
      </c>
      <c r="D277" s="105">
        <v>38386.9475</v>
      </c>
      <c r="E277" s="74">
        <v>37.04974003539731</v>
      </c>
      <c r="F277" s="97">
        <v>67.53510637204224</v>
      </c>
    </row>
    <row r="278" spans="1:6" ht="11.25">
      <c r="A278" s="80"/>
      <c r="C278" s="74" t="s">
        <v>1299</v>
      </c>
      <c r="D278" s="105">
        <v>38386.95496527778</v>
      </c>
      <c r="E278" s="74">
        <v>30.0130208333973</v>
      </c>
      <c r="F278" s="97">
        <v>46.437710959658254</v>
      </c>
    </row>
    <row r="279" spans="1:6" ht="11.25">
      <c r="A279" s="80"/>
      <c r="C279" s="74" t="s">
        <v>1078</v>
      </c>
      <c r="D279" s="105">
        <v>38386.9624537037</v>
      </c>
      <c r="E279" s="74">
        <v>273.0127494492769</v>
      </c>
      <c r="F279" s="97">
        <v>12.0713459874605</v>
      </c>
    </row>
    <row r="280" spans="1:5" ht="11.25">
      <c r="A280" s="80"/>
      <c r="C280" s="74" t="s">
        <v>1305</v>
      </c>
      <c r="D280" s="105">
        <v>38386.9699537037</v>
      </c>
      <c r="E280" s="74">
        <v>-3.6969637433066964</v>
      </c>
    </row>
    <row r="281" spans="1:6" ht="11.25">
      <c r="A281" s="80"/>
      <c r="C281" s="74" t="s">
        <v>29</v>
      </c>
      <c r="D281" s="105">
        <v>38386.9774537037</v>
      </c>
      <c r="E281" s="74">
        <v>94.08556901817852</v>
      </c>
      <c r="F281" s="97">
        <v>46.69813374845759</v>
      </c>
    </row>
    <row r="282" spans="1:6" ht="11.25">
      <c r="A282" s="80"/>
      <c r="C282" s="74" t="s">
        <v>1079</v>
      </c>
      <c r="D282" s="105">
        <v>38386.984930555554</v>
      </c>
      <c r="E282" s="74">
        <v>309.55442269472405</v>
      </c>
      <c r="F282" s="97">
        <v>5.736088234401262</v>
      </c>
    </row>
    <row r="283" spans="1:6" ht="11.25">
      <c r="A283" s="80"/>
      <c r="C283" s="74" t="s">
        <v>1317</v>
      </c>
      <c r="D283" s="105">
        <v>38386.992418981485</v>
      </c>
      <c r="E283" s="74">
        <v>27.993489583406394</v>
      </c>
      <c r="F283" s="97">
        <v>50.022259042068896</v>
      </c>
    </row>
    <row r="284" spans="1:6" ht="11.25">
      <c r="A284" s="80"/>
      <c r="C284" s="74" t="s">
        <v>30</v>
      </c>
      <c r="D284" s="105">
        <v>38386.999814814815</v>
      </c>
      <c r="E284" s="74">
        <v>60.861894873829144</v>
      </c>
      <c r="F284" s="97">
        <v>36.68454661860282</v>
      </c>
    </row>
    <row r="285" spans="1:6" ht="11.25">
      <c r="A285" s="80"/>
      <c r="C285" s="74" t="s">
        <v>31</v>
      </c>
      <c r="D285" s="105">
        <v>38387.00717592592</v>
      </c>
      <c r="E285" s="74">
        <v>61.54063498367577</v>
      </c>
      <c r="F285" s="97">
        <v>52.16191551879967</v>
      </c>
    </row>
    <row r="286" spans="1:6" ht="11.25">
      <c r="A286" s="80"/>
      <c r="C286" s="74" t="s">
        <v>1301</v>
      </c>
      <c r="D286" s="105">
        <v>38387.01460648148</v>
      </c>
      <c r="E286" s="74">
        <v>165.21137601937005</v>
      </c>
      <c r="F286" s="97">
        <v>16.501890949879794</v>
      </c>
    </row>
    <row r="287" spans="1:6" ht="11.25">
      <c r="A287" s="80"/>
      <c r="C287" s="74" t="s">
        <v>1080</v>
      </c>
      <c r="D287" s="105">
        <v>38387.02208333334</v>
      </c>
      <c r="E287" s="74">
        <v>293.51711040890467</v>
      </c>
      <c r="F287" s="97">
        <v>1.6485519876359056</v>
      </c>
    </row>
    <row r="288" spans="1:6" ht="11.25">
      <c r="A288" s="80"/>
      <c r="C288" s="74" t="s">
        <v>1300</v>
      </c>
      <c r="D288" s="105">
        <v>38387.02956018518</v>
      </c>
      <c r="E288" s="74">
        <v>32.037378215541445</v>
      </c>
      <c r="F288" s="97">
        <v>87.4754185447022</v>
      </c>
    </row>
    <row r="289" spans="1:6" ht="11.25">
      <c r="A289" s="80"/>
      <c r="C289" s="74" t="s">
        <v>32</v>
      </c>
      <c r="D289" s="105">
        <v>38387.03704861111</v>
      </c>
      <c r="E289" s="74">
        <v>100.18117131098339</v>
      </c>
      <c r="F289" s="97">
        <v>16.916009356706546</v>
      </c>
    </row>
    <row r="290" spans="1:6" ht="11.25">
      <c r="A290" s="80"/>
      <c r="C290" s="74" t="s">
        <v>33</v>
      </c>
      <c r="D290" s="105">
        <v>38387.04452546296</v>
      </c>
      <c r="E290" s="74">
        <v>52.007326659198654</v>
      </c>
      <c r="F290" s="97">
        <v>71.35761507346342</v>
      </c>
    </row>
    <row r="291" spans="1:6" ht="11.25">
      <c r="A291" s="80"/>
      <c r="C291" s="74" t="s">
        <v>34</v>
      </c>
      <c r="D291" s="105">
        <v>38387.05200231481</v>
      </c>
      <c r="E291" s="74">
        <v>32.81271830845768</v>
      </c>
      <c r="F291" s="97">
        <v>5.583725777802786</v>
      </c>
    </row>
    <row r="292" spans="1:6" ht="11.25">
      <c r="A292" s="80"/>
      <c r="C292" s="74" t="s">
        <v>1270</v>
      </c>
      <c r="D292" s="105">
        <v>38387.05946759259</v>
      </c>
      <c r="E292" s="74">
        <v>348.32155340919087</v>
      </c>
      <c r="F292" s="97">
        <v>15.12879154550426</v>
      </c>
    </row>
    <row r="293" spans="1:6" ht="11.25">
      <c r="A293" s="80"/>
      <c r="C293" s="74" t="s">
        <v>1271</v>
      </c>
      <c r="D293" s="105">
        <v>38387.0669212963</v>
      </c>
      <c r="E293" s="74">
        <v>36.822948637108006</v>
      </c>
      <c r="F293" s="97">
        <v>111.63154572339135</v>
      </c>
    </row>
    <row r="294" spans="1:6" ht="11.25">
      <c r="A294" s="80"/>
      <c r="C294" s="74" t="s">
        <v>35</v>
      </c>
      <c r="D294" s="105">
        <v>38387.07439814815</v>
      </c>
      <c r="E294" s="74">
        <v>2.5832746842985825</v>
      </c>
      <c r="F294" s="97">
        <v>1589.0504963958667</v>
      </c>
    </row>
    <row r="295" spans="1:6" ht="11.25">
      <c r="A295" s="80"/>
      <c r="C295" s="74" t="s">
        <v>36</v>
      </c>
      <c r="D295" s="105">
        <v>38387.08186342593</v>
      </c>
      <c r="E295" s="74">
        <v>53.206448754834426</v>
      </c>
      <c r="F295" s="97">
        <v>29.646668513412525</v>
      </c>
    </row>
    <row r="296" spans="1:6" ht="11.25">
      <c r="A296" s="80"/>
      <c r="C296" s="74" t="s">
        <v>37</v>
      </c>
      <c r="D296" s="105">
        <v>38387.08936342593</v>
      </c>
      <c r="E296" s="74">
        <v>337.16268415043277</v>
      </c>
      <c r="F296" s="97">
        <v>2.074073275196244</v>
      </c>
    </row>
    <row r="297" spans="1:6" ht="11.25">
      <c r="A297" s="80"/>
      <c r="C297" s="74" t="s">
        <v>1272</v>
      </c>
      <c r="D297" s="105">
        <v>38387.0968287037</v>
      </c>
      <c r="E297" s="74">
        <v>374.246430680941</v>
      </c>
      <c r="F297" s="97">
        <v>5.129982480307124</v>
      </c>
    </row>
    <row r="298" spans="1:6" ht="11.25">
      <c r="A298" s="80"/>
      <c r="C298" s="74" t="s">
        <v>38</v>
      </c>
      <c r="D298" s="105">
        <v>38387.10428240741</v>
      </c>
      <c r="E298" s="74">
        <v>180.0986634042735</v>
      </c>
      <c r="F298" s="97">
        <v>15.977491360696838</v>
      </c>
    </row>
    <row r="299" spans="1:6" ht="11.25">
      <c r="A299" s="80"/>
      <c r="C299" s="74" t="s">
        <v>1303</v>
      </c>
      <c r="D299" s="105">
        <v>38387.11177083333</v>
      </c>
      <c r="E299" s="74">
        <v>61.77481122439106</v>
      </c>
      <c r="F299" s="97">
        <v>27.579098297331143</v>
      </c>
    </row>
    <row r="300" spans="1:6" ht="11.25">
      <c r="A300" s="80"/>
      <c r="C300" s="74" t="s">
        <v>39</v>
      </c>
      <c r="D300" s="105">
        <v>38387.119259259256</v>
      </c>
      <c r="E300" s="74">
        <v>65.51099691904317</v>
      </c>
      <c r="F300" s="97">
        <v>28.34327588832184</v>
      </c>
    </row>
    <row r="301" spans="1:6" ht="11.25">
      <c r="A301" s="80"/>
      <c r="C301" s="74" t="s">
        <v>1316</v>
      </c>
      <c r="D301" s="105">
        <v>38387.12672453704</v>
      </c>
      <c r="E301" s="74">
        <v>30.106060702974595</v>
      </c>
      <c r="F301" s="97">
        <v>87.46606262181696</v>
      </c>
    </row>
    <row r="302" spans="1:6" ht="11.25">
      <c r="A302" s="80"/>
      <c r="C302" s="74" t="s">
        <v>1273</v>
      </c>
      <c r="D302" s="105">
        <v>38387.134201388886</v>
      </c>
      <c r="E302" s="74">
        <v>323.571535073449</v>
      </c>
      <c r="F302" s="97">
        <v>8.615753297120877</v>
      </c>
    </row>
    <row r="303" spans="1:6" ht="11.25">
      <c r="A303" s="80"/>
      <c r="C303" s="74" t="s">
        <v>1302</v>
      </c>
      <c r="D303" s="105">
        <v>38387.14167824074</v>
      </c>
      <c r="E303" s="74">
        <v>166.21951727056876</v>
      </c>
      <c r="F303" s="97">
        <v>15.276885851776823</v>
      </c>
    </row>
    <row r="304" spans="1:6" ht="11.25">
      <c r="A304" s="80"/>
      <c r="C304" s="74" t="s">
        <v>1246</v>
      </c>
      <c r="D304" s="105">
        <v>38387.14915509259</v>
      </c>
      <c r="E304" s="74">
        <v>53.17925524718915</v>
      </c>
      <c r="F304" s="97">
        <v>43.12287845698877</v>
      </c>
    </row>
    <row r="305" spans="1:6" ht="11.25">
      <c r="A305" s="80"/>
      <c r="C305" s="74" t="s">
        <v>1304</v>
      </c>
      <c r="D305" s="105">
        <v>38387.15660879629</v>
      </c>
      <c r="E305" s="74">
        <v>21.15286718836675</v>
      </c>
      <c r="F305" s="97">
        <v>158.23662993867717</v>
      </c>
    </row>
    <row r="306" spans="1:6" ht="11.25">
      <c r="A306" s="80"/>
      <c r="C306" s="74" t="s">
        <v>40</v>
      </c>
      <c r="D306" s="105">
        <v>38387.16407407408</v>
      </c>
      <c r="E306" s="74">
        <v>347.054427794336</v>
      </c>
      <c r="F306" s="97">
        <v>7.861004891777079</v>
      </c>
    </row>
    <row r="307" spans="1:6" ht="11.25">
      <c r="A307" s="80"/>
      <c r="C307" s="74" t="s">
        <v>1234</v>
      </c>
      <c r="D307" s="105">
        <v>38387.17155092592</v>
      </c>
      <c r="E307" s="74">
        <v>343.6955395660674</v>
      </c>
      <c r="F307" s="97">
        <v>5.9604407611370105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1218</v>
      </c>
    </row>
    <row r="312" ht="11.25">
      <c r="A312" s="80"/>
    </row>
    <row r="313" ht="11.25">
      <c r="A313" s="80"/>
    </row>
    <row r="314" spans="1:6" ht="11.25">
      <c r="A314" s="80"/>
      <c r="C314" s="74" t="s">
        <v>1219</v>
      </c>
      <c r="D314" s="105" t="s">
        <v>1220</v>
      </c>
      <c r="E314" s="74" t="s">
        <v>1221</v>
      </c>
      <c r="F314" s="97" t="s">
        <v>1046</v>
      </c>
    </row>
    <row r="315" spans="1:6" ht="11.25">
      <c r="A315" s="80" t="s">
        <v>1053</v>
      </c>
      <c r="C315" s="74" t="s">
        <v>1076</v>
      </c>
      <c r="D315" s="105">
        <v>38386.94048611111</v>
      </c>
      <c r="E315" s="74">
        <v>3609087.659183547</v>
      </c>
      <c r="F315" s="97">
        <v>0.5962801607725566</v>
      </c>
    </row>
    <row r="316" spans="1:6" ht="11.25">
      <c r="A316" s="80"/>
      <c r="C316" s="74" t="s">
        <v>1077</v>
      </c>
      <c r="D316" s="105">
        <v>38386.94798611111</v>
      </c>
      <c r="E316" s="74">
        <v>6453.3246981918965</v>
      </c>
      <c r="F316" s="97">
        <v>0.8117559861349113</v>
      </c>
    </row>
    <row r="317" spans="1:6" ht="11.25">
      <c r="A317" s="80"/>
      <c r="C317" s="74" t="s">
        <v>1299</v>
      </c>
      <c r="D317" s="105">
        <v>38386.95543981482</v>
      </c>
      <c r="E317" s="74">
        <v>4515408.481056645</v>
      </c>
      <c r="F317" s="97">
        <v>1.7892289330374076</v>
      </c>
    </row>
    <row r="318" spans="1:6" ht="11.25">
      <c r="A318" s="80"/>
      <c r="C318" s="74" t="s">
        <v>1078</v>
      </c>
      <c r="D318" s="105">
        <v>38386.96293981482</v>
      </c>
      <c r="E318" s="74">
        <v>3654031.3116309005</v>
      </c>
      <c r="F318" s="97">
        <v>0.601889676056556</v>
      </c>
    </row>
    <row r="319" spans="1:6" ht="11.25">
      <c r="A319" s="80"/>
      <c r="C319" s="74" t="s">
        <v>1305</v>
      </c>
      <c r="D319" s="105">
        <v>38386.97042824074</v>
      </c>
      <c r="E319" s="74">
        <v>4176654.0058533833</v>
      </c>
      <c r="F319" s="97">
        <v>1.916230913009023</v>
      </c>
    </row>
    <row r="320" spans="1:6" ht="11.25">
      <c r="A320" s="80"/>
      <c r="C320" s="74" t="s">
        <v>29</v>
      </c>
      <c r="D320" s="105">
        <v>38386.97792824074</v>
      </c>
      <c r="E320" s="74">
        <v>4241468.199670575</v>
      </c>
      <c r="F320" s="97">
        <v>1.2387712899612746</v>
      </c>
    </row>
    <row r="321" spans="1:6" ht="11.25">
      <c r="A321" s="80"/>
      <c r="C321" s="74" t="s">
        <v>1079</v>
      </c>
      <c r="D321" s="105">
        <v>38386.98541666667</v>
      </c>
      <c r="E321" s="74">
        <v>3716279.9678033926</v>
      </c>
      <c r="F321" s="97">
        <v>1.2718104388150986</v>
      </c>
    </row>
    <row r="322" spans="1:6" ht="11.25">
      <c r="A322" s="80"/>
      <c r="C322" s="74" t="s">
        <v>1317</v>
      </c>
      <c r="D322" s="105">
        <v>38386.992893518516</v>
      </c>
      <c r="E322" s="74">
        <v>4828679.564920543</v>
      </c>
      <c r="F322" s="97">
        <v>1.7376244795045737</v>
      </c>
    </row>
    <row r="323" spans="1:6" ht="11.25">
      <c r="A323" s="80"/>
      <c r="C323" s="74" t="s">
        <v>30</v>
      </c>
      <c r="D323" s="105">
        <v>38387.00027777778</v>
      </c>
      <c r="E323" s="74">
        <v>4890233.638248097</v>
      </c>
      <c r="F323" s="97">
        <v>5.207480352299526</v>
      </c>
    </row>
    <row r="324" spans="1:6" ht="11.25">
      <c r="A324" s="80"/>
      <c r="C324" s="74" t="s">
        <v>31</v>
      </c>
      <c r="D324" s="105">
        <v>38387.00763888889</v>
      </c>
      <c r="E324" s="74">
        <v>4569536.870526447</v>
      </c>
      <c r="F324" s="97">
        <v>1.3265637829230748</v>
      </c>
    </row>
    <row r="325" spans="1:6" ht="11.25">
      <c r="A325" s="80"/>
      <c r="C325" s="74" t="s">
        <v>1301</v>
      </c>
      <c r="D325" s="105">
        <v>38387.015081018515</v>
      </c>
      <c r="E325" s="74">
        <v>5966103.885508133</v>
      </c>
      <c r="F325" s="97">
        <v>3.0345365367055344</v>
      </c>
    </row>
    <row r="326" spans="1:6" ht="11.25">
      <c r="A326" s="80"/>
      <c r="C326" s="74" t="s">
        <v>1080</v>
      </c>
      <c r="D326" s="105">
        <v>38387.02255787037</v>
      </c>
      <c r="E326" s="74">
        <v>3765499.6486055013</v>
      </c>
      <c r="F326" s="97">
        <v>3.765040095080023</v>
      </c>
    </row>
    <row r="327" spans="1:6" ht="11.25">
      <c r="A327" s="80"/>
      <c r="C327" s="74" t="s">
        <v>1300</v>
      </c>
      <c r="D327" s="105">
        <v>38387.0300462963</v>
      </c>
      <c r="E327" s="74">
        <v>4020125.754360452</v>
      </c>
      <c r="F327" s="97">
        <v>1.873131454507039</v>
      </c>
    </row>
    <row r="328" spans="1:6" ht="11.25">
      <c r="A328" s="80"/>
      <c r="C328" s="74" t="s">
        <v>32</v>
      </c>
      <c r="D328" s="105">
        <v>38387.037523148145</v>
      </c>
      <c r="E328" s="74">
        <v>5162414.447424215</v>
      </c>
      <c r="F328" s="97">
        <v>2.3131395872070444</v>
      </c>
    </row>
    <row r="329" spans="1:6" ht="11.25">
      <c r="A329" s="80"/>
      <c r="C329" s="74" t="s">
        <v>33</v>
      </c>
      <c r="D329" s="105">
        <v>38387.045</v>
      </c>
      <c r="E329" s="74">
        <v>5164759.937718261</v>
      </c>
      <c r="F329" s="97">
        <v>2.754912613750329</v>
      </c>
    </row>
    <row r="330" spans="1:6" ht="11.25">
      <c r="A330" s="80"/>
      <c r="C330" s="74" t="s">
        <v>34</v>
      </c>
      <c r="D330" s="105">
        <v>38387.05247685185</v>
      </c>
      <c r="E330" s="74">
        <v>4989635.432828849</v>
      </c>
      <c r="F330" s="97">
        <v>2.3887980726226843</v>
      </c>
    </row>
    <row r="331" spans="1:6" ht="11.25">
      <c r="A331" s="80"/>
      <c r="C331" s="74" t="s">
        <v>1270</v>
      </c>
      <c r="D331" s="105">
        <v>38387.059953703705</v>
      </c>
      <c r="E331" s="74">
        <v>3771645.135993945</v>
      </c>
      <c r="F331" s="97">
        <v>4.062388362686659</v>
      </c>
    </row>
    <row r="332" spans="1:6" ht="11.25">
      <c r="A332" s="80"/>
      <c r="C332" s="74" t="s">
        <v>1271</v>
      </c>
      <c r="D332" s="105">
        <v>38387.067395833335</v>
      </c>
      <c r="E332" s="74">
        <v>4917555.843276574</v>
      </c>
      <c r="F332" s="97">
        <v>1.4409796603269074</v>
      </c>
    </row>
    <row r="333" spans="1:6" ht="11.25">
      <c r="A333" s="80"/>
      <c r="C333" s="74" t="s">
        <v>35</v>
      </c>
      <c r="D333" s="105">
        <v>38387.07487268518</v>
      </c>
      <c r="E333" s="74">
        <v>4973378.563558032</v>
      </c>
      <c r="F333" s="97">
        <v>1.435287413788228</v>
      </c>
    </row>
    <row r="334" spans="1:6" ht="11.25">
      <c r="A334" s="80"/>
      <c r="C334" s="74" t="s">
        <v>36</v>
      </c>
      <c r="D334" s="105">
        <v>38387.082349537035</v>
      </c>
      <c r="E334" s="74">
        <v>5295553.414935878</v>
      </c>
      <c r="F334" s="97">
        <v>1.6067823416226898</v>
      </c>
    </row>
    <row r="335" spans="1:6" ht="11.25">
      <c r="A335" s="80"/>
      <c r="C335" s="74" t="s">
        <v>37</v>
      </c>
      <c r="D335" s="105">
        <v>38387.089837962965</v>
      </c>
      <c r="E335" s="74">
        <v>4898407.787680947</v>
      </c>
      <c r="F335" s="97">
        <v>0.7693899602167723</v>
      </c>
    </row>
    <row r="336" spans="1:6" ht="11.25">
      <c r="A336" s="80"/>
      <c r="C336" s="74" t="s">
        <v>1272</v>
      </c>
      <c r="D336" s="105">
        <v>38387.09730324074</v>
      </c>
      <c r="E336" s="74">
        <v>3929001.1696259137</v>
      </c>
      <c r="F336" s="97">
        <v>1.6480542882826523</v>
      </c>
    </row>
    <row r="337" spans="1:6" ht="11.25">
      <c r="A337" s="80"/>
      <c r="C337" s="74" t="s">
        <v>38</v>
      </c>
      <c r="D337" s="105">
        <v>38387.10476851852</v>
      </c>
      <c r="E337" s="74">
        <v>5155843.84933836</v>
      </c>
      <c r="F337" s="97">
        <v>1.939912372155004</v>
      </c>
    </row>
    <row r="338" spans="1:6" ht="11.25">
      <c r="A338" s="80"/>
      <c r="C338" s="74" t="s">
        <v>1303</v>
      </c>
      <c r="D338" s="105">
        <v>38387.11224537037</v>
      </c>
      <c r="E338" s="74">
        <v>4458766.928592943</v>
      </c>
      <c r="F338" s="97">
        <v>2.516357056722773</v>
      </c>
    </row>
    <row r="339" spans="1:6" ht="11.25">
      <c r="A339" s="80"/>
      <c r="C339" s="74" t="s">
        <v>39</v>
      </c>
      <c r="D339" s="105">
        <v>38387.119733796295</v>
      </c>
      <c r="E339" s="74">
        <v>5361997.0417987695</v>
      </c>
      <c r="F339" s="97">
        <v>1.9408099402698473</v>
      </c>
    </row>
    <row r="340" spans="1:6" ht="11.25">
      <c r="A340" s="80"/>
      <c r="C340" s="74" t="s">
        <v>1316</v>
      </c>
      <c r="D340" s="105">
        <v>38387.12719907407</v>
      </c>
      <c r="E340" s="74">
        <v>4623013.408434191</v>
      </c>
      <c r="F340" s="97">
        <v>0.7992209562801247</v>
      </c>
    </row>
    <row r="341" spans="1:6" ht="11.25">
      <c r="A341" s="80"/>
      <c r="C341" s="74" t="s">
        <v>1273</v>
      </c>
      <c r="D341" s="105">
        <v>38387.134675925925</v>
      </c>
      <c r="E341" s="74">
        <v>3882109.6356216534</v>
      </c>
      <c r="F341" s="97">
        <v>2.4610803318797743</v>
      </c>
    </row>
    <row r="342" spans="1:6" ht="11.25">
      <c r="A342" s="80"/>
      <c r="C342" s="74" t="s">
        <v>1302</v>
      </c>
      <c r="D342" s="105">
        <v>38387.14215277778</v>
      </c>
      <c r="E342" s="74">
        <v>6392098.778392587</v>
      </c>
      <c r="F342" s="97">
        <v>3.348492468580163</v>
      </c>
    </row>
    <row r="343" spans="1:6" ht="11.25">
      <c r="A343" s="80"/>
      <c r="C343" s="74" t="s">
        <v>1246</v>
      </c>
      <c r="D343" s="105">
        <v>38387.14962962963</v>
      </c>
      <c r="E343" s="74">
        <v>9820.119534365602</v>
      </c>
      <c r="F343" s="97">
        <v>4.190849743415575</v>
      </c>
    </row>
    <row r="344" spans="1:6" ht="11.25">
      <c r="A344" s="80"/>
      <c r="C344" s="74" t="s">
        <v>1304</v>
      </c>
      <c r="D344" s="105">
        <v>38387.15708333333</v>
      </c>
      <c r="E344" s="74">
        <v>4215576.037059999</v>
      </c>
      <c r="F344" s="97">
        <v>3.9160159402584473</v>
      </c>
    </row>
    <row r="345" spans="1:6" ht="11.25">
      <c r="A345" s="80"/>
      <c r="C345" s="74" t="s">
        <v>40</v>
      </c>
      <c r="D345" s="105">
        <v>38387.164560185185</v>
      </c>
      <c r="E345" s="74">
        <v>5004023.194426267</v>
      </c>
      <c r="F345" s="97">
        <v>1.8174394735660255</v>
      </c>
    </row>
    <row r="346" spans="1:6" ht="11.25">
      <c r="A346" s="80"/>
      <c r="C346" s="74" t="s">
        <v>1234</v>
      </c>
      <c r="D346" s="105">
        <v>38387.17202546296</v>
      </c>
      <c r="E346" s="74">
        <v>4066874.963497696</v>
      </c>
      <c r="F346" s="97">
        <v>1.1835450141506971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1218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1219</v>
      </c>
      <c r="D353" s="105" t="s">
        <v>1220</v>
      </c>
      <c r="E353" s="75" t="s">
        <v>1221</v>
      </c>
      <c r="F353" s="97" t="s">
        <v>1046</v>
      </c>
    </row>
    <row r="354" spans="1:6" ht="11.25">
      <c r="A354" s="80" t="s">
        <v>1121</v>
      </c>
      <c r="C354" s="74" t="s">
        <v>1076</v>
      </c>
      <c r="D354" s="105">
        <v>38386.943344907406</v>
      </c>
      <c r="E354" s="75">
        <v>1717494.913356781</v>
      </c>
      <c r="F354" s="97">
        <v>3.938099894125308</v>
      </c>
    </row>
    <row r="355" spans="1:6" ht="11.25">
      <c r="A355" s="80"/>
      <c r="C355" s="74" t="s">
        <v>1077</v>
      </c>
      <c r="D355" s="105">
        <v>38386.95082175926</v>
      </c>
      <c r="E355" s="75">
        <v>619.4427909851074</v>
      </c>
      <c r="F355" s="97">
        <v>9.58519565657216</v>
      </c>
    </row>
    <row r="356" spans="1:6" ht="11.25">
      <c r="A356" s="80"/>
      <c r="C356" s="74" t="s">
        <v>1299</v>
      </c>
      <c r="D356" s="105">
        <v>38386.95831018518</v>
      </c>
      <c r="E356" s="75">
        <v>603465.4942057928</v>
      </c>
      <c r="F356" s="97">
        <v>1.4432502881597082</v>
      </c>
    </row>
    <row r="357" spans="3:6" ht="11.25">
      <c r="C357" s="74" t="s">
        <v>1078</v>
      </c>
      <c r="D357" s="105">
        <v>38386.96579861111</v>
      </c>
      <c r="E357" s="75">
        <v>1789420.3274561563</v>
      </c>
      <c r="F357" s="97">
        <v>1.2176769509060832</v>
      </c>
    </row>
    <row r="358" spans="3:6" ht="11.25">
      <c r="C358" s="74" t="s">
        <v>1305</v>
      </c>
      <c r="D358" s="105">
        <v>38386.97329861111</v>
      </c>
      <c r="E358" s="75">
        <v>3131.1486349999905</v>
      </c>
      <c r="F358" s="97">
        <v>1.854692321325638</v>
      </c>
    </row>
    <row r="359" spans="3:6" ht="11.25">
      <c r="C359" s="74" t="s">
        <v>29</v>
      </c>
      <c r="D359" s="105">
        <v>38386.980775462966</v>
      </c>
      <c r="E359" s="75">
        <v>1067819.2853101094</v>
      </c>
      <c r="F359" s="97">
        <v>1.3281597320687792</v>
      </c>
    </row>
    <row r="360" spans="3:6" ht="11.25">
      <c r="C360" s="74" t="s">
        <v>1079</v>
      </c>
      <c r="D360" s="105">
        <v>38386.988275462965</v>
      </c>
      <c r="E360" s="75">
        <v>1840059.8297011056</v>
      </c>
      <c r="F360" s="97">
        <v>0.594124082658586</v>
      </c>
    </row>
    <row r="361" spans="3:6" ht="11.25">
      <c r="C361" s="74" t="s">
        <v>1317</v>
      </c>
      <c r="D361" s="105">
        <v>38386.995729166665</v>
      </c>
      <c r="E361" s="75">
        <v>263060.95182863873</v>
      </c>
      <c r="F361" s="97">
        <v>1.5431874882419825</v>
      </c>
    </row>
    <row r="362" spans="3:6" ht="11.25">
      <c r="C362" s="74" t="s">
        <v>30</v>
      </c>
      <c r="D362" s="105">
        <v>38387.0030787037</v>
      </c>
      <c r="E362" s="75">
        <v>217348.64692481357</v>
      </c>
      <c r="F362" s="97">
        <v>3.2123795402039264</v>
      </c>
    </row>
    <row r="363" spans="3:6" ht="11.25">
      <c r="C363" s="74" t="s">
        <v>31</v>
      </c>
      <c r="D363" s="105">
        <v>38387.01045138889</v>
      </c>
      <c r="E363" s="75">
        <v>147155.85615229607</v>
      </c>
      <c r="F363" s="97">
        <v>1.26052186624086</v>
      </c>
    </row>
    <row r="364" spans="3:6" ht="11.25">
      <c r="C364" s="74" t="s">
        <v>1301</v>
      </c>
      <c r="D364" s="105">
        <v>38387.01792824074</v>
      </c>
      <c r="E364" s="75">
        <v>456127.9244569143</v>
      </c>
      <c r="F364" s="97">
        <v>0.5510607361900006</v>
      </c>
    </row>
    <row r="365" spans="3:6" ht="11.25">
      <c r="C365" s="74" t="s">
        <v>1080</v>
      </c>
      <c r="D365" s="105">
        <v>38387.025416666664</v>
      </c>
      <c r="E365" s="75">
        <v>1872709.0367940268</v>
      </c>
      <c r="F365" s="97">
        <v>1.5068478632769864</v>
      </c>
    </row>
    <row r="366" spans="3:6" ht="11.25">
      <c r="C366" s="74" t="s">
        <v>1300</v>
      </c>
      <c r="D366" s="105">
        <v>38387.03289351852</v>
      </c>
      <c r="E366" s="75">
        <v>3067.6076952616377</v>
      </c>
      <c r="F366" s="97">
        <v>7.719164376370935</v>
      </c>
    </row>
    <row r="367" spans="3:6" ht="11.25">
      <c r="C367" s="74" t="s">
        <v>32</v>
      </c>
      <c r="D367" s="105">
        <v>38387.04037037037</v>
      </c>
      <c r="E367" s="75">
        <v>303907.2577280998</v>
      </c>
      <c r="F367" s="97">
        <v>1.2812634563807221</v>
      </c>
    </row>
    <row r="368" spans="3:6" ht="11.25">
      <c r="C368" s="74" t="s">
        <v>33</v>
      </c>
      <c r="D368" s="105">
        <v>38387.04785879629</v>
      </c>
      <c r="E368" s="75">
        <v>304002.65775140125</v>
      </c>
      <c r="F368" s="97">
        <v>0.5295985635522851</v>
      </c>
    </row>
    <row r="369" spans="3:6" ht="11.25">
      <c r="C369" s="74" t="s">
        <v>34</v>
      </c>
      <c r="D369" s="105">
        <v>38387.05532407408</v>
      </c>
      <c r="E369" s="75">
        <v>182273.1405741374</v>
      </c>
      <c r="F369" s="97">
        <v>0.6115806523978369</v>
      </c>
    </row>
    <row r="370" spans="3:6" ht="11.25">
      <c r="C370" s="74" t="s">
        <v>1270</v>
      </c>
      <c r="D370" s="105">
        <v>38387.0628125</v>
      </c>
      <c r="E370" s="75">
        <v>1864441.0719095864</v>
      </c>
      <c r="F370" s="97">
        <v>3.9610202924193616</v>
      </c>
    </row>
    <row r="371" spans="3:6" ht="11.25">
      <c r="C371" s="74" t="s">
        <v>1271</v>
      </c>
      <c r="D371" s="105">
        <v>38387.07025462963</v>
      </c>
      <c r="E371" s="75">
        <v>678009.5622971852</v>
      </c>
      <c r="F371" s="97">
        <v>0.463954962486807</v>
      </c>
    </row>
    <row r="372" spans="3:6" ht="11.25">
      <c r="C372" s="74" t="s">
        <v>35</v>
      </c>
      <c r="D372" s="105">
        <v>38387.07771990741</v>
      </c>
      <c r="E372" s="75">
        <v>139427.6153336366</v>
      </c>
      <c r="F372" s="97">
        <v>3.2216512980587133</v>
      </c>
    </row>
    <row r="373" spans="3:6" ht="11.25">
      <c r="C373" s="74" t="s">
        <v>36</v>
      </c>
      <c r="D373" s="105">
        <v>38387.08520833333</v>
      </c>
      <c r="E373" s="75">
        <v>327515.28586705524</v>
      </c>
      <c r="F373" s="97">
        <v>0.8057071969334357</v>
      </c>
    </row>
    <row r="374" spans="3:6" ht="11.25">
      <c r="C374" s="74" t="s">
        <v>37</v>
      </c>
      <c r="D374" s="105">
        <v>38387.09269675926</v>
      </c>
      <c r="E374" s="75">
        <v>1926920.1938966117</v>
      </c>
      <c r="F374" s="97">
        <v>1.6417617242825846</v>
      </c>
    </row>
    <row r="375" spans="3:6" ht="11.25">
      <c r="C375" s="74" t="s">
        <v>1272</v>
      </c>
      <c r="D375" s="105">
        <v>38387.10016203704</v>
      </c>
      <c r="E375" s="75">
        <v>1903580.9288864136</v>
      </c>
      <c r="F375" s="97">
        <v>3.207181664089561</v>
      </c>
    </row>
    <row r="376" spans="3:6" ht="11.25">
      <c r="C376" s="74" t="s">
        <v>38</v>
      </c>
      <c r="D376" s="105">
        <v>38387.107627314814</v>
      </c>
      <c r="E376" s="75">
        <v>1098302.4109249115</v>
      </c>
      <c r="F376" s="97">
        <v>15.610133025101158</v>
      </c>
    </row>
    <row r="377" spans="3:6" ht="11.25">
      <c r="C377" s="74" t="s">
        <v>1303</v>
      </c>
      <c r="D377" s="105">
        <v>38387.115115740744</v>
      </c>
      <c r="E377" s="75">
        <v>3311.4637716412544</v>
      </c>
      <c r="F377" s="97">
        <v>4.944138443242758</v>
      </c>
    </row>
    <row r="378" spans="3:6" ht="11.25">
      <c r="C378" s="74" t="s">
        <v>39</v>
      </c>
      <c r="D378" s="105">
        <v>38387.12259259259</v>
      </c>
      <c r="E378" s="75">
        <v>202004.38944069546</v>
      </c>
      <c r="F378" s="97">
        <v>1.7988074520031818</v>
      </c>
    </row>
    <row r="379" spans="3:6" ht="11.25">
      <c r="C379" s="74" t="s">
        <v>1316</v>
      </c>
      <c r="D379" s="105">
        <v>38387.130057870374</v>
      </c>
      <c r="E379" s="75">
        <v>68722.61960661411</v>
      </c>
      <c r="F379" s="97">
        <v>4.329125427865188</v>
      </c>
    </row>
    <row r="380" spans="3:6" ht="11.25">
      <c r="C380" s="74" t="s">
        <v>1273</v>
      </c>
      <c r="D380" s="105">
        <v>38387.13753472222</v>
      </c>
      <c r="E380" s="75">
        <v>1902210.9527269998</v>
      </c>
      <c r="F380" s="97">
        <v>0.5193374122502715</v>
      </c>
    </row>
    <row r="381" spans="3:6" ht="11.25">
      <c r="C381" s="74" t="s">
        <v>1302</v>
      </c>
      <c r="D381" s="105">
        <v>38387.14501157407</v>
      </c>
      <c r="E381" s="75">
        <v>472881.26087633765</v>
      </c>
      <c r="F381" s="97">
        <v>3.39204977017811</v>
      </c>
    </row>
    <row r="382" spans="3:6" ht="11.25">
      <c r="C382" s="74" t="s">
        <v>1246</v>
      </c>
      <c r="D382" s="105">
        <v>38387.15247685185</v>
      </c>
      <c r="E382" s="75">
        <v>437.30589213967323</v>
      </c>
      <c r="F382" s="97">
        <v>7.512539255116665</v>
      </c>
    </row>
    <row r="383" spans="3:6" ht="11.25">
      <c r="C383" s="74" t="s">
        <v>1304</v>
      </c>
      <c r="D383" s="105">
        <v>38387.15994212963</v>
      </c>
      <c r="E383" s="74">
        <v>3053.558453689019</v>
      </c>
      <c r="F383" s="97">
        <v>14.150673634744848</v>
      </c>
    </row>
    <row r="384" spans="3:6" ht="11.25">
      <c r="C384" s="74" t="s">
        <v>40</v>
      </c>
      <c r="D384" s="105">
        <v>38387.16740740741</v>
      </c>
      <c r="E384" s="74">
        <v>1904584.6514040628</v>
      </c>
      <c r="F384" s="97">
        <v>2.1168197393963855</v>
      </c>
    </row>
    <row r="385" spans="3:6" ht="11.25">
      <c r="C385" s="74" t="s">
        <v>1234</v>
      </c>
      <c r="D385" s="105">
        <v>38387.17487268519</v>
      </c>
      <c r="E385" s="74">
        <v>1961055.3040409088</v>
      </c>
      <c r="F385" s="97">
        <v>3.198209070437004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1218</v>
      </c>
    </row>
    <row r="393" spans="1:7" ht="11.25">
      <c r="A393" s="74" t="s">
        <v>1275</v>
      </c>
      <c r="G393" s="74" t="s">
        <v>1103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1">
      <selection activeCell="E302" sqref="E302"/>
    </sheetView>
  </sheetViews>
  <sheetFormatPr defaultColWidth="9.140625" defaultRowHeight="12.75"/>
  <cols>
    <col min="1" max="1" width="7.140625" style="87" customWidth="1"/>
    <col min="2" max="2" width="2.00390625" style="86" bestFit="1" customWidth="1"/>
    <col min="3" max="3" width="14.140625" style="86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1043</v>
      </c>
      <c r="D1" s="76" t="s">
        <v>1044</v>
      </c>
      <c r="E1" s="15" t="s">
        <v>1045</v>
      </c>
      <c r="F1" s="31" t="s">
        <v>1046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 (1)</v>
      </c>
      <c r="D3" s="81">
        <f>'raw data'!D3</f>
        <v>38386.94427083333</v>
      </c>
      <c r="E3" s="15">
        <f>'raw data'!E3</f>
        <v>5082104.115322892</v>
      </c>
      <c r="F3" s="31">
        <f>'raw data'!F3</f>
        <v>1.2384316861454383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38386.951736111114</v>
      </c>
      <c r="E4" s="15">
        <f>'raw data'!E4</f>
        <v>7501.004503562722</v>
      </c>
      <c r="F4" s="31">
        <f>'raw data'!F4</f>
        <v>2.3527887932106584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38386.95923611111</v>
      </c>
      <c r="E5" s="174">
        <v>5846766.01</v>
      </c>
      <c r="F5" s="175">
        <v>1.809195487192295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38386.96672453704</v>
      </c>
      <c r="E6" s="15">
        <f>'raw data'!E6</f>
        <v>5145809.127659952</v>
      </c>
      <c r="F6" s="31">
        <f>'raw data'!F6</f>
        <v>1.4875158705542249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38386.97421296296</v>
      </c>
      <c r="E7" s="174">
        <v>263921.235</v>
      </c>
      <c r="F7" s="175">
        <v>0.5936780953180697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JGb-1 (1)</v>
      </c>
      <c r="D8" s="81">
        <f>'raw data'!D8</f>
        <v>38386.98170138889</v>
      </c>
      <c r="E8" s="15">
        <f>'raw data'!E8</f>
        <v>6639173.307006631</v>
      </c>
      <c r="F8" s="31">
        <f>'raw data'!F8</f>
        <v>2.485940595232197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38386.98920138889</v>
      </c>
      <c r="E9" s="15">
        <f>'raw data'!E9</f>
        <v>5059589.383520157</v>
      </c>
      <c r="F9" s="31">
        <f>'raw data'!F9</f>
        <v>2.1538395682254996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142R2(68-78)</v>
      </c>
      <c r="D10" s="81">
        <f>'raw data'!D10</f>
        <v>38386.99662037037</v>
      </c>
      <c r="E10" s="174">
        <v>7537386.425</v>
      </c>
      <c r="F10" s="175">
        <v>1.0256229238107997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145R1(64-74)</v>
      </c>
      <c r="D11" s="81">
        <f>'raw data'!D11</f>
        <v>38387.00398148148</v>
      </c>
      <c r="E11" s="15">
        <f>'raw data'!E11</f>
        <v>6859281.350023393</v>
      </c>
      <c r="F11" s="31">
        <f>'raw data'!F11</f>
        <v>1.1043113636667992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145R3(28-36)</v>
      </c>
      <c r="D12" s="81">
        <f>'raw data'!D12</f>
        <v>38387.01137731481</v>
      </c>
      <c r="E12" s="15">
        <f>'raw data'!E12</f>
        <v>7323369.530151206</v>
      </c>
      <c r="F12" s="31">
        <f>'raw data'!F12</f>
        <v>1.1792754416472255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38387.018854166665</v>
      </c>
      <c r="E13" s="15">
        <f>'raw data'!E13</f>
        <v>6059563.434625931</v>
      </c>
      <c r="F13" s="31">
        <f>'raw data'!F13</f>
        <v>1.4834189323840932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38387.026342592595</v>
      </c>
      <c r="E14" s="15">
        <f>'raw data'!E14</f>
        <v>5130392.990069115</v>
      </c>
      <c r="F14" s="31">
        <f>'raw data'!F14</f>
        <v>3.243778313722016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38387.03381944444</v>
      </c>
      <c r="E15" s="15">
        <f>'raw data'!E15</f>
        <v>74189.73778268178</v>
      </c>
      <c r="F15" s="31">
        <f>'raw data'!F15</f>
        <v>0.7494813233134985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147R2(24-30)</v>
      </c>
      <c r="D16" s="81">
        <f>'raw data'!D16</f>
        <v>38387.041296296295</v>
      </c>
      <c r="E16" s="15">
        <f>'raw data'!E16</f>
        <v>6137522.2167707</v>
      </c>
      <c r="F16" s="31">
        <f>'raw data'!F16</f>
        <v>1.6517028321595744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148R2(34-44)</v>
      </c>
      <c r="D17" s="81">
        <f>'raw data'!D17</f>
        <v>38387.04877314815</v>
      </c>
      <c r="E17" s="15">
        <f>'raw data'!E17</f>
        <v>6624338.791260642</v>
      </c>
      <c r="F17" s="31">
        <f>'raw data'!F17</f>
        <v>2.8773911438777606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149R2(10-20)</v>
      </c>
      <c r="D18" s="81">
        <f>'raw data'!D18</f>
        <v>38387.05625</v>
      </c>
      <c r="E18" s="174">
        <v>6766496.745</v>
      </c>
      <c r="F18" s="175">
        <v>1.818124928407271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38387.0637037037</v>
      </c>
      <c r="E19" s="15">
        <f>'raw data'!E19</f>
        <v>5205900.158031478</v>
      </c>
      <c r="F19" s="31">
        <f>'raw data'!F19</f>
        <v>4.419045990256006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38387.07116898148</v>
      </c>
      <c r="E20" s="15">
        <f>'raw data'!E20</f>
        <v>6065472.910397458</v>
      </c>
      <c r="F20" s="31">
        <f>'raw data'!F20</f>
        <v>2.697441585551364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150R1(72-82)</v>
      </c>
      <c r="D21" s="81">
        <f>'raw data'!D21</f>
        <v>38387.07864583333</v>
      </c>
      <c r="E21" s="15">
        <f>'raw data'!E21</f>
        <v>7399359.617106577</v>
      </c>
      <c r="F21" s="31">
        <f>'raw data'!F21</f>
        <v>0.39930283159233837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151R2(22-30)</v>
      </c>
      <c r="D22" s="81">
        <f>'raw data'!D22</f>
        <v>38387.08613425926</v>
      </c>
      <c r="E22" s="15">
        <f>'raw data'!E22</f>
        <v>6117877.819102653</v>
      </c>
      <c r="F22" s="31">
        <f>'raw data'!F22</f>
        <v>2.3936347665237454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BHVO2 (1) unignited</v>
      </c>
      <c r="D23" s="81">
        <f>'raw data'!D23</f>
        <v>38387.09361111111</v>
      </c>
      <c r="E23" s="15">
        <f>'raw data'!E23</f>
        <v>5154711.727894853</v>
      </c>
      <c r="F23" s="31">
        <f>'raw data'!F23</f>
        <v>2.422377621126385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38387.10107638889</v>
      </c>
      <c r="E24" s="15">
        <f>'raw data'!E24</f>
        <v>5347611.189424594</v>
      </c>
      <c r="F24" s="31">
        <f>'raw data'!F24</f>
        <v>1.8253490816408509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155R2(20-26)</v>
      </c>
      <c r="D25" s="81">
        <f>'raw data'!D25</f>
        <v>38387.10855324074</v>
      </c>
      <c r="E25" s="174">
        <v>5618066.385</v>
      </c>
      <c r="F25" s="175">
        <v>1.8252902579058121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38387.11603009259</v>
      </c>
      <c r="E26" s="15">
        <f>'raw data'!E26</f>
        <v>275927.2928419759</v>
      </c>
      <c r="F26" s="31">
        <f>'raw data'!F26</f>
        <v>2.016603045577728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157R2(81-90)</v>
      </c>
      <c r="D27" s="81">
        <f>'raw data'!D27</f>
        <v>38387.123506944445</v>
      </c>
      <c r="E27" s="15">
        <f>'raw data'!E27</f>
        <v>6408845.228589459</v>
      </c>
      <c r="F27" s="31">
        <f>'raw data'!F27</f>
        <v>1.3369049099223895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136R2(4-14)</v>
      </c>
      <c r="D28" s="81">
        <f>'raw data'!D28</f>
        <v>38387.1309837963</v>
      </c>
      <c r="E28" s="15">
        <f>'raw data'!E28</f>
        <v>2575119.644711327</v>
      </c>
      <c r="F28" s="31">
        <f>'raw data'!F28</f>
        <v>2.2392327788196464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38387.138449074075</v>
      </c>
      <c r="E29" s="15">
        <f>'raw data'!E29</f>
        <v>5310249.486212281</v>
      </c>
      <c r="F29" s="31">
        <f>'raw data'!F29</f>
        <v>0.49759627368484227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38387.1459375</v>
      </c>
      <c r="E30" s="15">
        <f>'raw data'!E30</f>
        <v>6111333.5234076055</v>
      </c>
      <c r="F30" s="31">
        <f>'raw data'!F30</f>
        <v>2.538444305363613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(2)</v>
      </c>
      <c r="D31" s="81">
        <f>'raw data'!D31</f>
        <v>38387.153402777774</v>
      </c>
      <c r="E31" s="176">
        <v>6884.645</v>
      </c>
      <c r="F31" s="177">
        <v>8.973272863295662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38387.16085648148</v>
      </c>
      <c r="E32" s="15">
        <f>'raw data'!E32</f>
        <v>77207.46694728112</v>
      </c>
      <c r="F32" s="31">
        <f>'raw data'!F32</f>
        <v>0.3997802565757702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BHVO2 (2) unignited</v>
      </c>
      <c r="D33" s="81">
        <f>'raw data'!D33</f>
        <v>38387.168333333335</v>
      </c>
      <c r="E33" s="15">
        <f>'raw data'!E33</f>
        <v>5165122.981165593</v>
      </c>
      <c r="F33" s="31">
        <f>'raw data'!F33</f>
        <v>1.6002071558526438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38387.17579861111</v>
      </c>
      <c r="E34" s="15">
        <f>'raw data'!E34</f>
        <v>5307168.170411377</v>
      </c>
      <c r="F34" s="31">
        <f>'raw data'!F34</f>
        <v>3.1826543994001724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 (1)</v>
      </c>
      <c r="D42" s="81">
        <f>'raw data'!D42</f>
        <v>38386.94380787037</v>
      </c>
      <c r="E42" s="15">
        <f>'raw data'!E42</f>
        <v>4644487.8236033125</v>
      </c>
      <c r="F42" s="31">
        <f>'raw data'!F42</f>
        <v>1.9664168946483278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38386.951273148145</v>
      </c>
      <c r="E43" s="15">
        <f>'raw data'!E43</f>
        <v>11194.385960191488</v>
      </c>
      <c r="F43" s="31">
        <f>'raw data'!F43</f>
        <v>3.948100820312703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38386.95877314815</v>
      </c>
      <c r="E44" s="15">
        <f>'raw data'!E44</f>
        <v>5476003.380907694</v>
      </c>
      <c r="F44" s="31">
        <f>'raw data'!F44</f>
        <v>1.414014849700809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38386.966261574074</v>
      </c>
      <c r="E45" s="15">
        <f>'raw data'!E45</f>
        <v>4839380.520889282</v>
      </c>
      <c r="F45" s="31">
        <f>'raw data'!F45</f>
        <v>1.427287119546537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38386.97375</v>
      </c>
      <c r="E46" s="15">
        <f>'raw data'!E46</f>
        <v>264155.6075685819</v>
      </c>
      <c r="F46" s="31">
        <f>'raw data'!F46</f>
        <v>1.7993383541627166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JGb-1 (1)</v>
      </c>
      <c r="D47" s="81">
        <f>'raw data'!D47</f>
        <v>38386.98123842593</v>
      </c>
      <c r="E47" s="15">
        <f>'raw data'!E47</f>
        <v>5127968.704203288</v>
      </c>
      <c r="F47" s="31">
        <f>'raw data'!F47</f>
        <v>1.664130686379109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38386.98873842593</v>
      </c>
      <c r="E48" s="174">
        <v>4716707.215</v>
      </c>
      <c r="F48" s="175">
        <v>4.982890526771188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142R2(68-78)</v>
      </c>
      <c r="D49" s="81">
        <f>'raw data'!D49</f>
        <v>38386.99616898148</v>
      </c>
      <c r="E49" s="15">
        <f>'raw data'!E49</f>
        <v>5502967.3001607265</v>
      </c>
      <c r="F49" s="31">
        <f>'raw data'!F49</f>
        <v>1.001900219518404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145R1(64-74)</v>
      </c>
      <c r="D50" s="81">
        <f>'raw data'!D50</f>
        <v>38387.00351851852</v>
      </c>
      <c r="E50" s="15">
        <f>'raw data'!E50</f>
        <v>5535888.485816956</v>
      </c>
      <c r="F50" s="31">
        <f>'raw data'!F50</f>
        <v>0.5145653508721464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145R3(28-36)</v>
      </c>
      <c r="D51" s="81">
        <f>'raw data'!D51</f>
        <v>38387.01090277778</v>
      </c>
      <c r="E51" s="15">
        <f>'raw data'!E51</f>
        <v>4634753.385269165</v>
      </c>
      <c r="F51" s="31">
        <f>'raw data'!F51</f>
        <v>1.5825478141914098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38387.0183912037</v>
      </c>
      <c r="E52" s="15">
        <f>'raw data'!E52</f>
        <v>2738929.9957402544</v>
      </c>
      <c r="F52" s="31">
        <f>'raw data'!F52</f>
        <v>1.4185352007865135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38387.025868055556</v>
      </c>
      <c r="E53" s="15">
        <f>'raw data'!E53</f>
        <v>4788266.465159099</v>
      </c>
      <c r="F53" s="31">
        <f>'raw data'!F53</f>
        <v>3.7158747586002945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38387.03335648148</v>
      </c>
      <c r="E54" s="15">
        <f>'raw data'!E54</f>
        <v>68637.46151455243</v>
      </c>
      <c r="F54" s="31">
        <f>'raw data'!F54</f>
        <v>3.3365690849822096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147R2(24-30)</v>
      </c>
      <c r="D55" s="81">
        <f>'raw data'!D55</f>
        <v>38387.04083333333</v>
      </c>
      <c r="E55" s="15">
        <f>'raw data'!E55</f>
        <v>5206244.539594014</v>
      </c>
      <c r="F55" s="31">
        <f>'raw data'!F55</f>
        <v>2.35057164202566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148R2(34-44)</v>
      </c>
      <c r="D56" s="81">
        <f>'raw data'!D56</f>
        <v>38387.048310185186</v>
      </c>
      <c r="E56" s="15">
        <f>'raw data'!E56</f>
        <v>5444551.125821432</v>
      </c>
      <c r="F56" s="31">
        <f>'raw data'!F56</f>
        <v>1.487116666560135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149R2(10-20)</v>
      </c>
      <c r="D57" s="81">
        <f>'raw data'!D57</f>
        <v>38387.05578703704</v>
      </c>
      <c r="E57" s="15">
        <f>'raw data'!E57</f>
        <v>6160219.792241415</v>
      </c>
      <c r="F57" s="31">
        <f>'raw data'!F57</f>
        <v>1.147875321616473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38387.063252314816</v>
      </c>
      <c r="E58" s="15">
        <f>'raw data'!E58</f>
        <v>4898477.899660747</v>
      </c>
      <c r="F58" s="31">
        <f>'raw data'!F58</f>
        <v>1.7988781450124902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 (2)</v>
      </c>
      <c r="D59" s="81">
        <f>'raw data'!D59</f>
        <v>38387.070706018516</v>
      </c>
      <c r="E59" s="15">
        <f>'raw data'!E59</f>
        <v>5717798.108823141</v>
      </c>
      <c r="F59" s="31">
        <f>'raw data'!F59</f>
        <v>1.4968695075539136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150R1(72-82)</v>
      </c>
      <c r="D60" s="81">
        <f>'raw data'!D60</f>
        <v>38387.07818287037</v>
      </c>
      <c r="E60" s="15">
        <f>'raw data'!E60</f>
        <v>6561776.042327881</v>
      </c>
      <c r="F60" s="31">
        <f>'raw data'!F60</f>
        <v>0.1883237659566158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151R2(22-30)</v>
      </c>
      <c r="D61" s="81">
        <f>'raw data'!D61</f>
        <v>38387.08565972222</v>
      </c>
      <c r="E61" s="179">
        <v>6169744.135</v>
      </c>
      <c r="F61" s="179">
        <v>2.5310978769186003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BHVO2 (1) unignited</v>
      </c>
      <c r="D62" s="81">
        <f>'raw data'!D62</f>
        <v>38387.093148148146</v>
      </c>
      <c r="E62" s="15">
        <f>'raw data'!E62</f>
        <v>4964121.365824382</v>
      </c>
      <c r="F62" s="31">
        <f>'raw data'!F62</f>
        <v>1.9847385691742863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38387.10061342592</v>
      </c>
      <c r="E63" s="15">
        <f>'raw data'!E63</f>
        <v>5091885.0921605425</v>
      </c>
      <c r="F63" s="31">
        <f>'raw data'!F63</f>
        <v>1.4839085675986583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155R2(20-26)</v>
      </c>
      <c r="D64" s="81">
        <f>'raw data'!D64</f>
        <v>38387.108090277776</v>
      </c>
      <c r="E64" s="15">
        <f>'raw data'!E64</f>
        <v>4798207.08719635</v>
      </c>
      <c r="F64" s="31">
        <f>'raw data'!F64</f>
        <v>1.757270010979841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38387.11556712963</v>
      </c>
      <c r="E65" s="15">
        <f>'raw data'!E65</f>
        <v>283657.9159048398</v>
      </c>
      <c r="F65" s="31">
        <f>'raw data'!F65</f>
        <v>0.5001874365874115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157R2(81-90)</v>
      </c>
      <c r="D66" s="81">
        <f>'raw data'!D66</f>
        <v>38387.12304398148</v>
      </c>
      <c r="E66" s="15">
        <f>'raw data'!E66</f>
        <v>6196992.420107523</v>
      </c>
      <c r="F66" s="31">
        <f>'raw data'!F66</f>
        <v>2.7628881373704384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136R2(4-14)</v>
      </c>
      <c r="D67" s="81">
        <f>'raw data'!D67</f>
        <v>38387.13050925926</v>
      </c>
      <c r="E67" s="15">
        <f>'raw data'!E67</f>
        <v>2550762.7183939614</v>
      </c>
      <c r="F67" s="31">
        <f>'raw data'!F67</f>
        <v>1.4148753924567787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38387.13798611111</v>
      </c>
      <c r="E68" s="15">
        <f>'raw data'!E68</f>
        <v>5001803.392440796</v>
      </c>
      <c r="F68" s="31">
        <f>'raw data'!F68</f>
        <v>2.0934179210969783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38387.145462962966</v>
      </c>
      <c r="E69" s="15">
        <f>'raw data'!E69</f>
        <v>2823638.6613896685</v>
      </c>
      <c r="F69" s="31">
        <f>'raw data'!F69</f>
        <v>3.5106987007289683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(2)</v>
      </c>
      <c r="D70" s="81">
        <f>'raw data'!D70</f>
        <v>38387.15293981481</v>
      </c>
      <c r="E70" s="15">
        <f>'raw data'!E70</f>
        <v>11524.81012899677</v>
      </c>
      <c r="F70" s="31">
        <f>'raw data'!F70</f>
        <v>1.9203178953684776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38387.16039351852</v>
      </c>
      <c r="E71" s="15">
        <f>'raw data'!E71</f>
        <v>72540.66614337762</v>
      </c>
      <c r="F71" s="31">
        <f>'raw data'!F71</f>
        <v>0.12172105075900648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BHVO2 (2) unignited</v>
      </c>
      <c r="D72" s="81">
        <f>'raw data'!D72</f>
        <v>38387.16787037037</v>
      </c>
      <c r="E72" s="15">
        <f>'raw data'!E72</f>
        <v>4842126.477307637</v>
      </c>
      <c r="F72" s="31">
        <f>'raw data'!F72</f>
        <v>2.4396428102780296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38387.17532407407</v>
      </c>
      <c r="E73" s="15">
        <f>'raw data'!E73</f>
        <v>5034591.289535522</v>
      </c>
      <c r="F73" s="31">
        <f>'raw data'!F73</f>
        <v>0.8387588390872281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 (1)</v>
      </c>
      <c r="D81" s="81">
        <f>'raw data'!D81</f>
        <v>38386.94180555556</v>
      </c>
      <c r="E81" s="15">
        <f>'raw data'!E81</f>
        <v>4786412.468403312</v>
      </c>
      <c r="F81" s="31">
        <f>'raw data'!F81</f>
        <v>4.1933140665094655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38386.94929398148</v>
      </c>
      <c r="E82" s="15">
        <f>'raw data'!E82</f>
        <v>17643.072390215166</v>
      </c>
      <c r="F82" s="31">
        <f>'raw data'!F82</f>
        <v>0.6792627763299464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38386.956770833334</v>
      </c>
      <c r="E83" s="15">
        <f>'raw data'!E83</f>
        <v>4500789.955857685</v>
      </c>
      <c r="F83" s="31">
        <f>'raw data'!F83</f>
        <v>1.316135184506392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38386.96425925926</v>
      </c>
      <c r="E84" s="15">
        <f>'raw data'!E84</f>
        <v>4987957.181222729</v>
      </c>
      <c r="F84" s="31">
        <f>'raw data'!F84</f>
        <v>1.5653988203121818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38386.97174768519</v>
      </c>
      <c r="E85" s="15">
        <f>'raw data'!E85</f>
        <v>3386371.0255358918</v>
      </c>
      <c r="F85" s="31">
        <f>'raw data'!F85</f>
        <v>0.9816516084349306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JGb-1 (1)</v>
      </c>
      <c r="D86" s="81">
        <f>'raw data'!D86</f>
        <v>38386.97923611111</v>
      </c>
      <c r="E86" s="15">
        <f>'raw data'!E86</f>
        <v>6208555.437976977</v>
      </c>
      <c r="F86" s="31">
        <f>'raw data'!F86</f>
        <v>0.8141903217612101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38386.98672453704</v>
      </c>
      <c r="E87" s="15">
        <f>'raw data'!E87</f>
        <v>4880990.505243552</v>
      </c>
      <c r="F87" s="31">
        <f>'raw data'!F87</f>
        <v>2.6335974070204657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142R2(68-78)</v>
      </c>
      <c r="D88" s="81">
        <f>'raw data'!D88</f>
        <v>38386.99421296296</v>
      </c>
      <c r="E88" s="174">
        <v>2633784.77</v>
      </c>
      <c r="F88" s="175">
        <v>2.3000970467000044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145R1(64-74)</v>
      </c>
      <c r="D89" s="81">
        <f>'raw data'!D89</f>
        <v>38387.00157407407</v>
      </c>
      <c r="E89" s="15">
        <f>'raw data'!E89</f>
        <v>2415481.4755214085</v>
      </c>
      <c r="F89" s="31">
        <f>'raw data'!F89</f>
        <v>2.243993559187933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145R3(28-36)</v>
      </c>
      <c r="D90" s="81">
        <f>'raw data'!D90</f>
        <v>38387.008935185186</v>
      </c>
      <c r="E90" s="15">
        <f>'raw data'!E90</f>
        <v>2941479.2190430765</v>
      </c>
      <c r="F90" s="31">
        <f>'raw data'!F90</f>
        <v>0.6716922709176515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38387.01640046296</v>
      </c>
      <c r="E91" s="15">
        <f>'raw data'!E91</f>
        <v>2631256.169729984</v>
      </c>
      <c r="F91" s="31">
        <f>'raw data'!F91</f>
        <v>3.0439541217773813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38387.02386574074</v>
      </c>
      <c r="E92" s="15">
        <f>'raw data'!E92</f>
        <v>5081797.479846248</v>
      </c>
      <c r="F92" s="31">
        <f>'raw data'!F92</f>
        <v>1.718948314250448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38387.03135416667</v>
      </c>
      <c r="E93" s="15">
        <f>'raw data'!E93</f>
        <v>3542596.172616066</v>
      </c>
      <c r="F93" s="31">
        <f>'raw data'!F93</f>
        <v>0.2399968918604989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147R2(24-30)</v>
      </c>
      <c r="D94" s="81">
        <f>'raw data'!D94</f>
        <v>38387.038831018515</v>
      </c>
      <c r="E94" s="15">
        <f>'raw data'!E94</f>
        <v>3195636.5068951487</v>
      </c>
      <c r="F94" s="31">
        <f>'raw data'!F94</f>
        <v>0.8451321449552416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148R2(34-44)</v>
      </c>
      <c r="D95" s="81">
        <f>'raw data'!D95</f>
        <v>38387.046319444446</v>
      </c>
      <c r="E95" s="15">
        <f>'raw data'!E95</f>
        <v>2868427.9221394085</v>
      </c>
      <c r="F95" s="31">
        <f>'raw data'!F95</f>
        <v>1.1656939135015287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149R2(10-20)</v>
      </c>
      <c r="D96" s="81">
        <f>'raw data'!D96</f>
        <v>38387.05378472222</v>
      </c>
      <c r="E96" s="15">
        <f>'raw data'!E96</f>
        <v>2317985.4677054407</v>
      </c>
      <c r="F96" s="31">
        <f>'raw data'!F96</f>
        <v>3.087494419424675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38387.061261574076</v>
      </c>
      <c r="E97" s="15">
        <f>'raw data'!E97</f>
        <v>5220036.285480692</v>
      </c>
      <c r="F97" s="31">
        <f>'raw data'!F97</f>
        <v>1.4325537628622829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38387.068715277775</v>
      </c>
      <c r="E98" s="15">
        <f>'raw data'!E98</f>
        <v>4660501.9617033675</v>
      </c>
      <c r="F98" s="31">
        <f>'raw data'!F98</f>
        <v>2.3672575820531137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150R1(72-82)</v>
      </c>
      <c r="D99" s="81">
        <f>'raw data'!D99</f>
        <v>38387.07619212963</v>
      </c>
      <c r="E99" s="15">
        <f>'raw data'!E99</f>
        <v>1934550.3408228364</v>
      </c>
      <c r="F99" s="31">
        <f>'raw data'!F99</f>
        <v>0.9013241886663269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151R2(22-30)</v>
      </c>
      <c r="D100" s="81">
        <f>'raw data'!D100</f>
        <v>38387.08366898148</v>
      </c>
      <c r="E100" s="15">
        <f>'raw data'!E100</f>
        <v>3048551.983773318</v>
      </c>
      <c r="F100" s="31">
        <f>'raw data'!F100</f>
        <v>1.7254725948945813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BHVO2 (1) unignited</v>
      </c>
      <c r="D101" s="81">
        <f>'raw data'!D101</f>
        <v>38387.091145833336</v>
      </c>
      <c r="E101" s="15">
        <f>'raw data'!E101</f>
        <v>5224624.43791936</v>
      </c>
      <c r="F101" s="31">
        <f>'raw data'!F101</f>
        <v>1.721711211793201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38387.09862268518</v>
      </c>
      <c r="E102" s="179">
        <v>5208369.8</v>
      </c>
      <c r="F102" s="179">
        <v>3.349109234947402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155R2(20-26)</v>
      </c>
      <c r="D103" s="81">
        <f>'raw data'!D103</f>
        <v>38387.106087962966</v>
      </c>
      <c r="E103" s="15">
        <f>'raw data'!E103</f>
        <v>5478534.431091283</v>
      </c>
      <c r="F103" s="31">
        <f>'raw data'!F103</f>
        <v>1.9398670395532687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38387.11356481481</v>
      </c>
      <c r="E104" s="15">
        <f>'raw data'!E104</f>
        <v>3605259.662045514</v>
      </c>
      <c r="F104" s="31">
        <f>'raw data'!F104</f>
        <v>1.831419711600325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157R2(81-90)</v>
      </c>
      <c r="D105" s="81">
        <f>'raw data'!D105</f>
        <v>38387.12105324074</v>
      </c>
      <c r="E105" s="15">
        <f>'raw data'!E105</f>
        <v>2694830.859890061</v>
      </c>
      <c r="F105" s="31">
        <f>'raw data'!F105</f>
        <v>0.7005240308508529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136R2(4-14)</v>
      </c>
      <c r="D106" s="81">
        <f>'raw data'!D106</f>
        <v>38387.12851851852</v>
      </c>
      <c r="E106" s="15">
        <f>'raw data'!E106</f>
        <v>4559245.429566252</v>
      </c>
      <c r="F106" s="31">
        <f>'raw data'!F106</f>
        <v>0.438121955530828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38387.13599537037</v>
      </c>
      <c r="E107" s="15">
        <f>'raw data'!E107</f>
        <v>5298692.797485171</v>
      </c>
      <c r="F107" s="31">
        <f>'raw data'!F107</f>
        <v>2.756202446666183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38387.143472222226</v>
      </c>
      <c r="E108" s="15">
        <f>'raw data'!E108</f>
        <v>2903520.2090188097</v>
      </c>
      <c r="F108" s="31">
        <f>'raw data'!F108</f>
        <v>2.3718366151100003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(2)</v>
      </c>
      <c r="D109" s="81">
        <f>'raw data'!D109</f>
        <v>38387.15094907407</v>
      </c>
      <c r="E109" s="15">
        <f>'raw data'!E109</f>
        <v>17991.77375671679</v>
      </c>
      <c r="F109" s="31">
        <f>'raw data'!F109</f>
        <v>1.7580213941576406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38387.15840277778</v>
      </c>
      <c r="E110" s="15">
        <f>'raw data'!E110</f>
        <v>3761496.243162277</v>
      </c>
      <c r="F110" s="31">
        <f>'raw data'!F110</f>
        <v>2.1122386736803165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BHVO2 (2) unignited</v>
      </c>
      <c r="D111" s="81">
        <f>'raw data'!D111</f>
        <v>38387.165868055556</v>
      </c>
      <c r="E111" s="15">
        <f>'raw data'!E111</f>
        <v>5280116.263842983</v>
      </c>
      <c r="F111" s="31">
        <f>'raw data'!F111</f>
        <v>2.1377649653224116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38387.17333333333</v>
      </c>
      <c r="E112" s="15">
        <f>'raw data'!E112</f>
        <v>5488412.720138755</v>
      </c>
      <c r="F112" s="31">
        <f>'raw data'!F112</f>
        <v>0.09129702750304483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 (1)</v>
      </c>
      <c r="D120" s="81">
        <f>'raw data'!D120</f>
        <v>38386.94525462963</v>
      </c>
      <c r="E120" s="15">
        <f>'raw data'!E120</f>
        <v>26763.73512946561</v>
      </c>
      <c r="F120" s="31">
        <f>'raw data'!F120</f>
        <v>0.7848284987853148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38386.952731481484</v>
      </c>
      <c r="E121" s="172">
        <f>'raw data'!E121</f>
        <v>135.9383353331043</v>
      </c>
      <c r="F121" s="173">
        <f>'raw data'!F121</f>
        <v>76.67808570697126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38386.960231481484</v>
      </c>
      <c r="E122" s="176">
        <v>1195.44</v>
      </c>
      <c r="F122" s="177">
        <v>4.362928811175189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38386.96771990741</v>
      </c>
      <c r="E123" s="15">
        <f>'raw data'!E123</f>
        <v>26706.77935057558</v>
      </c>
      <c r="F123" s="31">
        <f>'raw data'!F123</f>
        <v>0.8589908982945027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38386.97520833334</v>
      </c>
      <c r="E124" s="176">
        <v>272.39</v>
      </c>
      <c r="F124" s="177">
        <v>11.744010712904176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JGb-1 (1)</v>
      </c>
      <c r="D125" s="81">
        <f>'raw data'!D125</f>
        <v>38386.98269675926</v>
      </c>
      <c r="E125" s="15">
        <f>'raw data'!E125</f>
        <v>12149.883193131442</v>
      </c>
      <c r="F125" s="31">
        <f>'raw data'!F125</f>
        <v>0.809242993921477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38386.99018518518</v>
      </c>
      <c r="E126" s="15">
        <f>'raw data'!E126</f>
        <v>27379.29135657413</v>
      </c>
      <c r="F126" s="31">
        <f>'raw data'!F126</f>
        <v>2.0384403726126705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142R2(68-78)</v>
      </c>
      <c r="D127" s="81">
        <f>'raw data'!D127</f>
        <v>38386.99759259259</v>
      </c>
      <c r="E127" s="176">
        <v>3345.88</v>
      </c>
      <c r="F127" s="177">
        <v>0.1787907327440631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145R1(64-74)</v>
      </c>
      <c r="D128" s="81">
        <f>'raw data'!D128</f>
        <v>38387.004953703705</v>
      </c>
      <c r="E128" s="15">
        <f>'raw data'!E128</f>
        <v>1837.1728398697544</v>
      </c>
      <c r="F128" s="31">
        <f>'raw data'!F128</f>
        <v>3.675434697918167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145R3(28-36)</v>
      </c>
      <c r="D129" s="81">
        <f>'raw data'!D129</f>
        <v>38387.01237268518</v>
      </c>
      <c r="E129" s="15">
        <f>'raw data'!E129</f>
        <v>2058.0704734572682</v>
      </c>
      <c r="F129" s="31">
        <f>'raw data'!F129</f>
        <v>1.8292109398380523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38387.019849537035</v>
      </c>
      <c r="E130" s="15">
        <f>'raw data'!E130</f>
        <v>73222.2464920986</v>
      </c>
      <c r="F130" s="31">
        <f>'raw data'!F130</f>
        <v>0.08271006339988833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38387.027337962965</v>
      </c>
      <c r="E131" s="15">
        <f>'raw data'!E131</f>
        <v>27552.307626547554</v>
      </c>
      <c r="F131" s="31">
        <f>'raw data'!F131</f>
        <v>1.8500597944756516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38387.03481481481</v>
      </c>
      <c r="E132" s="172">
        <f>'raw data'!E132</f>
        <v>156.9894308946315</v>
      </c>
      <c r="F132" s="173">
        <f>'raw data'!F132</f>
        <v>7.996219851846271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147R2(24-30)</v>
      </c>
      <c r="D133" s="81">
        <f>'raw data'!D133</f>
        <v>38387.042291666665</v>
      </c>
      <c r="E133" s="176">
        <v>2172.76</v>
      </c>
      <c r="F133" s="177">
        <v>1.6890425975971748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148R2(34-44)</v>
      </c>
      <c r="D134" s="81">
        <f>'raw data'!D134</f>
        <v>38387.04976851852</v>
      </c>
      <c r="E134" s="176">
        <v>2047.605</v>
      </c>
      <c r="F134" s="177">
        <v>4.395751239972436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149R2(10-20)</v>
      </c>
      <c r="D135" s="81">
        <f>'raw data'!D135</f>
        <v>38387.05724537037</v>
      </c>
      <c r="E135" s="172">
        <f>'raw data'!E135</f>
        <v>1075.918840323122</v>
      </c>
      <c r="F135" s="173">
        <f>'raw data'!F135</f>
        <v>11.96663698489901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38387.06469907407</v>
      </c>
      <c r="E136" s="15">
        <f>'raw data'!E136</f>
        <v>28142.496912052036</v>
      </c>
      <c r="F136" s="31">
        <f>'raw data'!F136</f>
        <v>2.0873653849588627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38387.072164351855</v>
      </c>
      <c r="E137" s="174">
        <v>1266.105</v>
      </c>
      <c r="F137" s="175">
        <v>1.9753785705423594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150R1(72-82)</v>
      </c>
      <c r="D138" s="81">
        <f>'raw data'!D138</f>
        <v>38387.0796412037</v>
      </c>
      <c r="E138" s="172">
        <f>'raw data'!E138</f>
        <v>1849.597793838959</v>
      </c>
      <c r="F138" s="173">
        <f>'raw data'!F138</f>
        <v>5.925672707930217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151R2(22-30)</v>
      </c>
      <c r="D139" s="81">
        <f>'raw data'!D139</f>
        <v>38387.08712962963</v>
      </c>
      <c r="E139" s="174">
        <v>2041.98</v>
      </c>
      <c r="F139" s="175">
        <v>3.5598084754001786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BHVO2 (1) unignited</v>
      </c>
      <c r="D140" s="81">
        <f>'raw data'!D140</f>
        <v>38387.09460648148</v>
      </c>
      <c r="E140" s="15">
        <f>'raw data'!E140</f>
        <v>28159.553741420335</v>
      </c>
      <c r="F140" s="31">
        <f>'raw data'!F140</f>
        <v>0.8799142476275431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38387.102060185185</v>
      </c>
      <c r="E141" s="15">
        <f>'raw data'!E141</f>
        <v>28580.136691007425</v>
      </c>
      <c r="F141" s="31">
        <f>'raw data'!F141</f>
        <v>0.3458571925835347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155R2(20-26)</v>
      </c>
      <c r="D142" s="81">
        <f>'raw data'!D142</f>
        <v>38387.10954861111</v>
      </c>
      <c r="E142" s="15">
        <f>'raw data'!E142</f>
        <v>2618.3574238442957</v>
      </c>
      <c r="F142" s="31">
        <f>'raw data'!F142</f>
        <v>1.4895218776362997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38387.11702546296</v>
      </c>
      <c r="E143" s="174">
        <v>289.48</v>
      </c>
      <c r="F143" s="175">
        <v>2.9361004248516647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157R2(81-90)</v>
      </c>
      <c r="D144" s="81">
        <f>'raw data'!D144</f>
        <v>38387.124502314815</v>
      </c>
      <c r="E144" s="176">
        <v>1142.41</v>
      </c>
      <c r="F144" s="177">
        <v>4.320345001079354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136R2(4-14)</v>
      </c>
      <c r="D145" s="81">
        <f>'raw data'!D145</f>
        <v>38387.13197916667</v>
      </c>
      <c r="E145" s="174">
        <v>945.17</v>
      </c>
      <c r="F145" s="175">
        <v>1.3930116556488883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38387.139444444445</v>
      </c>
      <c r="E146" s="15">
        <f>'raw data'!E146</f>
        <v>28813.392336679844</v>
      </c>
      <c r="F146" s="31">
        <f>'raw data'!F146</f>
        <v>2.1900098576678717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38387.14693287037</v>
      </c>
      <c r="E147" s="15">
        <f>'raw data'!E147</f>
        <v>78382.34755434292</v>
      </c>
      <c r="F147" s="31">
        <f>'raw data'!F147</f>
        <v>1.3352880612870444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(2)</v>
      </c>
      <c r="D148" s="81">
        <f>'raw data'!D148</f>
        <v>38387.154386574075</v>
      </c>
      <c r="E148" s="174">
        <v>106.34</v>
      </c>
      <c r="F148" s="175">
        <v>44.15261451080191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38387.16185185185</v>
      </c>
      <c r="E149" s="174">
        <v>125.385</v>
      </c>
      <c r="F149" s="175">
        <v>3.874325945489566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BHVO2 (2) unignited</v>
      </c>
      <c r="D150" s="81">
        <f>'raw data'!D150</f>
        <v>38387.169328703705</v>
      </c>
      <c r="E150" s="15">
        <f>'raw data'!E150</f>
        <v>28915.47016925841</v>
      </c>
      <c r="F150" s="31">
        <f>'raw data'!F150</f>
        <v>1.5992808527791291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38387.176782407405</v>
      </c>
      <c r="E151" s="15">
        <f>'raw data'!E151</f>
        <v>28870.202834849617</v>
      </c>
      <c r="F151" s="31">
        <f>'raw data'!F151</f>
        <v>3.0919272676823835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 (1)</v>
      </c>
      <c r="D159" s="81">
        <f>'raw data'!D159</f>
        <v>38386.94248842593</v>
      </c>
      <c r="E159" s="174">
        <v>843905.94</v>
      </c>
      <c r="F159" s="175">
        <v>1.0269222994013028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38386.94996527778</v>
      </c>
      <c r="E160" s="174">
        <v>670.26</v>
      </c>
      <c r="F160" s="175">
        <v>0.11604712489082278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38386.95744212963</v>
      </c>
      <c r="E161" s="15">
        <f>'raw data'!E161</f>
        <v>1113800.763164769</v>
      </c>
      <c r="F161" s="31">
        <f>'raw data'!F161</f>
        <v>0.8633072909261024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38386.96493055556</v>
      </c>
      <c r="E162" s="15">
        <f>'raw data'!E162</f>
        <v>848967.5483087142</v>
      </c>
      <c r="F162" s="31">
        <f>'raw data'!F162</f>
        <v>1.807855442365513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38386.97243055556</v>
      </c>
      <c r="E163" s="15">
        <f>'raw data'!E163</f>
        <v>5327401.344452832</v>
      </c>
      <c r="F163" s="31">
        <f>'raw data'!F163</f>
        <v>0.2991343620428645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JGb-1 (1)</v>
      </c>
      <c r="D164" s="81">
        <f>'raw data'!D164</f>
        <v>38386.97991898148</v>
      </c>
      <c r="E164" s="15">
        <f>'raw data'!E164</f>
        <v>936939.0970186257</v>
      </c>
      <c r="F164" s="31">
        <f>'raw data'!F164</f>
        <v>1.7353341600757712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38386.98741898148</v>
      </c>
      <c r="E165" s="15">
        <f>'raw data'!E165</f>
        <v>853100.4126738381</v>
      </c>
      <c r="F165" s="31">
        <f>'raw data'!F165</f>
        <v>1.4578554027602713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142R2(68-78)</v>
      </c>
      <c r="D166" s="81">
        <f>'raw data'!D166</f>
        <v>38386.99488425926</v>
      </c>
      <c r="E166" s="15">
        <f>'raw data'!E166</f>
        <v>1014703.3299318497</v>
      </c>
      <c r="F166" s="31">
        <f>'raw data'!F166</f>
        <v>1.957127708866223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145R1(64-74)</v>
      </c>
      <c r="D167" s="81">
        <f>'raw data'!D167</f>
        <v>38387.00224537037</v>
      </c>
      <c r="E167" s="15">
        <f>'raw data'!E167</f>
        <v>909574.6113837372</v>
      </c>
      <c r="F167" s="31">
        <f>'raw data'!F167</f>
        <v>0.25739667457748516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145R3(28-36)</v>
      </c>
      <c r="D168" s="81">
        <f>'raw data'!D168</f>
        <v>38387.00960648148</v>
      </c>
      <c r="E168" s="15">
        <f>'raw data'!E168</f>
        <v>1502125.629633636</v>
      </c>
      <c r="F168" s="31">
        <f>'raw data'!F168</f>
        <v>0.9151570902788165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38387.01707175926</v>
      </c>
      <c r="E169" s="15">
        <f>'raw data'!E169</f>
        <v>456844.80478858645</v>
      </c>
      <c r="F169" s="31">
        <f>'raw data'!F169</f>
        <v>1.5882255915526884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38387.02454861111</v>
      </c>
      <c r="E170" s="15">
        <f>'raw data'!E170</f>
        <v>847535.046512751</v>
      </c>
      <c r="F170" s="31">
        <f>'raw data'!F170</f>
        <v>3.1005290200874396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38387.03203703704</v>
      </c>
      <c r="E171" s="15">
        <f>'raw data'!E171</f>
        <v>5877057.854799134</v>
      </c>
      <c r="F171" s="31">
        <f>'raw data'!F171</f>
        <v>0.9439356041702059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147R2(24-30)</v>
      </c>
      <c r="D172" s="81">
        <f>'raw data'!D172</f>
        <v>38387.039513888885</v>
      </c>
      <c r="E172" s="15">
        <f>'raw data'!E172</f>
        <v>1145010.3541459276</v>
      </c>
      <c r="F172" s="31">
        <f>'raw data'!F172</f>
        <v>2.142652408718076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148R2(34-44)</v>
      </c>
      <c r="D173" s="81">
        <f>'raw data'!D173</f>
        <v>38387.04699074074</v>
      </c>
      <c r="E173" s="15">
        <f>'raw data'!E173</f>
        <v>893076.6243781066</v>
      </c>
      <c r="F173" s="31">
        <f>'raw data'!F173</f>
        <v>1.9097033796703602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149R2(10-20)</v>
      </c>
      <c r="D174" s="81">
        <f>'raw data'!D174</f>
        <v>38387.05446759259</v>
      </c>
      <c r="E174" s="15">
        <f>'raw data'!E174</f>
        <v>1200614.109865462</v>
      </c>
      <c r="F174" s="31">
        <f>'raw data'!F174</f>
        <v>1.5221150797044252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38387.061944444446</v>
      </c>
      <c r="E175" s="15">
        <f>'raw data'!E175</f>
        <v>861317.4344207208</v>
      </c>
      <c r="F175" s="31">
        <f>'raw data'!F175</f>
        <v>3.0839839017633413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38387.069398148145</v>
      </c>
      <c r="E176" s="15">
        <f>'raw data'!E176</f>
        <v>1176050.202894482</v>
      </c>
      <c r="F176" s="31">
        <f>'raw data'!F176</f>
        <v>3.4162718195190838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150R1(72-82)</v>
      </c>
      <c r="D177" s="81">
        <f>'raw data'!D177</f>
        <v>38387.07686342593</v>
      </c>
      <c r="E177" s="15">
        <f>'raw data'!E177</f>
        <v>1268051.4050516807</v>
      </c>
      <c r="F177" s="31">
        <f>'raw data'!F177</f>
        <v>1.4128757234159475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151R2(22-30)</v>
      </c>
      <c r="D178" s="81">
        <f>'raw data'!D178</f>
        <v>38387.084340277775</v>
      </c>
      <c r="E178" s="15">
        <f>'raw data'!E178</f>
        <v>1053454.200199952</v>
      </c>
      <c r="F178" s="31">
        <f>'raw data'!F178</f>
        <v>2.1981297168931566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BHVO2 (1) unignited</v>
      </c>
      <c r="D179" s="81">
        <f>'raw data'!D179</f>
        <v>38387.091828703706</v>
      </c>
      <c r="E179" s="15">
        <f>'raw data'!E179</f>
        <v>880563.5602737182</v>
      </c>
      <c r="F179" s="31">
        <f>'raw data'!F179</f>
        <v>1.6719213575310057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38387.09929398148</v>
      </c>
      <c r="E180" s="15">
        <f>'raw data'!E180</f>
        <v>892757.613489988</v>
      </c>
      <c r="F180" s="31">
        <f>'raw data'!F180</f>
        <v>4.173314251303682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155R2(20-26)</v>
      </c>
      <c r="D181" s="81">
        <f>'raw data'!D181</f>
        <v>38387.10675925926</v>
      </c>
      <c r="E181" s="15">
        <f>'raw data'!E181</f>
        <v>879935.0039931472</v>
      </c>
      <c r="F181" s="31">
        <f>'raw data'!F181</f>
        <v>1.5714034199199112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38387.11424768518</v>
      </c>
      <c r="E182" s="15">
        <f>'raw data'!E182</f>
        <v>5626134.188545653</v>
      </c>
      <c r="F182" s="31">
        <f>'raw data'!F182</f>
        <v>0.8923524028761566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157R2(81-90)</v>
      </c>
      <c r="D183" s="81">
        <f>'raw data'!D183</f>
        <v>38387.12173611111</v>
      </c>
      <c r="E183" s="15">
        <f>'raw data'!E183</f>
        <v>1321476.0739526553</v>
      </c>
      <c r="F183" s="31">
        <f>'raw data'!F183</f>
        <v>0.9144134687665406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136R2(4-14)</v>
      </c>
      <c r="D184" s="81">
        <f>'raw data'!D184</f>
        <v>38387.12920138889</v>
      </c>
      <c r="E184" s="15">
        <f>'raw data'!E184</f>
        <v>3857976.3275820757</v>
      </c>
      <c r="F184" s="31">
        <f>'raw data'!F184</f>
        <v>4.0029006117654315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38387.13667824074</v>
      </c>
      <c r="E185" s="15">
        <f>'raw data'!E185</f>
        <v>874548.0428075624</v>
      </c>
      <c r="F185" s="31">
        <f>'raw data'!F185</f>
        <v>4.075226176155923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38387.144155092596</v>
      </c>
      <c r="E186" s="15">
        <f>'raw data'!E186</f>
        <v>468614.2447509408</v>
      </c>
      <c r="F186" s="31">
        <f>'raw data'!F186</f>
        <v>2.680360772052565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(2)</v>
      </c>
      <c r="D187" s="81">
        <f>'raw data'!D187</f>
        <v>38387.15162037037</v>
      </c>
      <c r="E187" s="15">
        <f>'raw data'!E187</f>
        <v>3095.3720618629322</v>
      </c>
      <c r="F187" s="31">
        <f>'raw data'!F187</f>
        <v>0.3672988791590987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38387.15908564815</v>
      </c>
      <c r="E188" s="15">
        <f>'raw data'!E188</f>
        <v>6000181.005125649</v>
      </c>
      <c r="F188" s="31">
        <f>'raw data'!F188</f>
        <v>1.0849259797212418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BHVO2 (2) unignited</v>
      </c>
      <c r="D189" s="81">
        <f>'raw data'!D189</f>
        <v>38387.166550925926</v>
      </c>
      <c r="E189" s="15">
        <f>'raw data'!E189</f>
        <v>895442.3082268047</v>
      </c>
      <c r="F189" s="31">
        <f>'raw data'!F189</f>
        <v>1.244991245117622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38387.17400462963</v>
      </c>
      <c r="E190" s="15">
        <f>'raw data'!E190</f>
        <v>890107.0468698828</v>
      </c>
      <c r="F190" s="31">
        <f>'raw data'!F190</f>
        <v>1.8278348495695806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 (1)</v>
      </c>
      <c r="D198" s="81">
        <f>'raw data'!D198</f>
        <v>38386.94113425926</v>
      </c>
      <c r="E198" s="174">
        <v>449418.29</v>
      </c>
      <c r="F198" s="175">
        <v>0.2564739013735575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38386.94862268519</v>
      </c>
      <c r="E199" s="15">
        <f>'raw data'!E199</f>
        <v>19565.45180180669</v>
      </c>
      <c r="F199" s="31">
        <f>'raw data'!F199</f>
        <v>0.6701728882576061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38386.956087962964</v>
      </c>
      <c r="E200" s="15">
        <f>'raw data'!E200</f>
        <v>462658.13583644235</v>
      </c>
      <c r="F200" s="31">
        <f>'raw data'!F200</f>
        <v>2.139357972185536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38386.96357638889</v>
      </c>
      <c r="E201" s="15">
        <f>'raw data'!E201</f>
        <v>450503.1033754373</v>
      </c>
      <c r="F201" s="31">
        <f>'raw data'!F201</f>
        <v>3.5985302186425336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38386.97107638889</v>
      </c>
      <c r="E202" s="15">
        <f>'raw data'!E202</f>
        <v>327604.4317302704</v>
      </c>
      <c r="F202" s="31">
        <f>'raw data'!F202</f>
        <v>0.9011596203816894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JGb-1 (1)</v>
      </c>
      <c r="D203" s="81">
        <f>'raw data'!D203</f>
        <v>38386.97856481482</v>
      </c>
      <c r="E203" s="15">
        <f>'raw data'!E203</f>
        <v>525220.187699005</v>
      </c>
      <c r="F203" s="31">
        <f>'raw data'!F203</f>
        <v>1.6335451833889565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38386.98605324074</v>
      </c>
      <c r="E204" s="15">
        <f>'raw data'!E204</f>
        <v>464772.68122132623</v>
      </c>
      <c r="F204" s="31">
        <f>'raw data'!F204</f>
        <v>1.5506595442942392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142R2(68-78)</v>
      </c>
      <c r="D205" s="81">
        <f>'raw data'!D205</f>
        <v>38386.99354166666</v>
      </c>
      <c r="E205" s="15">
        <f>'raw data'!E205</f>
        <v>293475.93738508224</v>
      </c>
      <c r="F205" s="31">
        <f>'raw data'!F205</f>
        <v>2.6900093810437307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145R1(64-74)</v>
      </c>
      <c r="D206" s="81">
        <f>'raw data'!D206</f>
        <v>38387.000914351855</v>
      </c>
      <c r="E206" s="15">
        <f>'raw data'!E206</f>
        <v>290904.96321423847</v>
      </c>
      <c r="F206" s="31">
        <f>'raw data'!F206</f>
        <v>1.4865020036224796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145R3(28-36)</v>
      </c>
      <c r="D207" s="81">
        <f>'raw data'!D207</f>
        <v>38387.00827546296</v>
      </c>
      <c r="E207" s="15">
        <f>'raw data'!E207</f>
        <v>302980.0187338193</v>
      </c>
      <c r="F207" s="31">
        <f>'raw data'!F207</f>
        <v>1.1613466073642764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38387.01572916667</v>
      </c>
      <c r="E208" s="15">
        <f>'raw data'!E208</f>
        <v>304240.74202775955</v>
      </c>
      <c r="F208" s="31">
        <f>'raw data'!F208</f>
        <v>1.3257515514631708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38387.023194444446</v>
      </c>
      <c r="E209" s="174">
        <v>471525.525</v>
      </c>
      <c r="F209" s="175">
        <v>0.8926413690553305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38387.03068287037</v>
      </c>
      <c r="E210" s="15">
        <f>'raw data'!E210</f>
        <v>341235.78307660425</v>
      </c>
      <c r="F210" s="31">
        <f>'raw data'!F210</f>
        <v>1.7126762286477186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147R2(24-30)</v>
      </c>
      <c r="D211" s="81">
        <f>'raw data'!D211</f>
        <v>38387.0381712963</v>
      </c>
      <c r="E211" s="15">
        <f>'raw data'!E211</f>
        <v>386142.3737451235</v>
      </c>
      <c r="F211" s="31">
        <f>'raw data'!F211</f>
        <v>1.0930296730483298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148R2(34-44)</v>
      </c>
      <c r="D212" s="81">
        <f>'raw data'!D212</f>
        <v>38387.045636574076</v>
      </c>
      <c r="E212" s="15">
        <f>'raw data'!E212</f>
        <v>360507.18620602286</v>
      </c>
      <c r="F212" s="31">
        <f>'raw data'!F212</f>
        <v>0.14403294238779574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149R2(10-20)</v>
      </c>
      <c r="D213" s="81">
        <f>'raw data'!D213</f>
        <v>38387.05311342593</v>
      </c>
      <c r="E213" s="15">
        <f>'raw data'!E213</f>
        <v>305715.552151521</v>
      </c>
      <c r="F213" s="31">
        <f>'raw data'!F213</f>
        <v>1.012836027055976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38387.060590277775</v>
      </c>
      <c r="E214" s="15">
        <f>'raw data'!E214</f>
        <v>479490.85758813226</v>
      </c>
      <c r="F214" s="31">
        <f>'raw data'!F214</f>
        <v>1.523419523963159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38387.06804398148</v>
      </c>
      <c r="E215" s="15">
        <f>'raw data'!E215</f>
        <v>498055.9544553757</v>
      </c>
      <c r="F215" s="31">
        <f>'raw data'!F215</f>
        <v>1.2517977952737827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150R1(72-82)</v>
      </c>
      <c r="D216" s="81">
        <f>'raw data'!D216</f>
        <v>38387.075520833336</v>
      </c>
      <c r="E216" s="15">
        <f>'raw data'!E216</f>
        <v>260098.18140888214</v>
      </c>
      <c r="F216" s="31">
        <f>'raw data'!F216</f>
        <v>0.9655778463806933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151R2(22-30)</v>
      </c>
      <c r="D217" s="81">
        <f>'raw data'!D217</f>
        <v>38387.08298611111</v>
      </c>
      <c r="E217" s="174">
        <v>386871.925</v>
      </c>
      <c r="F217" s="175">
        <v>1.447930418044507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BHVO2 (1) unignited</v>
      </c>
      <c r="D218" s="81">
        <f>'raw data'!D218</f>
        <v>38387.090474537035</v>
      </c>
      <c r="E218" s="15">
        <f>'raw data'!E218</f>
        <v>474913.6917893117</v>
      </c>
      <c r="F218" s="31">
        <f>'raw data'!F218</f>
        <v>2.01354253253801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38387.09795138889</v>
      </c>
      <c r="E219" s="15">
        <f>'raw data'!E219</f>
        <v>486153.4892880147</v>
      </c>
      <c r="F219" s="31">
        <f>'raw data'!F219</f>
        <v>2.7423454663946654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155R2(20-26)</v>
      </c>
      <c r="D220" s="81">
        <f>'raw data'!D220</f>
        <v>38387.105405092596</v>
      </c>
      <c r="E220" s="15">
        <f>'raw data'!E220</f>
        <v>520159.602569898</v>
      </c>
      <c r="F220" s="31">
        <f>'raw data'!F220</f>
        <v>1.3759433397885663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38387.11289351852</v>
      </c>
      <c r="E221" s="15">
        <f>'raw data'!E221</f>
        <v>357918.4706967672</v>
      </c>
      <c r="F221" s="31">
        <f>'raw data'!F221</f>
        <v>0.3188903701712549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157R2(81-90)</v>
      </c>
      <c r="D222" s="81">
        <f>'raw data'!D222</f>
        <v>38387.12038194444</v>
      </c>
      <c r="E222" s="15">
        <f>'raw data'!E222</f>
        <v>340311.7452837626</v>
      </c>
      <c r="F222" s="31">
        <f>'raw data'!F222</f>
        <v>2.5086857844367336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136R2(4-14)</v>
      </c>
      <c r="D223" s="81">
        <f>'raw data'!D223</f>
        <v>38387.127847222226</v>
      </c>
      <c r="E223" s="174">
        <v>442611.935</v>
      </c>
      <c r="F223" s="175">
        <v>1.1182418062588282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38387.13532407407</v>
      </c>
      <c r="E224" s="15">
        <f>'raw data'!E224</f>
        <v>498064.3787347501</v>
      </c>
      <c r="F224" s="31">
        <f>'raw data'!F224</f>
        <v>0.9014285333132389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38387.142800925925</v>
      </c>
      <c r="E225" s="15">
        <f>'raw data'!E225</f>
        <v>318589.9121898015</v>
      </c>
      <c r="F225" s="31">
        <f>'raw data'!F225</f>
        <v>1.896359165944601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(2)</v>
      </c>
      <c r="D226" s="81">
        <f>'raw data'!D226</f>
        <v>38387.15027777778</v>
      </c>
      <c r="E226" s="15">
        <f>'raw data'!E226</f>
        <v>17792.507982422907</v>
      </c>
      <c r="F226" s="31">
        <f>'raw data'!F226</f>
        <v>3.6304300627660266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38387.15773148148</v>
      </c>
      <c r="E227" s="15">
        <f>'raw data'!E227</f>
        <v>352357.84216594696</v>
      </c>
      <c r="F227" s="31">
        <f>'raw data'!F227</f>
        <v>2.208367052796803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BHVO2 (2) unignited</v>
      </c>
      <c r="D228" s="81">
        <f>'raw data'!D228</f>
        <v>38387.16519675926</v>
      </c>
      <c r="E228" s="15">
        <f>'raw data'!E228</f>
        <v>483576.6858792305</v>
      </c>
      <c r="F228" s="31">
        <f>'raw data'!F228</f>
        <v>2.3290022866024818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38387.17266203704</v>
      </c>
      <c r="E229" s="15">
        <f>'raw data'!E229</f>
        <v>501924.0441519469</v>
      </c>
      <c r="F229" s="31">
        <f>'raw data'!F229</f>
        <v>0.4815735387483821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 (1)</v>
      </c>
      <c r="D237" s="81">
        <f>'raw data'!D237</f>
        <v>38386.944768518515</v>
      </c>
      <c r="E237" s="15">
        <f>'raw data'!E237</f>
        <v>378464.2930827129</v>
      </c>
      <c r="F237" s="31">
        <f>'raw data'!F237</f>
        <v>1.869967513297023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38386.9522337963</v>
      </c>
      <c r="E238" s="174">
        <v>7254.785</v>
      </c>
      <c r="F238" s="175">
        <v>1.4373553044186245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38386.9597337963</v>
      </c>
      <c r="E239" s="15">
        <f>'raw data'!E239</f>
        <v>308930.3479027748</v>
      </c>
      <c r="F239" s="31">
        <f>'raw data'!F239</f>
        <v>2.1802428762821493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38386.96722222222</v>
      </c>
      <c r="E240" s="15">
        <f>'raw data'!E240</f>
        <v>374707.583578586</v>
      </c>
      <c r="F240" s="31">
        <f>'raw data'!F240</f>
        <v>2.4582872017878987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38386.974710648145</v>
      </c>
      <c r="E241" s="15">
        <f>'raw data'!E241</f>
        <v>11037.986416294862</v>
      </c>
      <c r="F241" s="31">
        <f>'raw data'!F241</f>
        <v>1.3345636481745347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JGb-1 (1)</v>
      </c>
      <c r="D242" s="81">
        <f>'raw data'!D242</f>
        <v>38386.982199074075</v>
      </c>
      <c r="E242" s="15">
        <f>'raw data'!E242</f>
        <v>221387.44361464184</v>
      </c>
      <c r="F242" s="31">
        <f>'raw data'!F242</f>
        <v>3.0576642919653434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38386.9896875</v>
      </c>
      <c r="E243" s="15">
        <f>'raw data'!E243</f>
        <v>389127.6697708765</v>
      </c>
      <c r="F243" s="31">
        <f>'raw data'!F243</f>
        <v>0.48621903038660674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142R2(68-78)</v>
      </c>
      <c r="D244" s="81">
        <f>'raw data'!D244</f>
        <v>38386.99710648148</v>
      </c>
      <c r="E244" s="15">
        <f>'raw data'!E244</f>
        <v>399945.6253565153</v>
      </c>
      <c r="F244" s="31">
        <f>'raw data'!F244</f>
        <v>3.9229314557906316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145R1(64-74)</v>
      </c>
      <c r="D245" s="81">
        <f>'raw data'!D245</f>
        <v>38387.00445601852</v>
      </c>
      <c r="E245" s="15">
        <f>'raw data'!E245</f>
        <v>460758.2662672985</v>
      </c>
      <c r="F245" s="31">
        <f>'raw data'!F245</f>
        <v>0.761762931696245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145R3(28-36)</v>
      </c>
      <c r="D246" s="81">
        <f>'raw data'!D246</f>
        <v>38387.011875</v>
      </c>
      <c r="E246" s="15">
        <f>'raw data'!E246</f>
        <v>293419.75915225345</v>
      </c>
      <c r="F246" s="31">
        <f>'raw data'!F246</f>
        <v>2.5189843232477895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38387.01935185185</v>
      </c>
      <c r="E247" s="15">
        <f>'raw data'!E247</f>
        <v>562148.4083681107</v>
      </c>
      <c r="F247" s="31">
        <f>'raw data'!F247</f>
        <v>2.4193984182993065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38387.0268287037</v>
      </c>
      <c r="E248" s="15">
        <f>'raw data'!E248</f>
        <v>398035.58993037546</v>
      </c>
      <c r="F248" s="31">
        <f>'raw data'!F248</f>
        <v>4.668114145447327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38387.034317129626</v>
      </c>
      <c r="E249" s="15">
        <f>'raw data'!E249</f>
        <v>8696.293904473694</v>
      </c>
      <c r="F249" s="31">
        <f>'raw data'!F249</f>
        <v>1.5356729354319456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147R2(24-30)</v>
      </c>
      <c r="D250" s="81">
        <f>'raw data'!D250</f>
        <v>38387.04179398148</v>
      </c>
      <c r="E250" s="15">
        <f>'raw data'!E250</f>
        <v>421745.93994013406</v>
      </c>
      <c r="F250" s="31">
        <f>'raw data'!F250</f>
        <v>0.9476749802190639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148R2(34-44)</v>
      </c>
      <c r="D251" s="81">
        <f>'raw data'!D251</f>
        <v>38387.04927083333</v>
      </c>
      <c r="E251" s="15">
        <f>'raw data'!E251</f>
        <v>497953.51960372867</v>
      </c>
      <c r="F251" s="31">
        <f>'raw data'!F251</f>
        <v>1.7592054267193402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149R2(10-20)</v>
      </c>
      <c r="D252" s="81">
        <f>'raw data'!D252</f>
        <v>38387.05674768519</v>
      </c>
      <c r="E252" s="15">
        <f>'raw data'!E252</f>
        <v>322621.9605329831</v>
      </c>
      <c r="F252" s="31">
        <f>'raw data'!F252</f>
        <v>1.466556355187815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38387.06420138889</v>
      </c>
      <c r="E253" s="15">
        <f>'raw data'!E253</f>
        <v>411622.8893467579</v>
      </c>
      <c r="F253" s="31">
        <f>'raw data'!F253</f>
        <v>2.2356990657188334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38387.07166666666</v>
      </c>
      <c r="E254" s="15">
        <f>'raw data'!E254</f>
        <v>334707.5802655214</v>
      </c>
      <c r="F254" s="31">
        <f>'raw data'!F254</f>
        <v>0.13595991095362772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150R1(72-82)</v>
      </c>
      <c r="D255" s="81">
        <f>'raw data'!D255</f>
        <v>38387.07914351852</v>
      </c>
      <c r="E255" s="15">
        <f>'raw data'!E255</f>
        <v>273077.3954601288</v>
      </c>
      <c r="F255" s="31">
        <f>'raw data'!F255</f>
        <v>1.437580959317577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151R2(22-30)</v>
      </c>
      <c r="D256" s="81">
        <f>'raw data'!D256</f>
        <v>38387.08662037037</v>
      </c>
      <c r="E256" s="15">
        <f>'raw data'!E256</f>
        <v>419773.02405675314</v>
      </c>
      <c r="F256" s="31">
        <f>'raw data'!F256</f>
        <v>3.39018588466931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BHVO2 (1) unignited</v>
      </c>
      <c r="D257" s="81">
        <f>'raw data'!D257</f>
        <v>38387.09410879629</v>
      </c>
      <c r="E257" s="15">
        <f>'raw data'!E257</f>
        <v>400070.4345393181</v>
      </c>
      <c r="F257" s="31">
        <f>'raw data'!F257</f>
        <v>1.2465710318571563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38387.1015625</v>
      </c>
      <c r="E258" s="15">
        <f>'raw data'!E258</f>
        <v>411751.99049027706</v>
      </c>
      <c r="F258" s="31">
        <f>'raw data'!F258</f>
        <v>0.1922010107521727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155R2(20-26)</v>
      </c>
      <c r="D259" s="81">
        <f>'raw data'!D259</f>
        <v>38387.10905092592</v>
      </c>
      <c r="E259" s="15">
        <f>'raw data'!E259</f>
        <v>505790.0616102213</v>
      </c>
      <c r="F259" s="31">
        <f>'raw data'!F259</f>
        <v>4.791116485423777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38387.116527777776</v>
      </c>
      <c r="E260" s="15">
        <f>'raw data'!E260</f>
        <v>12379.489621991914</v>
      </c>
      <c r="F260" s="31">
        <f>'raw data'!F260</f>
        <v>0.4594590179475391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157R2(81-90)</v>
      </c>
      <c r="D261" s="81">
        <f>'raw data'!D261</f>
        <v>38387.12400462963</v>
      </c>
      <c r="E261" s="15">
        <f>'raw data'!E261</f>
        <v>339371.942977429</v>
      </c>
      <c r="F261" s="31">
        <f>'raw data'!F261</f>
        <v>2.0940544527545004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136R2(4-14)</v>
      </c>
      <c r="D262" s="81">
        <f>'raw data'!D262</f>
        <v>38387.13146990741</v>
      </c>
      <c r="E262" s="15">
        <f>'raw data'!E262</f>
        <v>68454.00015974045</v>
      </c>
      <c r="F262" s="31">
        <f>'raw data'!F262</f>
        <v>1.8918388837648155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38387.13894675926</v>
      </c>
      <c r="E263" s="15">
        <f>'raw data'!E263</f>
        <v>415672.01715660153</v>
      </c>
      <c r="F263" s="31">
        <f>'raw data'!F263</f>
        <v>2.1383233735917475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38387.14642361111</v>
      </c>
      <c r="E264" s="15">
        <f>'raw data'!E264</f>
        <v>587177.6448548641</v>
      </c>
      <c r="F264" s="31">
        <f>'raw data'!F264</f>
        <v>3.0124545109473706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(2)</v>
      </c>
      <c r="D265" s="81">
        <f>'raw data'!D265</f>
        <v>38387.15388888889</v>
      </c>
      <c r="E265" s="15">
        <f>'raw data'!E265</f>
        <v>8081.098319385512</v>
      </c>
      <c r="F265" s="31">
        <f>'raw data'!F265</f>
        <v>1.3524581005849792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38387.16135416667</v>
      </c>
      <c r="E266" s="15">
        <f>'raw data'!E266</f>
        <v>9231.452144210538</v>
      </c>
      <c r="F266" s="31">
        <f>'raw data'!F266</f>
        <v>2.780562785626162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BHVO2 (2) unignited</v>
      </c>
      <c r="D267" s="81">
        <f>'raw data'!D267</f>
        <v>38387.16883101852</v>
      </c>
      <c r="E267" s="15">
        <f>'raw data'!E267</f>
        <v>406280.9843633964</v>
      </c>
      <c r="F267" s="31">
        <f>'raw data'!F267</f>
        <v>0.44038605534580777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38387.17628472222</v>
      </c>
      <c r="E268" s="15">
        <f>'raw data'!E268</f>
        <v>409115.4201231003</v>
      </c>
      <c r="F268" s="31">
        <f>'raw data'!F268</f>
        <v>0.5033337746763007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 (1)</v>
      </c>
      <c r="D276" s="81">
        <f>'raw data'!D276</f>
        <v>38386.94001157407</v>
      </c>
      <c r="E276" s="176">
        <v>234.39</v>
      </c>
      <c r="F276" s="177">
        <v>10.920801006422222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38386.9475</v>
      </c>
      <c r="E277" s="176">
        <v>47.93</v>
      </c>
      <c r="F277" s="177">
        <v>17.14287668973021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38386.95496527778</v>
      </c>
      <c r="E278" s="172">
        <f>'raw data'!E278</f>
        <v>30.0130208333973</v>
      </c>
      <c r="F278" s="173">
        <f>'raw data'!F278</f>
        <v>46.437710959658254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38386.9624537037</v>
      </c>
      <c r="E279" s="176">
        <v>253.02</v>
      </c>
      <c r="F279" s="177">
        <v>7.7579970934069085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38386.9699537037</v>
      </c>
      <c r="E280" s="172">
        <v>18.15</v>
      </c>
      <c r="F280" s="173">
        <f>'raw data'!F280</f>
        <v>0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JGb-1 (1)</v>
      </c>
      <c r="D281" s="81">
        <f>'raw data'!D281</f>
        <v>38386.9774537037</v>
      </c>
      <c r="E281" s="176">
        <v>60.665</v>
      </c>
      <c r="F281" s="177">
        <v>20.99232362840141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38386.984930555554</v>
      </c>
      <c r="E282" s="176">
        <v>282.19</v>
      </c>
      <c r="F282" s="177">
        <v>6.925983001522227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142R2(68-78)</v>
      </c>
      <c r="D283" s="81">
        <f>'raw data'!D283</f>
        <v>38386.992418981485</v>
      </c>
      <c r="E283" s="176">
        <v>43.75</v>
      </c>
      <c r="F283" s="177">
        <v>50.26519061691798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145R1(64-74)</v>
      </c>
      <c r="D284" s="81">
        <f>'raw data'!D284</f>
        <v>38386.999814814815</v>
      </c>
      <c r="E284" s="174">
        <v>73.22</v>
      </c>
      <c r="F284" s="175">
        <v>4.403724286002082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145R3(28-36)</v>
      </c>
      <c r="D285" s="81">
        <f>'raw data'!D285</f>
        <v>38387.00717592592</v>
      </c>
      <c r="E285" s="176">
        <v>48.6</v>
      </c>
      <c r="F285" s="177">
        <v>15.684384981874416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38387.01460648148</v>
      </c>
      <c r="E286" s="174">
        <v>186.915</v>
      </c>
      <c r="F286" s="175">
        <v>3.355555813671011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38387.02208333334</v>
      </c>
      <c r="E287" s="15">
        <f>'raw data'!E287</f>
        <v>293.51711040890467</v>
      </c>
      <c r="F287" s="31">
        <f>'raw data'!F287</f>
        <v>1.6485519876359056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38387.02956018518</v>
      </c>
      <c r="E288" s="174">
        <v>18.28</v>
      </c>
      <c r="F288" s="175">
        <v>14.54442832199902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147R2(24-30)</v>
      </c>
      <c r="D289" s="81">
        <f>'raw data'!D289</f>
        <v>38387.03704861111</v>
      </c>
      <c r="E289" s="174">
        <v>109.745</v>
      </c>
      <c r="F289" s="175">
        <v>8.292372567197416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148R2(34-44)</v>
      </c>
      <c r="D290" s="81">
        <f>'raw data'!D290</f>
        <v>38387.04452546296</v>
      </c>
      <c r="E290" s="176">
        <v>23.9</v>
      </c>
      <c r="F290" s="177">
        <v>77.92967621947142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149R2(10-20)</v>
      </c>
      <c r="D291" s="81">
        <f>'raw data'!D291</f>
        <v>38387.05200231481</v>
      </c>
      <c r="E291" s="172">
        <f>'raw data'!E291</f>
        <v>32.81271830845768</v>
      </c>
      <c r="F291" s="173">
        <f>'raw data'!F291</f>
        <v>5.583725777802786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38387.05946759259</v>
      </c>
      <c r="E292" s="174">
        <v>373.995</v>
      </c>
      <c r="F292" s="175">
        <v>0.45943648398460285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38387.0669212963</v>
      </c>
      <c r="E293" s="176">
        <v>60.92</v>
      </c>
      <c r="F293" s="177">
        <v>51.0481881756145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150R1(72-82)</v>
      </c>
      <c r="D294" s="81">
        <f>'raw data'!D294</f>
        <v>38387.07439814815</v>
      </c>
      <c r="E294" s="176">
        <v>36.57</v>
      </c>
      <c r="F294" s="177">
        <v>0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151R2(22-30)</v>
      </c>
      <c r="D295" s="81">
        <f>'raw data'!D295</f>
        <v>38387.08186342593</v>
      </c>
      <c r="E295" s="172">
        <f>'raw data'!E295</f>
        <v>53.206448754834426</v>
      </c>
      <c r="F295" s="173">
        <f>'raw data'!F295</f>
        <v>29.646668513412525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BHVO2 (1) unignited</v>
      </c>
      <c r="D296" s="81">
        <f>'raw data'!D296</f>
        <v>38387.08936342593</v>
      </c>
      <c r="E296" s="15">
        <f>'raw data'!E296</f>
        <v>337.16268415043277</v>
      </c>
      <c r="F296" s="31">
        <f>'raw data'!F296</f>
        <v>2.074073275196244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38387.0968287037</v>
      </c>
      <c r="E297" s="15">
        <f>'raw data'!E297</f>
        <v>374.246430680941</v>
      </c>
      <c r="F297" s="31">
        <f>'raw data'!F297</f>
        <v>5.129982480307124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155R2(20-26)</v>
      </c>
      <c r="D298" s="81">
        <f>'raw data'!D298</f>
        <v>38387.10428240741</v>
      </c>
      <c r="E298" s="174">
        <v>198.635</v>
      </c>
      <c r="F298" s="175">
        <v>0.5873719077528069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38387.11177083333</v>
      </c>
      <c r="E299" s="176">
        <v>107.855</v>
      </c>
      <c r="F299" s="177">
        <v>17.944010570743885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157R2(81-90)</v>
      </c>
      <c r="D300" s="81">
        <f>'raw data'!D300</f>
        <v>38387.119259259256</v>
      </c>
      <c r="E300" s="172">
        <f>'raw data'!E300</f>
        <v>65.51099691904317</v>
      </c>
      <c r="F300" s="173">
        <f>'raw data'!F300</f>
        <v>28.34327588832184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136R2(4-14)</v>
      </c>
      <c r="D301" s="81">
        <f>'raw data'!D301</f>
        <v>38387.12672453704</v>
      </c>
      <c r="E301" s="174">
        <v>47.94</v>
      </c>
      <c r="F301" s="175">
        <v>0.38349554257696983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38387.134201388886</v>
      </c>
      <c r="E302" s="174">
        <v>294.38</v>
      </c>
      <c r="F302" s="175">
        <v>0.9896324269614535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38387.14167824074</v>
      </c>
      <c r="E303" s="174">
        <v>161.995</v>
      </c>
      <c r="F303" s="175">
        <v>1.5583019283536432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(2)</v>
      </c>
      <c r="D304" s="81">
        <f>'raw data'!D304</f>
        <v>38387.14915509259</v>
      </c>
      <c r="E304" s="174">
        <v>45.945</v>
      </c>
      <c r="F304" s="175">
        <v>1.9853471492668102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38387.15660879629</v>
      </c>
      <c r="E305" s="174">
        <v>32.305</v>
      </c>
      <c r="F305" s="175">
        <v>81.31563820176521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BHVO2 (2) unignited</v>
      </c>
      <c r="D306" s="81">
        <f>'raw data'!D306</f>
        <v>38387.16407407408</v>
      </c>
      <c r="E306" s="172">
        <f>'raw data'!E306</f>
        <v>347.054427794336</v>
      </c>
      <c r="F306" s="173">
        <f>'raw data'!F306</f>
        <v>7.861004891777079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38387.17155092592</v>
      </c>
      <c r="E307" s="172">
        <f>'raw data'!E307</f>
        <v>343.6955395660674</v>
      </c>
      <c r="F307" s="173">
        <f>'raw data'!F307</f>
        <v>5.9604407611370105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 (1)</v>
      </c>
      <c r="D315" s="81">
        <f>'raw data'!D315</f>
        <v>38386.94048611111</v>
      </c>
      <c r="E315" s="15">
        <f>'raw data'!E315</f>
        <v>3609087.659183547</v>
      </c>
      <c r="F315" s="31">
        <f>'raw data'!F315</f>
        <v>0.5962801607725566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38386.94798611111</v>
      </c>
      <c r="E316" s="15">
        <f>'raw data'!E316</f>
        <v>6453.3246981918965</v>
      </c>
      <c r="F316" s="31">
        <f>'raw data'!F316</f>
        <v>0.8117559861349113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38386.95543981482</v>
      </c>
      <c r="E317" s="15">
        <f>'raw data'!E317</f>
        <v>4515408.481056645</v>
      </c>
      <c r="F317" s="31">
        <f>'raw data'!F317</f>
        <v>1.7892289330374076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38386.96293981482</v>
      </c>
      <c r="E318" s="15">
        <f>'raw data'!E318</f>
        <v>3654031.3116309005</v>
      </c>
      <c r="F318" s="31">
        <f>'raw data'!F318</f>
        <v>0.601889676056556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38386.97042824074</v>
      </c>
      <c r="E319" s="15">
        <f>'raw data'!E319</f>
        <v>4176654.0058533833</v>
      </c>
      <c r="F319" s="31">
        <f>'raw data'!F319</f>
        <v>1.916230913009023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JGb-1 (1)</v>
      </c>
      <c r="D320" s="81">
        <f>'raw data'!D320</f>
        <v>38386.97792824074</v>
      </c>
      <c r="E320" s="15">
        <f>'raw data'!E320</f>
        <v>4241468.199670575</v>
      </c>
      <c r="F320" s="31">
        <f>'raw data'!F320</f>
        <v>1.2387712899612746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38386.98541666667</v>
      </c>
      <c r="E321" s="15">
        <f>'raw data'!E321</f>
        <v>3716279.9678033926</v>
      </c>
      <c r="F321" s="31">
        <f>'raw data'!F321</f>
        <v>1.2718104388150986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142R2(68-78)</v>
      </c>
      <c r="D322" s="81">
        <f>'raw data'!D322</f>
        <v>38386.992893518516</v>
      </c>
      <c r="E322" s="15">
        <f>'raw data'!E322</f>
        <v>4828679.564920543</v>
      </c>
      <c r="F322" s="31">
        <f>'raw data'!F322</f>
        <v>1.7376244795045737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145R1(64-74)</v>
      </c>
      <c r="D323" s="81">
        <f>'raw data'!D323</f>
        <v>38387.00027777778</v>
      </c>
      <c r="E323" s="174">
        <v>5034133.455</v>
      </c>
      <c r="F323" s="175">
        <v>1.4281140212185663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145R3(28-36)</v>
      </c>
      <c r="D324" s="81">
        <f>'raw data'!D324</f>
        <v>38387.00763888889</v>
      </c>
      <c r="E324" s="15">
        <f>'raw data'!E324</f>
        <v>4569536.870526447</v>
      </c>
      <c r="F324" s="31">
        <f>'raw data'!F324</f>
        <v>1.3265637829230748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38387.015081018515</v>
      </c>
      <c r="E325" s="15">
        <f>'raw data'!E325</f>
        <v>5966103.885508133</v>
      </c>
      <c r="F325" s="31">
        <f>'raw data'!F325</f>
        <v>3.0345365367055344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38387.02255787037</v>
      </c>
      <c r="E326" s="15">
        <f>'raw data'!E326</f>
        <v>3765499.6486055013</v>
      </c>
      <c r="F326" s="31">
        <f>'raw data'!F326</f>
        <v>3.765040095080023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38387.0300462963</v>
      </c>
      <c r="E327" s="15">
        <f>'raw data'!E327</f>
        <v>4020125.754360452</v>
      </c>
      <c r="F327" s="31">
        <f>'raw data'!F327</f>
        <v>1.873131454507039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147R2(24-30)</v>
      </c>
      <c r="D328" s="81">
        <f>'raw data'!D328</f>
        <v>38387.037523148145</v>
      </c>
      <c r="E328" s="15">
        <f>'raw data'!E328</f>
        <v>5162414.447424215</v>
      </c>
      <c r="F328" s="31">
        <f>'raw data'!F328</f>
        <v>2.3131395872070444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148R2(34-44)</v>
      </c>
      <c r="D329" s="81">
        <f>'raw data'!D329</f>
        <v>38387.045</v>
      </c>
      <c r="E329" s="15">
        <f>'raw data'!E329</f>
        <v>5164759.937718261</v>
      </c>
      <c r="F329" s="31">
        <f>'raw data'!F329</f>
        <v>2.754912613750329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149R2(10-20)</v>
      </c>
      <c r="D330" s="81">
        <f>'raw data'!D330</f>
        <v>38387.05247685185</v>
      </c>
      <c r="E330" s="15">
        <f>'raw data'!E330</f>
        <v>4989635.432828849</v>
      </c>
      <c r="F330" s="31">
        <f>'raw data'!F330</f>
        <v>2.3887980726226843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38387.059953703705</v>
      </c>
      <c r="E331" s="15">
        <f>'raw data'!E331</f>
        <v>3771645.135993945</v>
      </c>
      <c r="F331" s="31">
        <f>'raw data'!F331</f>
        <v>4.062388362686659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38387.067395833335</v>
      </c>
      <c r="E332" s="174">
        <v>4876827.055</v>
      </c>
      <c r="F332" s="175">
        <v>0.2972872512836444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150R1(72-82)</v>
      </c>
      <c r="D333" s="81">
        <f>'raw data'!D333</f>
        <v>38387.07487268518</v>
      </c>
      <c r="E333" s="15">
        <f>'raw data'!E333</f>
        <v>4973378.563558032</v>
      </c>
      <c r="F333" s="31">
        <f>'raw data'!F333</f>
        <v>1.435287413788228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151R2(22-30)</v>
      </c>
      <c r="D334" s="81">
        <f>'raw data'!D334</f>
        <v>38387.082349537035</v>
      </c>
      <c r="E334" s="15">
        <f>'raw data'!E334</f>
        <v>5295553.414935878</v>
      </c>
      <c r="F334" s="31">
        <f>'raw data'!F334</f>
        <v>1.6067823416226898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BHVO2 (1) unignited</v>
      </c>
      <c r="D335" s="81">
        <f>'raw data'!D335</f>
        <v>38387.089837962965</v>
      </c>
      <c r="E335" s="15">
        <f>'raw data'!E335</f>
        <v>4898407.787680947</v>
      </c>
      <c r="F335" s="31">
        <f>'raw data'!F335</f>
        <v>0.7693899602167723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38387.09730324074</v>
      </c>
      <c r="E336" s="15">
        <f>'raw data'!E336</f>
        <v>3929001.1696259137</v>
      </c>
      <c r="F336" s="31">
        <f>'raw data'!F336</f>
        <v>1.6480542882826523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155R2(20-26)</v>
      </c>
      <c r="D337" s="81">
        <f>'raw data'!D337</f>
        <v>38387.10476851852</v>
      </c>
      <c r="E337" s="15">
        <f>'raw data'!E337</f>
        <v>5155843.84933836</v>
      </c>
      <c r="F337" s="31">
        <f>'raw data'!F337</f>
        <v>1.939912372155004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38387.11224537037</v>
      </c>
      <c r="E338" s="15">
        <f>'raw data'!E338</f>
        <v>4458766.928592943</v>
      </c>
      <c r="F338" s="31">
        <f>'raw data'!F338</f>
        <v>2.516357056722773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157R2(81-90)</v>
      </c>
      <c r="D339" s="81">
        <f>'raw data'!D339</f>
        <v>38387.119733796295</v>
      </c>
      <c r="E339" s="15">
        <f>'raw data'!E339</f>
        <v>5361997.0417987695</v>
      </c>
      <c r="F339" s="31">
        <f>'raw data'!F339</f>
        <v>1.9408099402698473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136R2(4-14)</v>
      </c>
      <c r="D340" s="81">
        <f>'raw data'!D340</f>
        <v>38387.12719907407</v>
      </c>
      <c r="E340" s="15">
        <f>'raw data'!E340</f>
        <v>4623013.408434191</v>
      </c>
      <c r="F340" s="31">
        <f>'raw data'!F340</f>
        <v>0.7992209562801247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38387.134675925925</v>
      </c>
      <c r="E341" s="15">
        <f>'raw data'!E341</f>
        <v>3882109.6356216534</v>
      </c>
      <c r="F341" s="31">
        <f>'raw data'!F341</f>
        <v>2.4610803318797743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38387.14215277778</v>
      </c>
      <c r="E342" s="15">
        <f>'raw data'!E342</f>
        <v>6392098.778392587</v>
      </c>
      <c r="F342" s="31">
        <f>'raw data'!F342</f>
        <v>3.348492468580163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(2)</v>
      </c>
      <c r="D343" s="81">
        <f>'raw data'!D343</f>
        <v>38387.14962962963</v>
      </c>
      <c r="E343" s="15">
        <f>'raw data'!E343</f>
        <v>9820.119534365602</v>
      </c>
      <c r="F343" s="31">
        <f>'raw data'!F343</f>
        <v>4.190849743415575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38387.15708333333</v>
      </c>
      <c r="E344" s="15">
        <f>'raw data'!E344</f>
        <v>4215576.037059999</v>
      </c>
      <c r="F344" s="31">
        <f>'raw data'!F344</f>
        <v>3.9160159402584473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BHVO2 (2) unignited</v>
      </c>
      <c r="D345" s="81">
        <f>'raw data'!D345</f>
        <v>38387.164560185185</v>
      </c>
      <c r="E345" s="15">
        <f>'raw data'!E345</f>
        <v>5004023.194426267</v>
      </c>
      <c r="F345" s="31">
        <f>'raw data'!F345</f>
        <v>1.8174394735660255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38387.17202546296</v>
      </c>
      <c r="E346" s="15">
        <f>'raw data'!E346</f>
        <v>4066874.963497696</v>
      </c>
      <c r="F346" s="31">
        <f>'raw data'!F346</f>
        <v>1.1835450141506971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 (1)</v>
      </c>
      <c r="D354" s="81">
        <f>'raw data'!D354</f>
        <v>38386.943344907406</v>
      </c>
      <c r="E354" s="15">
        <f>'raw data'!E354</f>
        <v>1717494.913356781</v>
      </c>
      <c r="F354" s="31">
        <f>'raw data'!F354</f>
        <v>3.938099894125308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38386.95082175926</v>
      </c>
      <c r="E355" s="172">
        <f>'raw data'!E355</f>
        <v>619.4427909851074</v>
      </c>
      <c r="F355" s="173">
        <f>'raw data'!F355</f>
        <v>9.58519565657216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38386.95831018518</v>
      </c>
      <c r="E356" s="15">
        <f>'raw data'!E356</f>
        <v>603465.4942057928</v>
      </c>
      <c r="F356" s="31">
        <f>'raw data'!F356</f>
        <v>1.4432502881597082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38386.96579861111</v>
      </c>
      <c r="E357" s="15">
        <f>'raw data'!E357</f>
        <v>1789420.3274561563</v>
      </c>
      <c r="F357" s="31">
        <f>'raw data'!F357</f>
        <v>1.2176769509060832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38386.97329861111</v>
      </c>
      <c r="E358" s="15">
        <f>'raw data'!E358</f>
        <v>3131.1486349999905</v>
      </c>
      <c r="F358" s="31">
        <f>'raw data'!F358</f>
        <v>1.854692321325638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JGb-1 (1)</v>
      </c>
      <c r="D359" s="81">
        <f>'raw data'!D359</f>
        <v>38386.980775462966</v>
      </c>
      <c r="E359" s="15">
        <f>'raw data'!E359</f>
        <v>1067819.2853101094</v>
      </c>
      <c r="F359" s="31">
        <f>'raw data'!F359</f>
        <v>1.3281597320687792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38386.988275462965</v>
      </c>
      <c r="E360" s="15">
        <f>'raw data'!E360</f>
        <v>1840059.8297011056</v>
      </c>
      <c r="F360" s="31">
        <f>'raw data'!F360</f>
        <v>0.594124082658586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142R2(68-78)</v>
      </c>
      <c r="D361" s="81">
        <f>'raw data'!D361</f>
        <v>38386.995729166665</v>
      </c>
      <c r="E361" s="15">
        <f>'raw data'!E361</f>
        <v>263060.95182863873</v>
      </c>
      <c r="F361" s="31">
        <f>'raw data'!F361</f>
        <v>1.5431874882419825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145R1(64-74)</v>
      </c>
      <c r="D362" s="81">
        <f>'raw data'!D362</f>
        <v>38387.0030787037</v>
      </c>
      <c r="E362" s="15">
        <f>'raw data'!E362</f>
        <v>217348.64692481357</v>
      </c>
      <c r="F362" s="31">
        <f>'raw data'!F362</f>
        <v>3.2123795402039264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145R3(28-36)</v>
      </c>
      <c r="D363" s="81">
        <f>'raw data'!D363</f>
        <v>38387.01045138889</v>
      </c>
      <c r="E363" s="15">
        <f>'raw data'!E363</f>
        <v>147155.85615229607</v>
      </c>
      <c r="F363" s="31">
        <f>'raw data'!F363</f>
        <v>1.26052186624086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38387.01792824074</v>
      </c>
      <c r="E364" s="15">
        <f>'raw data'!E364</f>
        <v>456127.9244569143</v>
      </c>
      <c r="F364" s="31">
        <f>'raw data'!F364</f>
        <v>0.5510607361900006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38387.025416666664</v>
      </c>
      <c r="E365" s="15">
        <f>'raw data'!E365</f>
        <v>1872709.0367940268</v>
      </c>
      <c r="F365" s="31">
        <f>'raw data'!F365</f>
        <v>1.5068478632769864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38387.03289351852</v>
      </c>
      <c r="E366" s="174">
        <v>3201.41</v>
      </c>
      <c r="F366" s="175">
        <v>2.1464491269692014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147R2(24-30)</v>
      </c>
      <c r="D367" s="81">
        <f>'raw data'!D367</f>
        <v>38387.04037037037</v>
      </c>
      <c r="E367" s="15">
        <f>'raw data'!E367</f>
        <v>303907.2577280998</v>
      </c>
      <c r="F367" s="31">
        <f>'raw data'!F367</f>
        <v>1.2812634563807221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148R2(34-44)</v>
      </c>
      <c r="D368" s="81">
        <f>'raw data'!D368</f>
        <v>38387.04785879629</v>
      </c>
      <c r="E368" s="15">
        <f>'raw data'!E368</f>
        <v>304002.65775140125</v>
      </c>
      <c r="F368" s="31">
        <f>'raw data'!F368</f>
        <v>0.5295985635522851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149R2(10-20)</v>
      </c>
      <c r="D369" s="81">
        <f>'raw data'!D369</f>
        <v>38387.05532407408</v>
      </c>
      <c r="E369" s="15">
        <f>'raw data'!E369</f>
        <v>182273.1405741374</v>
      </c>
      <c r="F369" s="31">
        <f>'raw data'!F369</f>
        <v>0.6115806523978369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38387.0628125</v>
      </c>
      <c r="E370" s="15">
        <f>'raw data'!E370</f>
        <v>1864441.0719095864</v>
      </c>
      <c r="F370" s="31">
        <f>'raw data'!F370</f>
        <v>3.9610202924193616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38387.07025462963</v>
      </c>
      <c r="E371" s="15">
        <f>'raw data'!E371</f>
        <v>678009.5622971852</v>
      </c>
      <c r="F371" s="31">
        <f>'raw data'!F371</f>
        <v>0.463954962486807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150R1(72-82)</v>
      </c>
      <c r="D372" s="81">
        <f>'raw data'!D372</f>
        <v>38387.07771990741</v>
      </c>
      <c r="E372" s="15">
        <f>'raw data'!E372</f>
        <v>139427.6153336366</v>
      </c>
      <c r="F372" s="31">
        <f>'raw data'!F372</f>
        <v>3.2216512980587133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151R2(22-30)</v>
      </c>
      <c r="D373" s="81">
        <f>'raw data'!D373</f>
        <v>38387.08520833333</v>
      </c>
      <c r="E373" s="15">
        <f>'raw data'!E373</f>
        <v>327515.28586705524</v>
      </c>
      <c r="F373" s="31">
        <f>'raw data'!F373</f>
        <v>0.8057071969334357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BHVO2 (1) unignited</v>
      </c>
      <c r="D374" s="81">
        <f>'raw data'!D374</f>
        <v>38387.09269675926</v>
      </c>
      <c r="E374" s="15">
        <f>'raw data'!E374</f>
        <v>1926920.1938966117</v>
      </c>
      <c r="F374" s="31">
        <f>'raw data'!F374</f>
        <v>1.6417617242825846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38387.10016203704</v>
      </c>
      <c r="E375" s="15">
        <f>'raw data'!E375</f>
        <v>1903580.9288864136</v>
      </c>
      <c r="F375" s="31">
        <f>'raw data'!F375</f>
        <v>3.207181664089561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155R2(20-26)</v>
      </c>
      <c r="D376" s="81">
        <f>'raw data'!D376</f>
        <v>38387.107627314814</v>
      </c>
      <c r="E376" s="174">
        <v>1197303.62</v>
      </c>
      <c r="F376" s="175">
        <v>0.02631400179744557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38387.115115740744</v>
      </c>
      <c r="E377" s="15">
        <f>'raw data'!E377</f>
        <v>3311.4637716412544</v>
      </c>
      <c r="F377" s="31">
        <f>'raw data'!F377</f>
        <v>4.944138443242758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157R2(81-90)</v>
      </c>
      <c r="D378" s="81">
        <f>'raw data'!D378</f>
        <v>38387.12259259259</v>
      </c>
      <c r="E378" s="15">
        <f>'raw data'!E378</f>
        <v>202004.38944069546</v>
      </c>
      <c r="F378" s="31">
        <f>'raw data'!F378</f>
        <v>1.7988074520031818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136R2(4-14)</v>
      </c>
      <c r="D379" s="81">
        <f>'raw data'!D379</f>
        <v>38387.130057870374</v>
      </c>
      <c r="E379" s="15">
        <f>'raw data'!E379</f>
        <v>68722.61960661411</v>
      </c>
      <c r="F379" s="31">
        <f>'raw data'!F379</f>
        <v>4.329125427865188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38387.13753472222</v>
      </c>
      <c r="E380" s="15">
        <f>'raw data'!E380</f>
        <v>1902210.9527269998</v>
      </c>
      <c r="F380" s="31">
        <f>'raw data'!F380</f>
        <v>0.5193374122502715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38387.14501157407</v>
      </c>
      <c r="E381" s="15">
        <f>'raw data'!E381</f>
        <v>472881.26087633765</v>
      </c>
      <c r="F381" s="31">
        <f>'raw data'!F381</f>
        <v>3.39204977017811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(2)</v>
      </c>
      <c r="D382" s="81">
        <f>'raw data'!D382</f>
        <v>38387.15247685185</v>
      </c>
      <c r="E382" s="172">
        <f>'raw data'!E382</f>
        <v>437.30589213967323</v>
      </c>
      <c r="F382" s="173">
        <f>'raw data'!F382</f>
        <v>7.512539255116665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38387.15994212963</v>
      </c>
      <c r="E383" s="172">
        <f>'raw data'!E383</f>
        <v>3053.558453689019</v>
      </c>
      <c r="F383" s="173">
        <f>'raw data'!F383</f>
        <v>14.150673634744848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BHVO2 (2) unignited</v>
      </c>
      <c r="D384" s="81">
        <f>'raw data'!D384</f>
        <v>38387.16740740741</v>
      </c>
      <c r="E384" s="15">
        <f>'raw data'!E384</f>
        <v>1904584.6514040628</v>
      </c>
      <c r="F384" s="31">
        <f>'raw data'!F384</f>
        <v>2.1168197393963855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38387.17487268519</v>
      </c>
      <c r="E385" s="15">
        <f>'raw data'!E385</f>
        <v>1961055.3040409088</v>
      </c>
      <c r="F385" s="31">
        <f>'raw data'!F385</f>
        <v>3.198209070437004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zoomScale="150" zoomScaleNormal="150" workbookViewId="0" topLeftCell="A89">
      <pane xSplit="2" topLeftCell="I1" activePane="topRight" state="frozen"/>
      <selection pane="topLeft" activeCell="A1" sqref="A1"/>
      <selection pane="topRight" activeCell="D104" sqref="D104:L104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1045</v>
      </c>
      <c r="C1" s="18" t="s">
        <v>1055</v>
      </c>
      <c r="D1" s="18" t="s">
        <v>1054</v>
      </c>
      <c r="E1" s="18" t="s">
        <v>1057</v>
      </c>
      <c r="F1" s="18" t="s">
        <v>1059</v>
      </c>
      <c r="G1" s="18" t="s">
        <v>1058</v>
      </c>
      <c r="H1" s="18" t="s">
        <v>1060</v>
      </c>
      <c r="I1" s="18" t="s">
        <v>1061</v>
      </c>
      <c r="J1" s="18" t="s">
        <v>1062</v>
      </c>
      <c r="K1" s="18" t="s">
        <v>1171</v>
      </c>
      <c r="L1" s="18" t="s">
        <v>1056</v>
      </c>
      <c r="M1" s="18" t="s">
        <v>1065</v>
      </c>
      <c r="N1" s="18" t="s">
        <v>1067</v>
      </c>
      <c r="O1" s="18" t="s">
        <v>1070</v>
      </c>
      <c r="P1" s="18" t="s">
        <v>1063</v>
      </c>
      <c r="Q1" s="18" t="s">
        <v>1064</v>
      </c>
      <c r="R1" s="18" t="s">
        <v>1264</v>
      </c>
      <c r="S1" s="18" t="s">
        <v>1263</v>
      </c>
      <c r="T1" s="18" t="s">
        <v>1186</v>
      </c>
      <c r="U1" s="18" t="s">
        <v>1066</v>
      </c>
      <c r="V1" s="18" t="s">
        <v>1122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3609087.659183547</v>
      </c>
      <c r="D4" s="7">
        <f>'recalc raw'!E3</f>
        <v>5082104.115322892</v>
      </c>
      <c r="E4" s="7">
        <f>'recalc raw'!E81</f>
        <v>4786412.468403312</v>
      </c>
      <c r="F4" s="7">
        <f>'recalc raw'!E159</f>
        <v>843905.94</v>
      </c>
      <c r="G4" s="7">
        <f>'recalc raw'!E198</f>
        <v>449418.29</v>
      </c>
      <c r="H4" s="7">
        <f>'recalc raw'!E42</f>
        <v>4644487.8236033125</v>
      </c>
      <c r="I4" s="7">
        <f>'recalc raw'!E237</f>
        <v>378464.2930827129</v>
      </c>
      <c r="J4" s="7">
        <f>'recalc raw'!E120</f>
        <v>26763.73512946561</v>
      </c>
      <c r="K4" s="7">
        <f>'recalc raw'!E276</f>
        <v>234.39</v>
      </c>
      <c r="L4" s="7">
        <f>'recalc raw'!E354</f>
        <v>1717494.913356781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234.39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6453.3246981918965</v>
      </c>
      <c r="D5" s="7">
        <f>'recalc raw'!E4</f>
        <v>7501.004503562722</v>
      </c>
      <c r="E5" s="7">
        <f>'recalc raw'!E82</f>
        <v>17643.072390215166</v>
      </c>
      <c r="F5" s="7">
        <f>'recalc raw'!E160</f>
        <v>670.26</v>
      </c>
      <c r="G5" s="7">
        <f>'recalc raw'!E199</f>
        <v>19565.45180180669</v>
      </c>
      <c r="H5" s="7">
        <f>'recalc raw'!E43</f>
        <v>11194.385960191488</v>
      </c>
      <c r="I5" s="7">
        <f>'recalc raw'!E238</f>
        <v>7254.785</v>
      </c>
      <c r="J5" s="7">
        <f>'recalc raw'!E121</f>
        <v>135.9383353331043</v>
      </c>
      <c r="K5" s="7">
        <f>'recalc raw'!E277</f>
        <v>47.93</v>
      </c>
      <c r="L5" s="7">
        <f>'recalc raw'!E355</f>
        <v>619.4427909851074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47.93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4515408.481056645</v>
      </c>
      <c r="D6" s="7">
        <f>'recalc raw'!E5</f>
        <v>5846766.01</v>
      </c>
      <c r="E6" s="7">
        <f>'recalc raw'!E83</f>
        <v>4500789.955857685</v>
      </c>
      <c r="F6" s="7">
        <f>'recalc raw'!E161</f>
        <v>1113800.763164769</v>
      </c>
      <c r="G6" s="7">
        <f>'recalc raw'!E200</f>
        <v>462658.13583644235</v>
      </c>
      <c r="H6" s="7">
        <f>'recalc raw'!E44</f>
        <v>5476003.380907694</v>
      </c>
      <c r="I6" s="7">
        <f>'recalc raw'!E239</f>
        <v>308930.3479027748</v>
      </c>
      <c r="J6" s="7">
        <f>'recalc raw'!E122</f>
        <v>1195.44</v>
      </c>
      <c r="K6" s="7">
        <f>'recalc raw'!E278</f>
        <v>30.0130208333973</v>
      </c>
      <c r="L6" s="7">
        <f>'recalc raw'!E356</f>
        <v>603465.4942057928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30.0130208333973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3654031.3116309005</v>
      </c>
      <c r="D7" s="7">
        <f>'recalc raw'!E6</f>
        <v>5145809.127659952</v>
      </c>
      <c r="E7" s="7">
        <f>'recalc raw'!E84</f>
        <v>4987957.181222729</v>
      </c>
      <c r="F7" s="7">
        <f>'recalc raw'!E162</f>
        <v>848967.5483087142</v>
      </c>
      <c r="G7" s="7">
        <f>'recalc raw'!E201</f>
        <v>450503.1033754373</v>
      </c>
      <c r="H7" s="7">
        <f>'recalc raw'!E45</f>
        <v>4839380.520889282</v>
      </c>
      <c r="I7" s="7">
        <f>'recalc raw'!E240</f>
        <v>374707.583578586</v>
      </c>
      <c r="J7" s="7">
        <f>'recalc raw'!E123</f>
        <v>26706.77935057558</v>
      </c>
      <c r="K7" s="7">
        <f>'recalc raw'!E279</f>
        <v>253.02</v>
      </c>
      <c r="L7" s="7">
        <f>'recalc raw'!E357</f>
        <v>1789420.3274561563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253.02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4176654.0058533833</v>
      </c>
      <c r="D8" s="7">
        <f>'recalc raw'!E7</f>
        <v>263921.235</v>
      </c>
      <c r="E8" s="7">
        <f>'recalc raw'!E85</f>
        <v>3386371.0255358918</v>
      </c>
      <c r="F8" s="7">
        <f>'recalc raw'!E163</f>
        <v>5327401.344452832</v>
      </c>
      <c r="G8" s="7">
        <f>'recalc raw'!E202</f>
        <v>327604.4317302704</v>
      </c>
      <c r="H8" s="7">
        <f>'recalc raw'!E46</f>
        <v>264155.6075685819</v>
      </c>
      <c r="I8" s="7">
        <f>'recalc raw'!E241</f>
        <v>11037.986416294862</v>
      </c>
      <c r="J8" s="7">
        <f>'recalc raw'!E124</f>
        <v>272.39</v>
      </c>
      <c r="K8" s="7">
        <f>'recalc raw'!E280</f>
        <v>18.15</v>
      </c>
      <c r="L8" s="7">
        <f>'recalc raw'!E358</f>
        <v>3131.1486349999905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18.15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JGb-1 (1)</v>
      </c>
      <c r="C9" s="7">
        <f>'recalc raw'!E320</f>
        <v>4241468.199670575</v>
      </c>
      <c r="D9" s="7">
        <f>'recalc raw'!E8</f>
        <v>6639173.307006631</v>
      </c>
      <c r="E9" s="7">
        <f>'recalc raw'!E86</f>
        <v>6208555.437976977</v>
      </c>
      <c r="F9" s="7">
        <f>'recalc raw'!E164</f>
        <v>936939.0970186257</v>
      </c>
      <c r="G9" s="7">
        <f>'recalc raw'!E203</f>
        <v>525220.187699005</v>
      </c>
      <c r="H9" s="7">
        <f>'recalc raw'!E47</f>
        <v>5127968.704203288</v>
      </c>
      <c r="I9" s="7">
        <f>'recalc raw'!E242</f>
        <v>221387.44361464184</v>
      </c>
      <c r="J9" s="7">
        <f>'recalc raw'!E125</f>
        <v>12149.883193131442</v>
      </c>
      <c r="K9" s="7">
        <f>'recalc raw'!E281</f>
        <v>60.665</v>
      </c>
      <c r="L9" s="7">
        <f>'recalc raw'!E359</f>
        <v>1067819.2853101094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60.665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3716279.9678033926</v>
      </c>
      <c r="D10" s="7">
        <f>'recalc raw'!E9</f>
        <v>5059589.383520157</v>
      </c>
      <c r="E10" s="7">
        <f>'recalc raw'!E87</f>
        <v>4880990.505243552</v>
      </c>
      <c r="F10" s="7">
        <f>'recalc raw'!E165</f>
        <v>853100.4126738381</v>
      </c>
      <c r="G10" s="7">
        <f>'recalc raw'!E204</f>
        <v>464772.68122132623</v>
      </c>
      <c r="H10" s="7">
        <f>'recalc raw'!E48</f>
        <v>4716707.215</v>
      </c>
      <c r="I10" s="7">
        <f>'recalc raw'!E243</f>
        <v>389127.6697708765</v>
      </c>
      <c r="J10" s="7">
        <f>'recalc raw'!E126</f>
        <v>27379.29135657413</v>
      </c>
      <c r="K10" s="7">
        <f>'recalc raw'!E282</f>
        <v>282.19</v>
      </c>
      <c r="L10" s="7">
        <f>'recalc raw'!E360</f>
        <v>1840059.8297011056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282.19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142R2(68-78)</v>
      </c>
      <c r="C11" s="7">
        <f>'recalc raw'!E322</f>
        <v>4828679.564920543</v>
      </c>
      <c r="D11" s="7">
        <f>'recalc raw'!E10</f>
        <v>7537386.425</v>
      </c>
      <c r="E11" s="7">
        <f>'recalc raw'!E88</f>
        <v>2633784.77</v>
      </c>
      <c r="F11" s="7">
        <f>'recalc raw'!E166</f>
        <v>1014703.3299318497</v>
      </c>
      <c r="G11" s="7">
        <f>'recalc raw'!E205</f>
        <v>293475.93738508224</v>
      </c>
      <c r="H11" s="7">
        <f>'recalc raw'!E49</f>
        <v>5502967.3001607265</v>
      </c>
      <c r="I11" s="7">
        <f>'recalc raw'!E244</f>
        <v>399945.6253565153</v>
      </c>
      <c r="J11" s="7">
        <f>'recalc raw'!E127</f>
        <v>3345.88</v>
      </c>
      <c r="K11" s="7">
        <f>'recalc raw'!E283</f>
        <v>43.75</v>
      </c>
      <c r="L11" s="7">
        <f>'recalc raw'!E361</f>
        <v>263060.95182863873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43.75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145R1(64-74)</v>
      </c>
      <c r="C12" s="7">
        <f>'recalc raw'!E323</f>
        <v>5034133.455</v>
      </c>
      <c r="D12" s="7">
        <f>'recalc raw'!E11</f>
        <v>6859281.350023393</v>
      </c>
      <c r="E12" s="7">
        <f>'recalc raw'!E89</f>
        <v>2415481.4755214085</v>
      </c>
      <c r="F12" s="7">
        <f>'recalc raw'!E167</f>
        <v>909574.6113837372</v>
      </c>
      <c r="G12" s="7">
        <f>'recalc raw'!E206</f>
        <v>290904.96321423847</v>
      </c>
      <c r="H12" s="7">
        <f>'recalc raw'!E50</f>
        <v>5535888.485816956</v>
      </c>
      <c r="I12" s="7">
        <f>'recalc raw'!E245</f>
        <v>460758.2662672985</v>
      </c>
      <c r="J12" s="7">
        <f>'recalc raw'!E128</f>
        <v>1837.1728398697544</v>
      </c>
      <c r="K12" s="7">
        <f>'recalc raw'!E284</f>
        <v>73.22</v>
      </c>
      <c r="L12" s="7">
        <f>'recalc raw'!E362</f>
        <v>217348.64692481357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73.22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145R3(28-36)</v>
      </c>
      <c r="C13" s="7">
        <f>'recalc raw'!E324</f>
        <v>4569536.870526447</v>
      </c>
      <c r="D13" s="7">
        <f>'recalc raw'!E12</f>
        <v>7323369.530151206</v>
      </c>
      <c r="E13" s="7">
        <f>'recalc raw'!E90</f>
        <v>2941479.2190430765</v>
      </c>
      <c r="F13" s="7">
        <f>'recalc raw'!E168</f>
        <v>1502125.629633636</v>
      </c>
      <c r="G13" s="7">
        <f>'recalc raw'!E207</f>
        <v>302980.0187338193</v>
      </c>
      <c r="H13" s="7">
        <f>'recalc raw'!E51</f>
        <v>4634753.385269165</v>
      </c>
      <c r="I13" s="7">
        <f>'recalc raw'!E246</f>
        <v>293419.75915225345</v>
      </c>
      <c r="J13" s="7">
        <f>'recalc raw'!E129</f>
        <v>2058.0704734572682</v>
      </c>
      <c r="K13" s="7">
        <f>'recalc raw'!E285</f>
        <v>48.6</v>
      </c>
      <c r="L13" s="7">
        <f>'recalc raw'!E363</f>
        <v>147155.85615229607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48.6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5966103.885508133</v>
      </c>
      <c r="D14" s="7">
        <f>'recalc raw'!E13</f>
        <v>6059563.434625931</v>
      </c>
      <c r="E14" s="7">
        <f>'recalc raw'!E91</f>
        <v>2631256.169729984</v>
      </c>
      <c r="F14" s="7">
        <f>'recalc raw'!E169</f>
        <v>456844.80478858645</v>
      </c>
      <c r="G14" s="7">
        <f>'recalc raw'!E208</f>
        <v>304240.74202775955</v>
      </c>
      <c r="H14" s="7">
        <f>'recalc raw'!E52</f>
        <v>2738929.9957402544</v>
      </c>
      <c r="I14" s="7">
        <f>'recalc raw'!E247</f>
        <v>562148.4083681107</v>
      </c>
      <c r="J14" s="7">
        <f>'recalc raw'!E130</f>
        <v>73222.2464920986</v>
      </c>
      <c r="K14" s="7">
        <f>'recalc raw'!E286</f>
        <v>186.915</v>
      </c>
      <c r="L14" s="7">
        <f>'recalc raw'!E364</f>
        <v>456127.9244569143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186.915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3765499.6486055013</v>
      </c>
      <c r="D15" s="7">
        <f>'recalc raw'!E14</f>
        <v>5130392.990069115</v>
      </c>
      <c r="E15" s="7">
        <f>'recalc raw'!E92</f>
        <v>5081797.479846248</v>
      </c>
      <c r="F15" s="7">
        <f>'recalc raw'!E170</f>
        <v>847535.046512751</v>
      </c>
      <c r="G15" s="7">
        <f>'recalc raw'!E209</f>
        <v>471525.525</v>
      </c>
      <c r="H15" s="7">
        <f>'recalc raw'!E53</f>
        <v>4788266.465159099</v>
      </c>
      <c r="I15" s="7">
        <f>'recalc raw'!E248</f>
        <v>398035.58993037546</v>
      </c>
      <c r="J15" s="7">
        <f>'recalc raw'!E131</f>
        <v>27552.307626547554</v>
      </c>
      <c r="K15" s="7">
        <f>'recalc raw'!E287</f>
        <v>293.51711040890467</v>
      </c>
      <c r="L15" s="7">
        <f>'recalc raw'!E365</f>
        <v>1872709.0367940268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293.51711040890467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4020125.754360452</v>
      </c>
      <c r="D16" s="7">
        <f>'recalc raw'!E15</f>
        <v>74189.73778268178</v>
      </c>
      <c r="E16" s="7">
        <f>'recalc raw'!E93</f>
        <v>3542596.172616066</v>
      </c>
      <c r="F16" s="7">
        <f>'recalc raw'!E171</f>
        <v>5877057.854799134</v>
      </c>
      <c r="G16" s="7">
        <f>'recalc raw'!E210</f>
        <v>341235.78307660425</v>
      </c>
      <c r="H16" s="7">
        <f>'recalc raw'!E54</f>
        <v>68637.46151455243</v>
      </c>
      <c r="I16" s="7">
        <f>'recalc raw'!E249</f>
        <v>8696.293904473694</v>
      </c>
      <c r="J16" s="7">
        <f>'recalc raw'!E132</f>
        <v>156.9894308946315</v>
      </c>
      <c r="K16" s="7">
        <f>'recalc raw'!E288</f>
        <v>18.28</v>
      </c>
      <c r="L16" s="7">
        <f>'recalc raw'!E366</f>
        <v>3201.41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18.28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147R2(24-30)</v>
      </c>
      <c r="C17" s="7">
        <f>'recalc raw'!E328</f>
        <v>5162414.447424215</v>
      </c>
      <c r="D17" s="7">
        <f>'recalc raw'!E16</f>
        <v>6137522.2167707</v>
      </c>
      <c r="E17" s="7">
        <f>'recalc raw'!E94</f>
        <v>3195636.5068951487</v>
      </c>
      <c r="F17" s="7">
        <f>'recalc raw'!E172</f>
        <v>1145010.3541459276</v>
      </c>
      <c r="G17" s="7">
        <f>'recalc raw'!E211</f>
        <v>386142.3737451235</v>
      </c>
      <c r="H17" s="7">
        <f>'recalc raw'!E55</f>
        <v>5206244.539594014</v>
      </c>
      <c r="I17" s="7">
        <f>'recalc raw'!E250</f>
        <v>421745.93994013406</v>
      </c>
      <c r="J17" s="7">
        <f>'recalc raw'!E133</f>
        <v>2172.76</v>
      </c>
      <c r="K17" s="7">
        <f>'recalc raw'!E289</f>
        <v>109.745</v>
      </c>
      <c r="L17" s="7">
        <f>'recalc raw'!E367</f>
        <v>303907.2577280998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109.745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148R2(34-44)</v>
      </c>
      <c r="C18" s="7">
        <f>'recalc raw'!E329</f>
        <v>5164759.937718261</v>
      </c>
      <c r="D18" s="7">
        <f>'recalc raw'!E17</f>
        <v>6624338.791260642</v>
      </c>
      <c r="E18" s="7">
        <f>'recalc raw'!E95</f>
        <v>2868427.9221394085</v>
      </c>
      <c r="F18" s="7">
        <f>'recalc raw'!E173</f>
        <v>893076.6243781066</v>
      </c>
      <c r="G18" s="7">
        <f>'recalc raw'!E212</f>
        <v>360507.18620602286</v>
      </c>
      <c r="H18" s="7">
        <f>'recalc raw'!E56</f>
        <v>5444551.125821432</v>
      </c>
      <c r="I18" s="7">
        <f>'recalc raw'!E251</f>
        <v>497953.51960372867</v>
      </c>
      <c r="J18" s="7">
        <f>'recalc raw'!E134</f>
        <v>2047.605</v>
      </c>
      <c r="K18" s="7">
        <f>'recalc raw'!E290</f>
        <v>23.9</v>
      </c>
      <c r="L18" s="7">
        <f>'recalc raw'!E368</f>
        <v>304002.65775140125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23.9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149R2(10-20)</v>
      </c>
      <c r="C19" s="7">
        <f>'recalc raw'!E330</f>
        <v>4989635.432828849</v>
      </c>
      <c r="D19" s="7">
        <f>'recalc raw'!E18</f>
        <v>6766496.745</v>
      </c>
      <c r="E19" s="7">
        <f>'recalc raw'!E96</f>
        <v>2317985.4677054407</v>
      </c>
      <c r="F19" s="7">
        <f>'recalc raw'!E174</f>
        <v>1200614.109865462</v>
      </c>
      <c r="G19" s="7">
        <f>'recalc raw'!E213</f>
        <v>305715.552151521</v>
      </c>
      <c r="H19" s="7">
        <f>'recalc raw'!E57</f>
        <v>6160219.792241415</v>
      </c>
      <c r="I19" s="7">
        <f>'recalc raw'!E252</f>
        <v>322621.9605329831</v>
      </c>
      <c r="J19" s="7">
        <f>'recalc raw'!E135</f>
        <v>1075.918840323122</v>
      </c>
      <c r="K19" s="7">
        <f>'recalc raw'!E291</f>
        <v>32.81271830845768</v>
      </c>
      <c r="L19" s="7">
        <f>'recalc raw'!E369</f>
        <v>182273.1405741374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32.81271830845768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3771645.135993945</v>
      </c>
      <c r="D20" s="7">
        <f>'recalc raw'!E19</f>
        <v>5205900.158031478</v>
      </c>
      <c r="E20" s="7">
        <f>'recalc raw'!E97</f>
        <v>5220036.285480692</v>
      </c>
      <c r="F20" s="7">
        <f>'recalc raw'!E175</f>
        <v>861317.4344207208</v>
      </c>
      <c r="G20" s="7">
        <f>'recalc raw'!E214</f>
        <v>479490.85758813226</v>
      </c>
      <c r="H20" s="7">
        <f>'recalc raw'!E58</f>
        <v>4898477.899660747</v>
      </c>
      <c r="I20" s="7">
        <f>'recalc raw'!E253</f>
        <v>411622.8893467579</v>
      </c>
      <c r="J20" s="7">
        <f>'recalc raw'!E136</f>
        <v>28142.496912052036</v>
      </c>
      <c r="K20" s="7">
        <f>'recalc raw'!E292</f>
        <v>373.995</v>
      </c>
      <c r="L20" s="7">
        <f>'recalc raw'!E370</f>
        <v>1864441.0719095864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373.995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4876827.055</v>
      </c>
      <c r="D21" s="7">
        <f>'recalc raw'!E20</f>
        <v>6065472.910397458</v>
      </c>
      <c r="E21" s="7">
        <f>'recalc raw'!E98</f>
        <v>4660501.9617033675</v>
      </c>
      <c r="F21" s="7">
        <f>'recalc raw'!E176</f>
        <v>1176050.202894482</v>
      </c>
      <c r="G21" s="7">
        <f>'recalc raw'!E215</f>
        <v>498055.9544553757</v>
      </c>
      <c r="H21" s="7">
        <f>'recalc raw'!E59</f>
        <v>5717798.108823141</v>
      </c>
      <c r="I21" s="7">
        <f>'recalc raw'!E254</f>
        <v>334707.5802655214</v>
      </c>
      <c r="J21" s="7">
        <f>'recalc raw'!E137</f>
        <v>1266.105</v>
      </c>
      <c r="K21" s="7">
        <f>'recalc raw'!E293</f>
        <v>60.92</v>
      </c>
      <c r="L21" s="7">
        <f>'recalc raw'!E371</f>
        <v>678009.5622971852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60.92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150R1(72-82)</v>
      </c>
      <c r="C22" s="7">
        <f>'recalc raw'!E333</f>
        <v>4973378.563558032</v>
      </c>
      <c r="D22" s="7">
        <f>'recalc raw'!E21</f>
        <v>7399359.617106577</v>
      </c>
      <c r="E22" s="7">
        <f>'recalc raw'!E99</f>
        <v>1934550.3408228364</v>
      </c>
      <c r="F22" s="7">
        <f>'recalc raw'!E177</f>
        <v>1268051.4050516807</v>
      </c>
      <c r="G22" s="7">
        <f>'recalc raw'!E216</f>
        <v>260098.18140888214</v>
      </c>
      <c r="H22" s="7">
        <f>'recalc raw'!E60</f>
        <v>6561776.042327881</v>
      </c>
      <c r="I22" s="7">
        <f>'recalc raw'!E255</f>
        <v>273077.3954601288</v>
      </c>
      <c r="J22" s="7">
        <f>'recalc raw'!E138</f>
        <v>1849.597793838959</v>
      </c>
      <c r="K22" s="7">
        <f>'recalc raw'!E294</f>
        <v>36.57</v>
      </c>
      <c r="L22" s="7">
        <f>'recalc raw'!E372</f>
        <v>139427.6153336366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36.57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151R2(22-30)</v>
      </c>
      <c r="C23" s="7">
        <f>'recalc raw'!E334</f>
        <v>5295553.414935878</v>
      </c>
      <c r="D23" s="7">
        <f>'recalc raw'!E22</f>
        <v>6117877.819102653</v>
      </c>
      <c r="E23" s="7">
        <f>'recalc raw'!E100</f>
        <v>3048551.983773318</v>
      </c>
      <c r="F23" s="7">
        <f>'recalc raw'!E178</f>
        <v>1053454.200199952</v>
      </c>
      <c r="G23" s="7">
        <f>'recalc raw'!E217</f>
        <v>386871.925</v>
      </c>
      <c r="H23" s="7">
        <f>'recalc raw'!E61</f>
        <v>6169744.135</v>
      </c>
      <c r="I23" s="7">
        <f>'recalc raw'!E256</f>
        <v>419773.02405675314</v>
      </c>
      <c r="J23" s="7">
        <f>'recalc raw'!E139</f>
        <v>2041.98</v>
      </c>
      <c r="K23" s="7">
        <f>'recalc raw'!E295</f>
        <v>53.206448754834426</v>
      </c>
      <c r="L23" s="7">
        <f>'recalc raw'!E373</f>
        <v>327515.28586705524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53.206448754834426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BHVO2 (1) unignited</v>
      </c>
      <c r="C24" s="7">
        <f>'recalc raw'!E335</f>
        <v>4898407.787680947</v>
      </c>
      <c r="D24" s="7">
        <f>'recalc raw'!E23</f>
        <v>5154711.727894853</v>
      </c>
      <c r="E24" s="7">
        <f>'recalc raw'!E101</f>
        <v>5224624.43791936</v>
      </c>
      <c r="F24" s="7">
        <f>'recalc raw'!E179</f>
        <v>880563.5602737182</v>
      </c>
      <c r="G24" s="7">
        <f>'recalc raw'!E218</f>
        <v>474913.6917893117</v>
      </c>
      <c r="H24" s="7">
        <f>'recalc raw'!E62</f>
        <v>4964121.365824382</v>
      </c>
      <c r="I24" s="7">
        <f>'recalc raw'!E257</f>
        <v>400070.4345393181</v>
      </c>
      <c r="J24" s="7">
        <f>'recalc raw'!E140</f>
        <v>28159.553741420335</v>
      </c>
      <c r="K24" s="7">
        <f>'recalc raw'!E296</f>
        <v>337.16268415043277</v>
      </c>
      <c r="L24" s="7">
        <f>'recalc raw'!E374</f>
        <v>1926920.1938966117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337.16268415043277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3929001.1696259137</v>
      </c>
      <c r="D25" s="7">
        <f>'recalc raw'!E24</f>
        <v>5347611.189424594</v>
      </c>
      <c r="E25" s="7">
        <f>'recalc raw'!E102</f>
        <v>5208369.8</v>
      </c>
      <c r="F25" s="7">
        <f>'recalc raw'!E180</f>
        <v>892757.613489988</v>
      </c>
      <c r="G25" s="7">
        <f>'recalc raw'!E219</f>
        <v>486153.4892880147</v>
      </c>
      <c r="H25" s="7">
        <f>'recalc raw'!E63</f>
        <v>5091885.0921605425</v>
      </c>
      <c r="I25" s="7">
        <f>'recalc raw'!E258</f>
        <v>411751.99049027706</v>
      </c>
      <c r="J25" s="7">
        <f>'recalc raw'!E141</f>
        <v>28580.136691007425</v>
      </c>
      <c r="K25" s="7">
        <f>'recalc raw'!E297</f>
        <v>374.246430680941</v>
      </c>
      <c r="L25" s="7">
        <f>'recalc raw'!E375</f>
        <v>1903580.9288864136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374.246430680941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155R2(20-26)</v>
      </c>
      <c r="C26" s="7">
        <f>'recalc raw'!E337</f>
        <v>5155843.84933836</v>
      </c>
      <c r="D26" s="7">
        <f>'recalc raw'!E25</f>
        <v>5618066.385</v>
      </c>
      <c r="E26" s="7">
        <f>'recalc raw'!E103</f>
        <v>5478534.431091283</v>
      </c>
      <c r="F26" s="7">
        <f>'recalc raw'!E181</f>
        <v>879935.0039931472</v>
      </c>
      <c r="G26" s="7">
        <f>'recalc raw'!E220</f>
        <v>520159.602569898</v>
      </c>
      <c r="H26" s="7">
        <f>'recalc raw'!E64</f>
        <v>4798207.08719635</v>
      </c>
      <c r="I26" s="7">
        <f>'recalc raw'!E259</f>
        <v>505790.0616102213</v>
      </c>
      <c r="J26" s="7">
        <f>'recalc raw'!E142</f>
        <v>2618.3574238442957</v>
      </c>
      <c r="K26" s="7">
        <f>'recalc raw'!E298</f>
        <v>198.635</v>
      </c>
      <c r="L26" s="7">
        <f>'recalc raw'!E376</f>
        <v>1197303.62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198.635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4458766.928592943</v>
      </c>
      <c r="D27" s="7">
        <f>'recalc raw'!E26</f>
        <v>275927.2928419759</v>
      </c>
      <c r="E27" s="7">
        <f>'recalc raw'!E104</f>
        <v>3605259.662045514</v>
      </c>
      <c r="F27" s="7">
        <f>'recalc raw'!E182</f>
        <v>5626134.188545653</v>
      </c>
      <c r="G27" s="7">
        <f>'recalc raw'!E221</f>
        <v>357918.4706967672</v>
      </c>
      <c r="H27" s="7">
        <f>'recalc raw'!E65</f>
        <v>283657.9159048398</v>
      </c>
      <c r="I27" s="7">
        <f>'recalc raw'!E260</f>
        <v>12379.489621991914</v>
      </c>
      <c r="J27" s="7">
        <f>'recalc raw'!E143</f>
        <v>289.48</v>
      </c>
      <c r="K27" s="7">
        <f>'recalc raw'!E299</f>
        <v>107.855</v>
      </c>
      <c r="L27" s="7">
        <f>'recalc raw'!E377</f>
        <v>3311.4637716412544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107.855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157R2(81-90)</v>
      </c>
      <c r="C28" s="7">
        <f>'recalc raw'!E339</f>
        <v>5361997.0417987695</v>
      </c>
      <c r="D28" s="7">
        <f>'recalc raw'!E27</f>
        <v>6408845.228589459</v>
      </c>
      <c r="E28" s="7">
        <f>'recalc raw'!E105</f>
        <v>2694830.859890061</v>
      </c>
      <c r="F28" s="7">
        <f>'recalc raw'!E183</f>
        <v>1321476.0739526553</v>
      </c>
      <c r="G28" s="7">
        <f>'recalc raw'!E222</f>
        <v>340311.7452837626</v>
      </c>
      <c r="H28" s="7">
        <f>'recalc raw'!E66</f>
        <v>6196992.420107523</v>
      </c>
      <c r="I28" s="7">
        <f>'recalc raw'!E261</f>
        <v>339371.942977429</v>
      </c>
      <c r="J28" s="7">
        <f>'recalc raw'!E144</f>
        <v>1142.41</v>
      </c>
      <c r="K28" s="7">
        <f>'recalc raw'!E300</f>
        <v>65.51099691904317</v>
      </c>
      <c r="L28" s="7">
        <f>'recalc raw'!E378</f>
        <v>202004.38944069546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65.51099691904317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136R2(4-14)</v>
      </c>
      <c r="C29" s="7">
        <f>'recalc raw'!E340</f>
        <v>4623013.408434191</v>
      </c>
      <c r="D29" s="7">
        <f>'recalc raw'!E28</f>
        <v>2575119.644711327</v>
      </c>
      <c r="E29" s="7">
        <f>'recalc raw'!E106</f>
        <v>4559245.429566252</v>
      </c>
      <c r="F29" s="7">
        <f>'recalc raw'!E184</f>
        <v>3857976.3275820757</v>
      </c>
      <c r="G29" s="7">
        <f>'recalc raw'!E223</f>
        <v>442611.935</v>
      </c>
      <c r="H29" s="7">
        <f>'recalc raw'!E67</f>
        <v>2550762.7183939614</v>
      </c>
      <c r="I29" s="7">
        <f>'recalc raw'!E262</f>
        <v>68454.00015974045</v>
      </c>
      <c r="J29" s="7">
        <f>'recalc raw'!E145</f>
        <v>945.17</v>
      </c>
      <c r="K29" s="7">
        <f>'recalc raw'!E301</f>
        <v>47.94</v>
      </c>
      <c r="L29" s="7">
        <f>'recalc raw'!E379</f>
        <v>68722.61960661411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47.94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3882109.6356216534</v>
      </c>
      <c r="D30" s="7">
        <f>'recalc raw'!E29</f>
        <v>5310249.486212281</v>
      </c>
      <c r="E30" s="7">
        <f>'recalc raw'!E107</f>
        <v>5298692.797485171</v>
      </c>
      <c r="F30" s="7">
        <f>'recalc raw'!E185</f>
        <v>874548.0428075624</v>
      </c>
      <c r="G30" s="7">
        <f>'recalc raw'!E224</f>
        <v>498064.3787347501</v>
      </c>
      <c r="H30" s="7">
        <f>'recalc raw'!E68</f>
        <v>5001803.392440796</v>
      </c>
      <c r="I30" s="7">
        <f>'recalc raw'!E263</f>
        <v>415672.01715660153</v>
      </c>
      <c r="J30" s="7">
        <f>'recalc raw'!E146</f>
        <v>28813.392336679844</v>
      </c>
      <c r="K30" s="7">
        <f>'recalc raw'!E302</f>
        <v>294.38</v>
      </c>
      <c r="L30" s="7">
        <f>'recalc raw'!E380</f>
        <v>1902210.9527269998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294.38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6392098.778392587</v>
      </c>
      <c r="D31" s="7">
        <f>'recalc raw'!E30</f>
        <v>6111333.5234076055</v>
      </c>
      <c r="E31" s="7">
        <f>'recalc raw'!E108</f>
        <v>2903520.2090188097</v>
      </c>
      <c r="F31" s="7">
        <f>'recalc raw'!E186</f>
        <v>468614.2447509408</v>
      </c>
      <c r="G31" s="7">
        <f>'recalc raw'!E225</f>
        <v>318589.9121898015</v>
      </c>
      <c r="H31" s="7">
        <f>'recalc raw'!E69</f>
        <v>2823638.6613896685</v>
      </c>
      <c r="I31" s="7">
        <f>'recalc raw'!E264</f>
        <v>587177.6448548641</v>
      </c>
      <c r="J31" s="7">
        <f>'recalc raw'!E147</f>
        <v>78382.34755434292</v>
      </c>
      <c r="K31" s="7">
        <f>'recalc raw'!E303</f>
        <v>161.995</v>
      </c>
      <c r="L31" s="7">
        <f>'recalc raw'!E381</f>
        <v>472881.26087633765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161.995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(2)</v>
      </c>
      <c r="C32" s="7">
        <f>'recalc raw'!E343</f>
        <v>9820.119534365602</v>
      </c>
      <c r="D32" s="7">
        <f>'recalc raw'!E31</f>
        <v>6884.645</v>
      </c>
      <c r="E32" s="7">
        <f>'recalc raw'!E109</f>
        <v>17991.77375671679</v>
      </c>
      <c r="F32" s="7">
        <f>'recalc raw'!E187</f>
        <v>3095.3720618629322</v>
      </c>
      <c r="G32" s="7">
        <f>'recalc raw'!E226</f>
        <v>17792.507982422907</v>
      </c>
      <c r="H32" s="7">
        <f>'recalc raw'!E70</f>
        <v>11524.81012899677</v>
      </c>
      <c r="I32" s="7">
        <f>'recalc raw'!E265</f>
        <v>8081.098319385512</v>
      </c>
      <c r="J32" s="7">
        <f>'recalc raw'!E148</f>
        <v>106.34</v>
      </c>
      <c r="K32" s="7">
        <f>'recalc raw'!E304</f>
        <v>45.945</v>
      </c>
      <c r="L32" s="7">
        <f>'recalc raw'!E382</f>
        <v>437.30589213967323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45.945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4215576.037059999</v>
      </c>
      <c r="D33" s="7">
        <f>'recalc raw'!E32</f>
        <v>77207.46694728112</v>
      </c>
      <c r="E33" s="7">
        <f>'recalc raw'!E110</f>
        <v>3761496.243162277</v>
      </c>
      <c r="F33" s="7">
        <f>'recalc raw'!E188</f>
        <v>6000181.005125649</v>
      </c>
      <c r="G33" s="7">
        <f>'recalc raw'!E227</f>
        <v>352357.84216594696</v>
      </c>
      <c r="H33" s="7">
        <f>'recalc raw'!E71</f>
        <v>72540.66614337762</v>
      </c>
      <c r="I33" s="7">
        <f>'recalc raw'!E266</f>
        <v>9231.452144210538</v>
      </c>
      <c r="J33" s="7">
        <f>'recalc raw'!E149</f>
        <v>125.385</v>
      </c>
      <c r="K33" s="7">
        <f>'recalc raw'!E305</f>
        <v>32.305</v>
      </c>
      <c r="L33" s="7">
        <f>'recalc raw'!E383</f>
        <v>3053.558453689019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32.305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BHVO2 (2) unignited</v>
      </c>
      <c r="C34" s="7">
        <f>'recalc raw'!E345</f>
        <v>5004023.194426267</v>
      </c>
      <c r="D34" s="7">
        <f>'recalc raw'!E33</f>
        <v>5165122.981165593</v>
      </c>
      <c r="E34" s="7">
        <f>'recalc raw'!E111</f>
        <v>5280116.263842983</v>
      </c>
      <c r="F34" s="7">
        <f>'recalc raw'!E189</f>
        <v>895442.3082268047</v>
      </c>
      <c r="G34" s="7">
        <f>'recalc raw'!E228</f>
        <v>483576.6858792305</v>
      </c>
      <c r="H34" s="7">
        <f>'recalc raw'!E72</f>
        <v>4842126.477307637</v>
      </c>
      <c r="I34" s="7">
        <f>'recalc raw'!E267</f>
        <v>406280.9843633964</v>
      </c>
      <c r="J34" s="7">
        <f>'recalc raw'!E150</f>
        <v>28915.47016925841</v>
      </c>
      <c r="K34" s="7">
        <f>'recalc raw'!E306</f>
        <v>347.054427794336</v>
      </c>
      <c r="L34" s="7">
        <f>'recalc raw'!E384</f>
        <v>1904584.6514040628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347.054427794336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4066874.963497696</v>
      </c>
      <c r="D35" s="7">
        <f>'recalc raw'!E34</f>
        <v>5307168.170411377</v>
      </c>
      <c r="E35" s="7">
        <f>'recalc raw'!E112</f>
        <v>5488412.720138755</v>
      </c>
      <c r="F35" s="7">
        <f>'recalc raw'!E190</f>
        <v>890107.0468698828</v>
      </c>
      <c r="G35" s="7">
        <f>'recalc raw'!E229</f>
        <v>501924.0441519469</v>
      </c>
      <c r="H35" s="7">
        <f>'recalc raw'!E73</f>
        <v>5034591.289535522</v>
      </c>
      <c r="I35" s="7">
        <f>'recalc raw'!E268</f>
        <v>409115.4201231003</v>
      </c>
      <c r="J35" s="7">
        <f>'recalc raw'!E151</f>
        <v>28870.202834849617</v>
      </c>
      <c r="K35" s="7">
        <f>'recalc raw'!E307</f>
        <v>343.6955395660674</v>
      </c>
      <c r="L35" s="7">
        <f>'recalc raw'!E385</f>
        <v>1961055.3040409088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343.6955395660674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1072</v>
      </c>
    </row>
    <row r="38" spans="1:22" s="20" customFormat="1" ht="11.25">
      <c r="A38" s="24"/>
      <c r="B38" s="20" t="s">
        <v>1043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1222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3600950.937067268</v>
      </c>
      <c r="D40" s="7">
        <f>D4-blanks!D$9</f>
        <v>5074911.29057111</v>
      </c>
      <c r="E40" s="7">
        <f>E4-blanks!E$9</f>
        <v>4768595.045329846</v>
      </c>
      <c r="F40" s="7">
        <f>F4-blanks!F$9</f>
        <v>842023.1239690685</v>
      </c>
      <c r="G40" s="7">
        <f>G4-blanks!G$9</f>
        <v>430739.31010788516</v>
      </c>
      <c r="H40" s="7">
        <f>H4-blanks!H$9</f>
        <v>4633128.225558719</v>
      </c>
      <c r="I40" s="7">
        <f>I4-blanks!I$9</f>
        <v>370796.3514230202</v>
      </c>
      <c r="J40" s="7">
        <f>J4-blanks!J$9</f>
        <v>26642.59596179906</v>
      </c>
      <c r="K40" s="7">
        <f>K4-blanks!K$9</f>
        <v>187.4525</v>
      </c>
      <c r="L40" s="7">
        <f>L4-blanks!L$9</f>
        <v>1716966.5390152186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194.27249999999998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-1683.3974180868527</v>
      </c>
      <c r="D41" s="7">
        <f>D5-blanks!D$9</f>
        <v>308.1797517813602</v>
      </c>
      <c r="E41" s="7">
        <f>E5-blanks!E$9</f>
        <v>-174.35068325081374</v>
      </c>
      <c r="F41" s="7">
        <f>F5-blanks!F$9</f>
        <v>-1212.5560309314662</v>
      </c>
      <c r="G41" s="7">
        <f>G5-blanks!G$9</f>
        <v>886.4719096918925</v>
      </c>
      <c r="H41" s="7">
        <f>H5-blanks!H$9</f>
        <v>-165.21208440264127</v>
      </c>
      <c r="I41" s="7">
        <f>I5-blanks!I$9</f>
        <v>-413.15665969275597</v>
      </c>
      <c r="J41" s="7">
        <f>J5-blanks!J$9</f>
        <v>14.799167666552151</v>
      </c>
      <c r="K41" s="7">
        <f>K5-blanks!K$9</f>
        <v>0.9924999999999997</v>
      </c>
      <c r="L41" s="7">
        <f>L5-blanks!L$9</f>
        <v>91.0684494227171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7.8125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4507271.758940366</v>
      </c>
      <c r="D42" s="7">
        <f>D6-blanks!D$9</f>
        <v>5839573.1852482185</v>
      </c>
      <c r="E42" s="7">
        <f>E6-blanks!E$9</f>
        <v>4482972.532784219</v>
      </c>
      <c r="F42" s="7">
        <f>F6-blanks!F$9</f>
        <v>1111917.9471338375</v>
      </c>
      <c r="G42" s="7">
        <f>G6-blanks!G$9</f>
        <v>443979.15594432753</v>
      </c>
      <c r="H42" s="7">
        <f>H6-blanks!H$9</f>
        <v>5464643.7828631</v>
      </c>
      <c r="I42" s="7">
        <f>I6-blanks!I$9</f>
        <v>301262.4062430821</v>
      </c>
      <c r="J42" s="7">
        <f>J6-blanks!J$9</f>
        <v>1074.300832333448</v>
      </c>
      <c r="K42" s="7">
        <f>K6-blanks!K$9</f>
        <v>-16.9244791666027</v>
      </c>
      <c r="L42" s="7">
        <f>L6-blanks!L$9</f>
        <v>602937.1198642304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-10.104479166602701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3645894.5895146215</v>
      </c>
      <c r="D43" s="7">
        <f>D7-blanks!D$9</f>
        <v>5138616.302908171</v>
      </c>
      <c r="E43" s="7">
        <f>E7-blanks!E$9</f>
        <v>4970139.758149263</v>
      </c>
      <c r="F43" s="7">
        <f>F7-blanks!F$9</f>
        <v>847084.7322777828</v>
      </c>
      <c r="G43" s="7">
        <f>G7-blanks!G$9</f>
        <v>431824.1234833225</v>
      </c>
      <c r="H43" s="7">
        <f>H7-blanks!H$9</f>
        <v>4828020.922844688</v>
      </c>
      <c r="I43" s="7">
        <f>I7-blanks!I$9</f>
        <v>367039.64191889326</v>
      </c>
      <c r="J43" s="7">
        <f>J7-blanks!J$9</f>
        <v>26585.64018290903</v>
      </c>
      <c r="K43" s="7">
        <f>K7-blanks!K$9</f>
        <v>206.0825</v>
      </c>
      <c r="L43" s="7">
        <f>L7-blanks!L$9</f>
        <v>1788891.9531145939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212.9025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4168517.2837371044</v>
      </c>
      <c r="D44" s="7">
        <f>D8-blanks!D$9</f>
        <v>256728.41024821863</v>
      </c>
      <c r="E44" s="7">
        <f>E8-blanks!E$9</f>
        <v>3368553.602462426</v>
      </c>
      <c r="F44" s="7">
        <f>F8-blanks!F$9</f>
        <v>5325518.5284219</v>
      </c>
      <c r="G44" s="7">
        <f>G8-blanks!G$9</f>
        <v>308925.45183815557</v>
      </c>
      <c r="H44" s="7">
        <f>H8-blanks!H$9</f>
        <v>252796.00952398774</v>
      </c>
      <c r="I44" s="7">
        <f>I8-blanks!I$9</f>
        <v>3370.0447566021057</v>
      </c>
      <c r="J44" s="7">
        <f>J8-blanks!J$9</f>
        <v>151.25083233344782</v>
      </c>
      <c r="K44" s="7">
        <f>K8-blanks!K$9</f>
        <v>-28.7875</v>
      </c>
      <c r="L44" s="7">
        <f>L8-blanks!L$9</f>
        <v>2602.7742934376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-21.9675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JGb-1 (1)</v>
      </c>
      <c r="C45" s="7">
        <f>C9-blanks!C$9</f>
        <v>4233331.477554296</v>
      </c>
      <c r="D45" s="7">
        <f>D9-blanks!D$9</f>
        <v>6631980.48225485</v>
      </c>
      <c r="E45" s="7">
        <f>E9-blanks!E$9</f>
        <v>6190738.014903511</v>
      </c>
      <c r="F45" s="7">
        <f>F9-blanks!F$9</f>
        <v>935056.2809876943</v>
      </c>
      <c r="G45" s="7">
        <f>G9-blanks!G$9</f>
        <v>506541.2078068902</v>
      </c>
      <c r="H45" s="7">
        <f>H9-blanks!H$9</f>
        <v>5116609.106158694</v>
      </c>
      <c r="I45" s="7">
        <f>I9-blanks!I$9</f>
        <v>213719.50195494908</v>
      </c>
      <c r="J45" s="7">
        <f>J9-blanks!J$9</f>
        <v>12028.74402546489</v>
      </c>
      <c r="K45" s="7">
        <f>K9-blanks!K$9</f>
        <v>13.7275</v>
      </c>
      <c r="L45" s="7">
        <f>L9-blanks!L$9</f>
        <v>1067290.910968547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20.5475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3708143.2456871136</v>
      </c>
      <c r="D46" s="7">
        <f>D10-blanks!D$9</f>
        <v>5052396.558768376</v>
      </c>
      <c r="E46" s="7">
        <f>E10-blanks!E$9</f>
        <v>4863173.082170086</v>
      </c>
      <c r="F46" s="7">
        <f>F10-blanks!F$9</f>
        <v>851217.5966429067</v>
      </c>
      <c r="G46" s="7">
        <f>G10-blanks!G$9</f>
        <v>446093.7013292114</v>
      </c>
      <c r="H46" s="7">
        <f>H10-blanks!H$9</f>
        <v>4705347.616955406</v>
      </c>
      <c r="I46" s="7">
        <f>I10-blanks!I$9</f>
        <v>381459.7281111838</v>
      </c>
      <c r="J46" s="7">
        <f>J10-blanks!J$9</f>
        <v>27258.152188907578</v>
      </c>
      <c r="K46" s="7">
        <f>K10-blanks!K$9</f>
        <v>235.2525</v>
      </c>
      <c r="L46" s="7">
        <f>L10-blanks!L$9</f>
        <v>1839531.4553595432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242.0725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142R2(68-78)</v>
      </c>
      <c r="C47" s="7">
        <f>C11-blanks!C$9</f>
        <v>4820542.842804264</v>
      </c>
      <c r="D47" s="7">
        <f>D11-blanks!D$9</f>
        <v>7530193.6002482185</v>
      </c>
      <c r="E47" s="7">
        <f>E11-blanks!E$9</f>
        <v>2615967.346926534</v>
      </c>
      <c r="F47" s="7">
        <f>F11-blanks!F$9</f>
        <v>1012820.5139009183</v>
      </c>
      <c r="G47" s="7">
        <f>G11-blanks!G$9</f>
        <v>274796.9574929674</v>
      </c>
      <c r="H47" s="7">
        <f>H11-blanks!H$9</f>
        <v>5491607.702116133</v>
      </c>
      <c r="I47" s="7">
        <f>I11-blanks!I$9</f>
        <v>392277.68369682255</v>
      </c>
      <c r="J47" s="7">
        <f>J11-blanks!J$9</f>
        <v>3224.740832333448</v>
      </c>
      <c r="K47" s="7">
        <f>K11-blanks!K$9</f>
        <v>-3.1875</v>
      </c>
      <c r="L47" s="7">
        <f>L11-blanks!L$9</f>
        <v>262532.57748707634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3.6325000000000003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145R1(64-74)</v>
      </c>
      <c r="C48" s="7">
        <f>C12-blanks!C$9</f>
        <v>5025996.732883722</v>
      </c>
      <c r="D48" s="7">
        <f>D12-blanks!D$9</f>
        <v>6852088.525271611</v>
      </c>
      <c r="E48" s="7">
        <f>E12-blanks!E$9</f>
        <v>2397664.0524479426</v>
      </c>
      <c r="F48" s="7">
        <f>F12-blanks!F$9</f>
        <v>907691.7953528058</v>
      </c>
      <c r="G48" s="7">
        <f>G12-blanks!G$9</f>
        <v>272225.98332212365</v>
      </c>
      <c r="H48" s="7">
        <f>H12-blanks!H$9</f>
        <v>5524528.887772362</v>
      </c>
      <c r="I48" s="7">
        <f>I12-blanks!I$9</f>
        <v>453090.32460760575</v>
      </c>
      <c r="J48" s="7">
        <f>J12-blanks!J$9</f>
        <v>1716.0336722032023</v>
      </c>
      <c r="K48" s="7">
        <f>K12-blanks!K$9</f>
        <v>26.2825</v>
      </c>
      <c r="L48" s="7">
        <f>L12-blanks!L$9</f>
        <v>216820.27258325118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33.1025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145R3(28-36)</v>
      </c>
      <c r="C49" s="7">
        <f>C13-blanks!C$9</f>
        <v>4561400.1484101685</v>
      </c>
      <c r="D49" s="7">
        <f>D13-blanks!D$9</f>
        <v>7316176.705399425</v>
      </c>
      <c r="E49" s="7">
        <f>E13-blanks!E$9</f>
        <v>2923661.7959696106</v>
      </c>
      <c r="F49" s="7">
        <f>F13-blanks!F$9</f>
        <v>1500242.8136027046</v>
      </c>
      <c r="G49" s="7">
        <f>G13-blanks!G$9</f>
        <v>284301.0388417045</v>
      </c>
      <c r="H49" s="7">
        <f>H13-blanks!H$9</f>
        <v>4623393.787224571</v>
      </c>
      <c r="I49" s="7">
        <f>I13-blanks!I$9</f>
        <v>285751.8174925607</v>
      </c>
      <c r="J49" s="7">
        <f>J13-blanks!J$9</f>
        <v>1936.9313057907161</v>
      </c>
      <c r="K49" s="7">
        <f>K13-blanks!K$9</f>
        <v>1.6625000000000014</v>
      </c>
      <c r="L49" s="7">
        <f>L13-blanks!L$9</f>
        <v>146627.48181073368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8.482500000000002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5957967.163391855</v>
      </c>
      <c r="D50" s="7">
        <f>D14-blanks!D$9</f>
        <v>6052370.60987415</v>
      </c>
      <c r="E50" s="7">
        <f>E14-blanks!E$9</f>
        <v>2613438.746656518</v>
      </c>
      <c r="F50" s="7">
        <f>F14-blanks!F$9</f>
        <v>454961.98875765497</v>
      </c>
      <c r="G50" s="7">
        <f>G14-blanks!G$9</f>
        <v>285561.76213564473</v>
      </c>
      <c r="H50" s="7">
        <f>H14-blanks!H$9</f>
        <v>2727570.39769566</v>
      </c>
      <c r="I50" s="7">
        <f>I14-blanks!I$9</f>
        <v>554480.4667084179</v>
      </c>
      <c r="J50" s="7">
        <f>J14-blanks!J$9</f>
        <v>73101.10732443204</v>
      </c>
      <c r="K50" s="7">
        <f>K14-blanks!K$9</f>
        <v>139.9775</v>
      </c>
      <c r="L50" s="7">
        <f>L14-blanks!L$9</f>
        <v>455599.5501153519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146.79749999999999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3757362.9264892223</v>
      </c>
      <c r="D51" s="7">
        <f>D15-blanks!D$9</f>
        <v>5123200.165317333</v>
      </c>
      <c r="E51" s="7">
        <f>E15-blanks!E$9</f>
        <v>5063980.0567727825</v>
      </c>
      <c r="F51" s="7">
        <f>F15-blanks!F$9</f>
        <v>845652.2304818196</v>
      </c>
      <c r="G51" s="7">
        <f>G15-blanks!G$9</f>
        <v>452846.5451078852</v>
      </c>
      <c r="H51" s="7">
        <f>H15-blanks!H$9</f>
        <v>4776906.867114505</v>
      </c>
      <c r="I51" s="7">
        <f>I15-blanks!I$9</f>
        <v>390367.6482706827</v>
      </c>
      <c r="J51" s="7">
        <f>J15-blanks!J$9</f>
        <v>27431.168458881002</v>
      </c>
      <c r="K51" s="7">
        <f>K15-blanks!K$9</f>
        <v>246.57961040890467</v>
      </c>
      <c r="L51" s="7">
        <f>L15-blanks!L$9</f>
        <v>1872180.6624524645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253.39961040890466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4011989.032244173</v>
      </c>
      <c r="D52" s="7">
        <f>D16-blanks!D$9</f>
        <v>66996.91303090042</v>
      </c>
      <c r="E52" s="7">
        <f>E16-blanks!E$9</f>
        <v>3524778.7495426</v>
      </c>
      <c r="F52" s="7">
        <f>F16-blanks!F$9</f>
        <v>5875175.038768202</v>
      </c>
      <c r="G52" s="7">
        <f>G16-blanks!G$9</f>
        <v>322556.8031844894</v>
      </c>
      <c r="H52" s="7">
        <f>H16-blanks!H$9</f>
        <v>57277.8634699583</v>
      </c>
      <c r="I52" s="7">
        <f>I16-blanks!I$9</f>
        <v>1028.3522447809382</v>
      </c>
      <c r="J52" s="7">
        <f>J16-blanks!J$9</f>
        <v>35.850263228079356</v>
      </c>
      <c r="K52" s="7">
        <f>K16-blanks!K$9</f>
        <v>-28.6575</v>
      </c>
      <c r="L52" s="7">
        <f>L16-blanks!L$9</f>
        <v>2673.0356584376095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-21.8375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147R2(24-30)</v>
      </c>
      <c r="C53" s="7">
        <f>C17-blanks!C$9</f>
        <v>5154277.725307937</v>
      </c>
      <c r="D53" s="7">
        <f>D17-blanks!D$9</f>
        <v>6130329.392018919</v>
      </c>
      <c r="E53" s="7">
        <f>E17-blanks!E$9</f>
        <v>3177819.0838216827</v>
      </c>
      <c r="F53" s="7">
        <f>F17-blanks!F$9</f>
        <v>1143127.5381149962</v>
      </c>
      <c r="G53" s="7">
        <f>G17-blanks!G$9</f>
        <v>367463.3938530087</v>
      </c>
      <c r="H53" s="7">
        <f>H17-blanks!H$9</f>
        <v>5194884.94154942</v>
      </c>
      <c r="I53" s="7">
        <f>I17-blanks!I$9</f>
        <v>414077.99828044133</v>
      </c>
      <c r="J53" s="7">
        <f>J17-blanks!J$9</f>
        <v>2051.620832333448</v>
      </c>
      <c r="K53" s="7">
        <f>K17-blanks!K$9</f>
        <v>62.807500000000005</v>
      </c>
      <c r="L53" s="7">
        <f>L17-blanks!L$9</f>
        <v>303378.88338653743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69.6275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148R2(34-44)</v>
      </c>
      <c r="C54" s="7">
        <f>C18-blanks!C$9</f>
        <v>5156623.215601983</v>
      </c>
      <c r="D54" s="7">
        <f>D18-blanks!D$9</f>
        <v>6617145.966508861</v>
      </c>
      <c r="E54" s="7">
        <f>E18-blanks!E$9</f>
        <v>2850610.4990659426</v>
      </c>
      <c r="F54" s="7">
        <f>F18-blanks!F$9</f>
        <v>891193.8083471751</v>
      </c>
      <c r="G54" s="7">
        <f>G18-blanks!G$9</f>
        <v>341828.20631390804</v>
      </c>
      <c r="H54" s="7">
        <f>H18-blanks!H$9</f>
        <v>5433191.527776838</v>
      </c>
      <c r="I54" s="7">
        <f>I18-blanks!I$9</f>
        <v>490285.57794403593</v>
      </c>
      <c r="J54" s="7">
        <f>J18-blanks!J$9</f>
        <v>1926.465832333448</v>
      </c>
      <c r="K54" s="7">
        <f>K18-blanks!K$9</f>
        <v>-23.0375</v>
      </c>
      <c r="L54" s="7">
        <f>L18-blanks!L$9</f>
        <v>303474.28340983886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-16.2175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149R2(10-20)</v>
      </c>
      <c r="C55" s="7">
        <f>C19-blanks!C$9</f>
        <v>4981498.710712571</v>
      </c>
      <c r="D55" s="7">
        <f>D19-blanks!D$9</f>
        <v>6759303.920248219</v>
      </c>
      <c r="E55" s="7">
        <f>E19-blanks!E$9</f>
        <v>2300168.044631975</v>
      </c>
      <c r="F55" s="7">
        <f>F19-blanks!F$9</f>
        <v>1198731.2938345305</v>
      </c>
      <c r="G55" s="7">
        <f>G19-blanks!G$9</f>
        <v>287036.5722594062</v>
      </c>
      <c r="H55" s="7">
        <f>H19-blanks!H$9</f>
        <v>6148860.194196821</v>
      </c>
      <c r="I55" s="7">
        <f>I19-blanks!I$9</f>
        <v>314954.0188732904</v>
      </c>
      <c r="J55" s="7">
        <f>J19-blanks!J$9</f>
        <v>954.7796726565698</v>
      </c>
      <c r="K55" s="7">
        <f>K19-blanks!K$9</f>
        <v>-14.124781691542317</v>
      </c>
      <c r="L55" s="7">
        <f>L19-blanks!L$9</f>
        <v>181744.766232575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-7.304781691542317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3763508.413877666</v>
      </c>
      <c r="D56" s="7">
        <f>D20-blanks!D$9</f>
        <v>5198707.333279696</v>
      </c>
      <c r="E56" s="7">
        <f>E20-blanks!E$9</f>
        <v>5202218.862407226</v>
      </c>
      <c r="F56" s="7">
        <f>F20-blanks!F$9</f>
        <v>859434.6183897894</v>
      </c>
      <c r="G56" s="7">
        <f>G20-blanks!G$9</f>
        <v>460811.87769601744</v>
      </c>
      <c r="H56" s="7">
        <f>H20-blanks!H$9</f>
        <v>4887118.301616153</v>
      </c>
      <c r="I56" s="7">
        <f>I20-blanks!I$9</f>
        <v>403954.94768706517</v>
      </c>
      <c r="J56" s="7">
        <f>J20-blanks!J$9</f>
        <v>28021.357744385485</v>
      </c>
      <c r="K56" s="7">
        <f>K20-blanks!K$9</f>
        <v>327.0575</v>
      </c>
      <c r="L56" s="7">
        <f>L20-blanks!L$9</f>
        <v>1863912.697568024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333.8775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4868690.332883721</v>
      </c>
      <c r="D57" s="7">
        <f>D21-blanks!D$9</f>
        <v>6058280.085645677</v>
      </c>
      <c r="E57" s="7">
        <f>E21-blanks!E$9</f>
        <v>4642684.538629902</v>
      </c>
      <c r="F57" s="7">
        <f>F21-blanks!F$9</f>
        <v>1174167.3868635506</v>
      </c>
      <c r="G57" s="7">
        <f>G21-blanks!G$9</f>
        <v>479376.97456326085</v>
      </c>
      <c r="H57" s="7">
        <f>H21-blanks!H$9</f>
        <v>5706438.510778547</v>
      </c>
      <c r="I57" s="7">
        <f>I21-blanks!I$9</f>
        <v>327039.6386058287</v>
      </c>
      <c r="J57" s="7">
        <f>J21-blanks!J$9</f>
        <v>1144.965832333448</v>
      </c>
      <c r="K57" s="7">
        <f>K21-blanks!K$9</f>
        <v>13.982500000000002</v>
      </c>
      <c r="L57" s="7">
        <f>L21-blanks!L$9</f>
        <v>677481.1879556228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20.802500000000002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150R1(72-82)</v>
      </c>
      <c r="C58" s="7">
        <f>C22-blanks!C$9</f>
        <v>4965241.841441753</v>
      </c>
      <c r="D58" s="7">
        <f>D22-blanks!D$9</f>
        <v>7392166.792354796</v>
      </c>
      <c r="E58" s="7">
        <f>E22-blanks!E$9</f>
        <v>1916732.9177493704</v>
      </c>
      <c r="F58" s="7">
        <f>F22-blanks!F$9</f>
        <v>1266168.5890207493</v>
      </c>
      <c r="G58" s="7">
        <f>G22-blanks!G$9</f>
        <v>241419.20151676735</v>
      </c>
      <c r="H58" s="7">
        <f>H22-blanks!H$9</f>
        <v>6550416.444283287</v>
      </c>
      <c r="I58" s="7">
        <f>I22-blanks!I$9</f>
        <v>265409.45380043605</v>
      </c>
      <c r="J58" s="7">
        <f>J22-blanks!J$9</f>
        <v>1728.4586261724069</v>
      </c>
      <c r="K58" s="7">
        <f>K22-blanks!K$9</f>
        <v>-10.3675</v>
      </c>
      <c r="L58" s="7">
        <f>L22-blanks!L$9</f>
        <v>138899.24099207422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-3.5474999999999994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151R2(22-30)</v>
      </c>
      <c r="C59" s="7">
        <f>C23-blanks!C$9</f>
        <v>5287416.692819599</v>
      </c>
      <c r="D59" s="7">
        <f>D23-blanks!D$9</f>
        <v>6110684.994350872</v>
      </c>
      <c r="E59" s="7">
        <f>E23-blanks!E$9</f>
        <v>3030734.560699852</v>
      </c>
      <c r="F59" s="7">
        <f>F23-blanks!F$9</f>
        <v>1051571.3841690207</v>
      </c>
      <c r="G59" s="7">
        <f>G23-blanks!G$9</f>
        <v>368192.94510788517</v>
      </c>
      <c r="H59" s="7">
        <f>H23-blanks!H$9</f>
        <v>6158384.536955406</v>
      </c>
      <c r="I59" s="7">
        <f>I23-blanks!I$9</f>
        <v>412105.0823970604</v>
      </c>
      <c r="J59" s="7">
        <f>J23-blanks!J$9</f>
        <v>1920.840832333448</v>
      </c>
      <c r="K59" s="7">
        <f>K23-blanks!K$9</f>
        <v>6.268948754834426</v>
      </c>
      <c r="L59" s="7">
        <f>L23-blanks!L$9</f>
        <v>326986.91152549285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13.088948754834426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BHVO2 (1) unignited</v>
      </c>
      <c r="C60" s="7">
        <f>C24-blanks!C$9</f>
        <v>4890271.065564669</v>
      </c>
      <c r="D60" s="7">
        <f>D24-blanks!D$9</f>
        <v>5147518.903143072</v>
      </c>
      <c r="E60" s="7">
        <f>E24-blanks!E$9</f>
        <v>5206807.014845894</v>
      </c>
      <c r="F60" s="7">
        <f>F24-blanks!F$9</f>
        <v>878680.7442427868</v>
      </c>
      <c r="G60" s="7">
        <f>G24-blanks!G$9</f>
        <v>456234.7118971969</v>
      </c>
      <c r="H60" s="7">
        <f>H24-blanks!H$9</f>
        <v>4952761.767779788</v>
      </c>
      <c r="I60" s="7">
        <f>I24-blanks!I$9</f>
        <v>392402.49287962535</v>
      </c>
      <c r="J60" s="7">
        <f>J24-blanks!J$9</f>
        <v>28038.414573753784</v>
      </c>
      <c r="K60" s="7">
        <f>K24-blanks!K$9</f>
        <v>290.22518415043277</v>
      </c>
      <c r="L60" s="7">
        <f>L24-blanks!L$9</f>
        <v>1926391.8195550493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297.04518415043276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3920864.447509635</v>
      </c>
      <c r="D61" s="7">
        <f>D25-blanks!D$9</f>
        <v>5340418.364672813</v>
      </c>
      <c r="E61" s="7">
        <f>E25-blanks!E$9</f>
        <v>5190552.376926534</v>
      </c>
      <c r="F61" s="7">
        <f>F25-blanks!F$9</f>
        <v>890874.7974590566</v>
      </c>
      <c r="G61" s="7">
        <f>G25-blanks!G$9</f>
        <v>467474.5093958999</v>
      </c>
      <c r="H61" s="7">
        <f>H25-blanks!H$9</f>
        <v>5080525.494115949</v>
      </c>
      <c r="I61" s="7">
        <f>I25-blanks!I$9</f>
        <v>404084.04883058433</v>
      </c>
      <c r="J61" s="7">
        <f>J25-blanks!J$9</f>
        <v>28458.997523340873</v>
      </c>
      <c r="K61" s="7">
        <f>K25-blanks!K$9</f>
        <v>327.308930680941</v>
      </c>
      <c r="L61" s="7">
        <f>L25-blanks!L$9</f>
        <v>1903052.5545448512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334.128930680941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155R2(20-26)</v>
      </c>
      <c r="C62" s="7">
        <f>C26-blanks!C$9</f>
        <v>5147707.127222082</v>
      </c>
      <c r="D62" s="7">
        <f>D26-blanks!D$9</f>
        <v>5610873.5602482185</v>
      </c>
      <c r="E62" s="7">
        <f>E26-blanks!E$9</f>
        <v>5460717.0080178175</v>
      </c>
      <c r="F62" s="7">
        <f>F26-blanks!F$9</f>
        <v>878052.1879622157</v>
      </c>
      <c r="G62" s="7">
        <f>G26-blanks!G$9</f>
        <v>501480.6226777832</v>
      </c>
      <c r="H62" s="7">
        <f>H26-blanks!H$9</f>
        <v>4786847.489151756</v>
      </c>
      <c r="I62" s="7">
        <f>I26-blanks!I$9</f>
        <v>498122.11995052855</v>
      </c>
      <c r="J62" s="7">
        <f>J26-blanks!J$9</f>
        <v>2497.2182561777436</v>
      </c>
      <c r="K62" s="7">
        <f>K26-blanks!K$9</f>
        <v>151.6975</v>
      </c>
      <c r="L62" s="7">
        <f>L26-blanks!L$9</f>
        <v>1196775.2456584377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158.51749999999998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4450630.206476664</v>
      </c>
      <c r="D63" s="7">
        <f>D27-blanks!D$9</f>
        <v>268734.46809019457</v>
      </c>
      <c r="E63" s="7">
        <f>E27-blanks!E$9</f>
        <v>3587442.2389720483</v>
      </c>
      <c r="F63" s="7">
        <f>F27-blanks!F$9</f>
        <v>5624251.372514721</v>
      </c>
      <c r="G63" s="7">
        <f>G27-blanks!G$9</f>
        <v>339239.4908046524</v>
      </c>
      <c r="H63" s="7">
        <f>H27-blanks!H$9</f>
        <v>272298.3178602457</v>
      </c>
      <c r="I63" s="7">
        <f>I27-blanks!I$9</f>
        <v>4711.547962299158</v>
      </c>
      <c r="J63" s="7">
        <f>J27-blanks!J$9</f>
        <v>168.34083233344785</v>
      </c>
      <c r="K63" s="7">
        <f>K27-blanks!K$9</f>
        <v>60.917500000000004</v>
      </c>
      <c r="L63" s="7">
        <f>L27-blanks!L$9</f>
        <v>2783.089430078864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67.73750000000001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157R2(81-90)</v>
      </c>
      <c r="C64" s="7">
        <f>C28-blanks!C$9</f>
        <v>5353860.319682491</v>
      </c>
      <c r="D64" s="7">
        <f>D28-blanks!D$9</f>
        <v>6401652.403837678</v>
      </c>
      <c r="E64" s="7">
        <f>E28-blanks!E$9</f>
        <v>2677013.436816595</v>
      </c>
      <c r="F64" s="7">
        <f>F28-blanks!F$9</f>
        <v>1319593.2579217239</v>
      </c>
      <c r="G64" s="7">
        <f>G28-blanks!G$9</f>
        <v>321632.76539164776</v>
      </c>
      <c r="H64" s="7">
        <f>H28-blanks!H$9</f>
        <v>6185632.822062929</v>
      </c>
      <c r="I64" s="7">
        <f>I28-blanks!I$9</f>
        <v>331704.0013177363</v>
      </c>
      <c r="J64" s="7">
        <f>J28-blanks!J$9</f>
        <v>1021.270832333448</v>
      </c>
      <c r="K64" s="7">
        <f>K28-blanks!K$9</f>
        <v>18.573496919043166</v>
      </c>
      <c r="L64" s="7">
        <f>L28-blanks!L$9</f>
        <v>201476.01509913307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25.393496919043166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136R2(4-14)</v>
      </c>
      <c r="C65" s="7">
        <f>C29-blanks!C$9</f>
        <v>4614876.686317912</v>
      </c>
      <c r="D65" s="7">
        <f>D29-blanks!D$9</f>
        <v>2567926.8199595455</v>
      </c>
      <c r="E65" s="7">
        <f>E29-blanks!E$9</f>
        <v>4541428.006492786</v>
      </c>
      <c r="F65" s="7">
        <f>F29-blanks!F$9</f>
        <v>3856093.511551144</v>
      </c>
      <c r="G65" s="7">
        <f>G29-blanks!G$9</f>
        <v>423932.9551078852</v>
      </c>
      <c r="H65" s="7">
        <f>H29-blanks!H$9</f>
        <v>2539403.120349367</v>
      </c>
      <c r="I65" s="7">
        <f>I29-blanks!I$9</f>
        <v>60786.05850004769</v>
      </c>
      <c r="J65" s="7">
        <f>J29-blanks!J$9</f>
        <v>824.0308323334478</v>
      </c>
      <c r="K65" s="7">
        <f>K29-blanks!K$9</f>
        <v>1.0024999999999977</v>
      </c>
      <c r="L65" s="7">
        <f>L29-blanks!L$9</f>
        <v>68194.24526505172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7.822499999999998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3873972.9135053745</v>
      </c>
      <c r="D66" s="7">
        <f>D30-blanks!D$9</f>
        <v>5303056.661460499</v>
      </c>
      <c r="E66" s="7">
        <f>E30-blanks!E$9</f>
        <v>5280875.374411705</v>
      </c>
      <c r="F66" s="7">
        <f>F30-blanks!F$9</f>
        <v>872665.226776631</v>
      </c>
      <c r="G66" s="7">
        <f>G30-blanks!G$9</f>
        <v>479385.3988426353</v>
      </c>
      <c r="H66" s="7">
        <f>H30-blanks!H$9</f>
        <v>4990443.794396202</v>
      </c>
      <c r="I66" s="7">
        <f>I30-blanks!I$9</f>
        <v>408004.0754969088</v>
      </c>
      <c r="J66" s="7">
        <f>J30-blanks!J$9</f>
        <v>28692.253169013293</v>
      </c>
      <c r="K66" s="7">
        <f>K30-blanks!K$9</f>
        <v>247.4425</v>
      </c>
      <c r="L66" s="7">
        <f>L30-blanks!L$9</f>
        <v>1901682.5783854374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254.2625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6383962.056276308</v>
      </c>
      <c r="D67" s="7">
        <f>D31-blanks!D$9</f>
        <v>6104140.698655824</v>
      </c>
      <c r="E67" s="7">
        <f>E31-blanks!E$9</f>
        <v>2885702.785945344</v>
      </c>
      <c r="F67" s="7">
        <f>F31-blanks!F$9</f>
        <v>466731.42872000934</v>
      </c>
      <c r="G67" s="7">
        <f>G31-blanks!G$9</f>
        <v>299910.9322976867</v>
      </c>
      <c r="H67" s="7">
        <f>H31-blanks!H$9</f>
        <v>2812279.063345074</v>
      </c>
      <c r="I67" s="7">
        <f>I31-blanks!I$9</f>
        <v>579509.7031951713</v>
      </c>
      <c r="J67" s="7">
        <f>J31-blanks!J$9</f>
        <v>78261.20838667637</v>
      </c>
      <c r="K67" s="7">
        <f>K31-blanks!K$9</f>
        <v>115.0575</v>
      </c>
      <c r="L67" s="7">
        <f>L31-blanks!L$9</f>
        <v>472352.88653477526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121.8775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(2)</v>
      </c>
      <c r="C68" s="7">
        <f>C32-blanks!C$9</f>
        <v>1683.3974180868527</v>
      </c>
      <c r="D68" s="7">
        <f>D32-blanks!D$9</f>
        <v>-308.1797517813611</v>
      </c>
      <c r="E68" s="7">
        <f>E32-blanks!E$9</f>
        <v>174.3506832508101</v>
      </c>
      <c r="F68" s="7">
        <f>F32-blanks!F$9</f>
        <v>1212.556030931466</v>
      </c>
      <c r="G68" s="7">
        <f>G32-blanks!G$9</f>
        <v>-886.4719096918889</v>
      </c>
      <c r="H68" s="7">
        <f>H32-blanks!H$9</f>
        <v>165.21208440264127</v>
      </c>
      <c r="I68" s="7">
        <f>I32-blanks!I$9</f>
        <v>413.15665969275597</v>
      </c>
      <c r="J68" s="7">
        <f>J32-blanks!J$9</f>
        <v>-14.799167666552151</v>
      </c>
      <c r="K68" s="7">
        <f>K32-blanks!K$9</f>
        <v>-0.9924999999999997</v>
      </c>
      <c r="L68" s="7">
        <f>L32-blanks!L$9</f>
        <v>-91.0684494227171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5.827500000000001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4207439.314943721</v>
      </c>
      <c r="D69" s="7">
        <f>D33-blanks!D$9</f>
        <v>70014.64219549976</v>
      </c>
      <c r="E69" s="7">
        <f>E33-blanks!E$9</f>
        <v>3743678.820088811</v>
      </c>
      <c r="F69" s="7">
        <f>F33-blanks!F$9</f>
        <v>5998298.189094718</v>
      </c>
      <c r="G69" s="7">
        <f>G33-blanks!G$9</f>
        <v>333678.86227383214</v>
      </c>
      <c r="H69" s="7">
        <f>H33-blanks!H$9</f>
        <v>61181.068098783486</v>
      </c>
      <c r="I69" s="7">
        <f>I33-blanks!I$9</f>
        <v>1563.510484517782</v>
      </c>
      <c r="J69" s="7">
        <f>J33-blanks!J$9</f>
        <v>4.245832333447851</v>
      </c>
      <c r="K69" s="7">
        <f>K33-blanks!K$9</f>
        <v>-14.6325</v>
      </c>
      <c r="L69" s="7">
        <f>L33-blanks!L$9</f>
        <v>2525.184112126629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-7.8125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BHVO2 (2) unignited</v>
      </c>
      <c r="C70" s="7">
        <f>C34-blanks!C$9</f>
        <v>4995886.472309989</v>
      </c>
      <c r="D70" s="7">
        <f>D34-blanks!D$9</f>
        <v>5157930.156413811</v>
      </c>
      <c r="E70" s="7">
        <f>E34-blanks!E$9</f>
        <v>5262298.840769517</v>
      </c>
      <c r="F70" s="7">
        <f>F34-blanks!F$9</f>
        <v>893559.4921958733</v>
      </c>
      <c r="G70" s="7">
        <f>G34-blanks!G$9</f>
        <v>464897.7059871157</v>
      </c>
      <c r="H70" s="7">
        <f>H34-blanks!H$9</f>
        <v>4830766.879263043</v>
      </c>
      <c r="I70" s="7">
        <f>I34-blanks!I$9</f>
        <v>398613.0427037037</v>
      </c>
      <c r="J70" s="7">
        <f>J34-blanks!J$9</f>
        <v>28794.331001591858</v>
      </c>
      <c r="K70" s="7">
        <f>K34-blanks!K$9</f>
        <v>300.116927794336</v>
      </c>
      <c r="L70" s="7">
        <f>L34-blanks!L$9</f>
        <v>1904056.2770625004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306.936927794336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4058738.241381417</v>
      </c>
      <c r="D71" s="7">
        <f>D35-blanks!D$9</f>
        <v>5299975.345659596</v>
      </c>
      <c r="E71" s="7">
        <f>E35-blanks!E$9</f>
        <v>5470595.297065289</v>
      </c>
      <c r="F71" s="7">
        <f>F35-blanks!F$9</f>
        <v>888224.2308389514</v>
      </c>
      <c r="G71" s="7">
        <f>G35-blanks!G$9</f>
        <v>483245.0642598321</v>
      </c>
      <c r="H71" s="7">
        <f>H35-blanks!H$9</f>
        <v>5023231.691490929</v>
      </c>
      <c r="I71" s="7">
        <f>I35-blanks!I$9</f>
        <v>401447.47846340755</v>
      </c>
      <c r="J71" s="7">
        <f>J35-blanks!J$9</f>
        <v>28749.063667183065</v>
      </c>
      <c r="K71" s="7">
        <f>K35-blanks!K$9</f>
        <v>296.7580395660674</v>
      </c>
      <c r="L71" s="7">
        <f>L35-blanks!L$9</f>
        <v>1960526.9296993464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303.5780395660674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1249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1043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1222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3600950.937067268</v>
      </c>
      <c r="D76" s="7">
        <f>D40/Drift!D25</f>
        <v>5074911.29057111</v>
      </c>
      <c r="E76" s="7">
        <f>E40/Drift!E25</f>
        <v>4768595.045329846</v>
      </c>
      <c r="F76" s="7">
        <f>F40/Drift!F25</f>
        <v>842023.1239690685</v>
      </c>
      <c r="G76" s="7">
        <f>G40/Drift!G25</f>
        <v>430739.31010788516</v>
      </c>
      <c r="H76" s="7">
        <f>H40/Drift!H25</f>
        <v>4633128.225558719</v>
      </c>
      <c r="I76" s="7">
        <f>I40/Drift!I25</f>
        <v>370796.3514230202</v>
      </c>
      <c r="J76" s="7">
        <f>J40/Drift!J25</f>
        <v>26642.59596179906</v>
      </c>
      <c r="K76" s="7">
        <f>K40/Drift!K25</f>
        <v>187.4525</v>
      </c>
      <c r="L76" s="7">
        <f>L40/Drift!L25</f>
        <v>1716966.5390152186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194.27249999999998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C5/Drift!C26</f>
        <v>6426.587841233217</v>
      </c>
      <c r="D77" s="7">
        <f>D5/Drift!D26</f>
        <v>7469.748756127427</v>
      </c>
      <c r="E77" s="7">
        <f>E5/Drift!E26</f>
        <v>17397.964021190935</v>
      </c>
      <c r="F77" s="7">
        <f>F5/Drift!F26</f>
        <v>668.9196530912402</v>
      </c>
      <c r="G77" s="7">
        <f>G5/Drift!G26</f>
        <v>19549.040436475192</v>
      </c>
      <c r="H77" s="7">
        <f>H5/Drift!H26</f>
        <v>11039.592350249313</v>
      </c>
      <c r="I77" s="7">
        <f>I5/Drift!I26</f>
        <v>7279.36855097485</v>
      </c>
      <c r="J77" s="7">
        <f>J5/Drift!J26</f>
        <v>136.03527277028522</v>
      </c>
      <c r="K77" s="7">
        <f>K5/Drift!K26</f>
        <v>46.3930720970761</v>
      </c>
      <c r="L77" s="7">
        <f>L5/Drift!L26</f>
        <v>610.9122200801295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7.570505686281845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4470077.581302686</v>
      </c>
      <c r="D78" s="7">
        <f>D42/Drift!D27</f>
        <v>5791109.58507353</v>
      </c>
      <c r="E78" s="7">
        <f>E42/Drift!E27</f>
        <v>4360118.889847542</v>
      </c>
      <c r="F78" s="7">
        <f>F42/Drift!F27</f>
        <v>1107479.7249378683</v>
      </c>
      <c r="G78" s="7">
        <f>G42/Drift!G27</f>
        <v>443234.9668888141</v>
      </c>
      <c r="H78" s="7">
        <f>H42/Drift!H27</f>
        <v>5315577.1595058525</v>
      </c>
      <c r="I78" s="7">
        <f>I42/Drift!I27</f>
        <v>303311.06277717673</v>
      </c>
      <c r="J78" s="7">
        <f>J42/Drift!J27</f>
        <v>1075.8340905457567</v>
      </c>
      <c r="K78" s="7">
        <f>K42/Drift!K27</f>
        <v>-15.872798563972495</v>
      </c>
      <c r="L78" s="7">
        <f>L42/Drift!L27</f>
        <v>586556.1770905931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-9.497308460122273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3600950.937067268</v>
      </c>
      <c r="D79" s="7">
        <f>D43/Drift!D28</f>
        <v>5074911.29057111</v>
      </c>
      <c r="E79" s="7">
        <f>E43/Drift!E28</f>
        <v>4768595.045329846</v>
      </c>
      <c r="F79" s="7">
        <f>F43/Drift!F28</f>
        <v>842023.1239690685</v>
      </c>
      <c r="G79" s="7">
        <f>G43/Drift!G28</f>
        <v>430739.31010788516</v>
      </c>
      <c r="H79" s="7">
        <f>H43/Drift!H28</f>
        <v>4633128.225558719</v>
      </c>
      <c r="I79" s="7">
        <f>I43/Drift!I28</f>
        <v>370796.3514230201</v>
      </c>
      <c r="J79" s="7">
        <f>J43/Drift!J28</f>
        <v>26642.59596179906</v>
      </c>
      <c r="K79" s="7">
        <f>K43/Drift!K28</f>
        <v>187.45250000000001</v>
      </c>
      <c r="L79" s="7">
        <f>L43/Drift!L28</f>
        <v>1716966.5390152186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194.27249999999998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4093832.299912867</v>
      </c>
      <c r="D80" s="7">
        <f>D44/Drift!D29</f>
        <v>254971.70749355535</v>
      </c>
      <c r="E80" s="7">
        <f>E44/Drift!E29</f>
        <v>3255308.4312828565</v>
      </c>
      <c r="F80" s="7">
        <f>F44/Drift!F29</f>
        <v>5285101.605661832</v>
      </c>
      <c r="G80" s="7">
        <f>G44/Drift!G29</f>
        <v>304792.1069627579</v>
      </c>
      <c r="H80" s="7">
        <f>H44/Drift!H29</f>
        <v>244663.5814899426</v>
      </c>
      <c r="I80" s="7">
        <f>I44/Drift!I29</f>
        <v>3360.5287304936573</v>
      </c>
      <c r="J80" s="7">
        <f>J44/Drift!J29</f>
        <v>150.30746904762654</v>
      </c>
      <c r="K80" s="7">
        <f>K44/Drift!K29</f>
        <v>-25.005296475998872</v>
      </c>
      <c r="L80" s="7">
        <f>L44/Drift!L29</f>
        <v>2474.77361321499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-19.16974809190308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JGb-1 (1)</v>
      </c>
      <c r="C81" s="7">
        <f>C45/Drift!C30</f>
        <v>4134090.4220103337</v>
      </c>
      <c r="D81" s="7">
        <f>D45/Drift!D30</f>
        <v>6623855.274089989</v>
      </c>
      <c r="E81" s="7">
        <f>E45/Drift!E30</f>
        <v>6026159.473870356</v>
      </c>
      <c r="F81" s="7">
        <f>F45/Drift!F30</f>
        <v>926455.6078691267</v>
      </c>
      <c r="G81" s="7">
        <f>G45/Drift!G30</f>
        <v>494377.59283206466</v>
      </c>
      <c r="H81" s="7">
        <f>H45/Drift!H30</f>
        <v>4994672.091482231</v>
      </c>
      <c r="I81" s="7">
        <f>I45/Drift!I30</f>
        <v>210396.31881330247</v>
      </c>
      <c r="J81" s="7">
        <f>J45/Drift!J30</f>
        <v>11854.59739840437</v>
      </c>
      <c r="K81" s="7">
        <f>K45/Drift!K30</f>
        <v>11.40985102629002</v>
      </c>
      <c r="L81" s="7">
        <f>L45/Drift!L30</f>
        <v>1005404.8508969946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17.180238909471733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3600950.937067268</v>
      </c>
      <c r="D82" s="7">
        <f>D46/Drift!D31</f>
        <v>5074911.29057111</v>
      </c>
      <c r="E82" s="7">
        <f>E46/Drift!E31</f>
        <v>4768595.045329846</v>
      </c>
      <c r="F82" s="7">
        <f>F46/Drift!F31</f>
        <v>842023.1239690684</v>
      </c>
      <c r="G82" s="7">
        <f>G46/Drift!G31</f>
        <v>430739.3101078852</v>
      </c>
      <c r="H82" s="7">
        <f>H46/Drift!H31</f>
        <v>4633128.225558719</v>
      </c>
      <c r="I82" s="7">
        <f>I46/Drift!I31</f>
        <v>370796.3514230202</v>
      </c>
      <c r="J82" s="7">
        <f>J46/Drift!J31</f>
        <v>26642.595961799063</v>
      </c>
      <c r="K82" s="7">
        <f>K46/Drift!K31</f>
        <v>187.4525</v>
      </c>
      <c r="L82" s="7">
        <f>L46/Drift!L31</f>
        <v>1716966.5390152188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194.27249999999998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142R2(68-78)</v>
      </c>
      <c r="C83" s="7">
        <f>C47/Drift!C32</f>
        <v>4668799.922635332</v>
      </c>
      <c r="D83" s="7">
        <f>D47/Drift!D32</f>
        <v>7542609.786007673</v>
      </c>
      <c r="E83" s="7">
        <f>E47/Drift!E32</f>
        <v>2544082.8047896544</v>
      </c>
      <c r="F83" s="7">
        <f>F47/Drift!F32</f>
        <v>1003192.2777133704</v>
      </c>
      <c r="G83" s="7">
        <f>G47/Drift!G32</f>
        <v>264537.6414537506</v>
      </c>
      <c r="H83" s="7">
        <f>H47/Drift!H32</f>
        <v>5390923.397405946</v>
      </c>
      <c r="I83" s="7">
        <f>I47/Drift!I32</f>
        <v>379539.2856946214</v>
      </c>
      <c r="J83" s="7">
        <f>J47/Drift!J32</f>
        <v>3147.9220651471005</v>
      </c>
      <c r="K83" s="7">
        <f>K47/Drift!K32</f>
        <v>-2.5156200362188677</v>
      </c>
      <c r="L83" s="7">
        <f>L47/Drift!L32</f>
        <v>244173.71824729047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2.8881920998485078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145R1(64-74)</v>
      </c>
      <c r="C84" s="7">
        <f>C48/Drift!C33</f>
        <v>4854932.284230166</v>
      </c>
      <c r="D84" s="7">
        <f>D48/Drift!D33</f>
        <v>6844257.329651853</v>
      </c>
      <c r="E84" s="7">
        <f>E48/Drift!E33</f>
        <v>2312834.7260492905</v>
      </c>
      <c r="F84" s="7">
        <f>F48/Drift!F33</f>
        <v>900241.670235188</v>
      </c>
      <c r="G84" s="7">
        <f>G48/Drift!G33</f>
        <v>261274.02122651893</v>
      </c>
      <c r="H84" s="7">
        <f>H48/Drift!H33</f>
        <v>5406845.333184275</v>
      </c>
      <c r="I84" s="7">
        <f>I48/Drift!I33</f>
        <v>436348.6974375111</v>
      </c>
      <c r="J84" s="7">
        <f>J48/Drift!J33</f>
        <v>1673.0336909781097</v>
      </c>
      <c r="K84" s="7">
        <f>K48/Drift!K33</f>
        <v>20.546549421253246</v>
      </c>
      <c r="L84" s="7">
        <f>L48/Drift!L33</f>
        <v>200947.28152913813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26.077932775253217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145R3(28-36)</v>
      </c>
      <c r="C85" s="7">
        <f>C49/Drift!C34</f>
        <v>4394544.175379356</v>
      </c>
      <c r="D85" s="7">
        <f>D49/Drift!D34</f>
        <v>7287503.743834951</v>
      </c>
      <c r="E85" s="7">
        <f>E49/Drift!E34</f>
        <v>2797495.5755864787</v>
      </c>
      <c r="F85" s="7">
        <f>F49/Drift!F34</f>
        <v>1489882.4819328645</v>
      </c>
      <c r="G85" s="7">
        <f>G49/Drift!G34</f>
        <v>272044.61328954354</v>
      </c>
      <c r="H85" s="7">
        <f>H49/Drift!H34</f>
        <v>4511267.651875808</v>
      </c>
      <c r="I85" s="7">
        <f>I49/Drift!I34</f>
        <v>273925.8120331689</v>
      </c>
      <c r="J85" s="7">
        <f>J49/Drift!J34</f>
        <v>1886.0079653118694</v>
      </c>
      <c r="K85" s="7">
        <f>K49/Drift!K34</f>
        <v>1.2875082409390153</v>
      </c>
      <c r="L85" s="7">
        <f>L49/Drift!L34</f>
        <v>135415.86735317644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6.621628363060359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5724946.957013164</v>
      </c>
      <c r="D86" s="7">
        <f>D50/Drift!D35</f>
        <v>6011941.046725992</v>
      </c>
      <c r="E86" s="7">
        <f>E50/Drift!E35</f>
        <v>2480668.96864954</v>
      </c>
      <c r="F86" s="7">
        <f>F50/Drift!F35</f>
        <v>452414.043632419</v>
      </c>
      <c r="G86" s="7">
        <f>G50/Drift!G35</f>
        <v>272433.60485578724</v>
      </c>
      <c r="H86" s="7">
        <f>H50/Drift!H35</f>
        <v>2653423.890008405</v>
      </c>
      <c r="I86" s="7">
        <f>I50/Drift!I35</f>
        <v>529096.0044940666</v>
      </c>
      <c r="J86" s="7">
        <f>J50/Drift!J35</f>
        <v>71089.32277603865</v>
      </c>
      <c r="K86" s="7">
        <f>K50/Drift!K35</f>
        <v>107.39913428039304</v>
      </c>
      <c r="L86" s="7">
        <f>L50/Drift!L35</f>
        <v>419290.24119580456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113.55967703450209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3600950.937067268</v>
      </c>
      <c r="D87" s="7">
        <f>D51/Drift!D36</f>
        <v>5074911.29057111</v>
      </c>
      <c r="E87" s="7">
        <f>E51/Drift!E36</f>
        <v>4768595.045329846</v>
      </c>
      <c r="F87" s="7">
        <f>F51/Drift!F36</f>
        <v>842023.1239690686</v>
      </c>
      <c r="G87" s="7">
        <f>G51/Drift!G36</f>
        <v>430739.31010788516</v>
      </c>
      <c r="H87" s="7">
        <f>H51/Drift!H36</f>
        <v>4633128.225558719</v>
      </c>
      <c r="I87" s="7">
        <f>I51/Drift!I36</f>
        <v>370796.3514230202</v>
      </c>
      <c r="J87" s="7">
        <f>J51/Drift!J36</f>
        <v>26642.595961799056</v>
      </c>
      <c r="K87" s="7">
        <f>K51/Drift!K36</f>
        <v>187.4525</v>
      </c>
      <c r="L87" s="7">
        <f>L51/Drift!L36</f>
        <v>1716966.5390152186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194.27249999999998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3843720.0880119894</v>
      </c>
      <c r="D88" s="7">
        <f>D52/Drift!D37</f>
        <v>66170.38409074038</v>
      </c>
      <c r="E88" s="7">
        <f>E52/Drift!E37</f>
        <v>3301153.0068759588</v>
      </c>
      <c r="F88" s="7">
        <f>F52/Drift!F37</f>
        <v>5830955.284865999</v>
      </c>
      <c r="G88" s="7">
        <f>G52/Drift!G37</f>
        <v>305734.56036835513</v>
      </c>
      <c r="H88" s="7">
        <f>H52/Drift!H37</f>
        <v>55298.70757650085</v>
      </c>
      <c r="I88" s="7">
        <f>I52/Drift!I37</f>
        <v>970.0424982599377</v>
      </c>
      <c r="J88" s="7">
        <f>J52/Drift!J37</f>
        <v>34.67047534344974</v>
      </c>
      <c r="K88" s="7">
        <f>K52/Drift!K37</f>
        <v>-20.450808669679354</v>
      </c>
      <c r="L88" s="7">
        <f>L52/Drift!L37</f>
        <v>2453.5933523905705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-15.742120462649517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147R2(24-30)</v>
      </c>
      <c r="C89" s="7">
        <f>C53/Drift!C38</f>
        <v>4936485.169199038</v>
      </c>
      <c r="D89" s="7">
        <f>D53/Drift!D38</f>
        <v>6036958.035352921</v>
      </c>
      <c r="E89" s="7">
        <f>E53/Drift!E38</f>
        <v>2960132.1718547177</v>
      </c>
      <c r="F89" s="7">
        <f>F53/Drift!F38</f>
        <v>1130849.612944699</v>
      </c>
      <c r="G89" s="7">
        <f>G53/Drift!G38</f>
        <v>347082.42708095215</v>
      </c>
      <c r="H89" s="7">
        <f>H53/Drift!H38</f>
        <v>4992451.935706748</v>
      </c>
      <c r="I89" s="7">
        <f>I53/Drift!I38</f>
        <v>387917.16720870516</v>
      </c>
      <c r="J89" s="7">
        <f>J53/Drift!J38</f>
        <v>1975.6396611357716</v>
      </c>
      <c r="K89" s="7">
        <f>K53/Drift!K38</f>
        <v>42.23334839704229</v>
      </c>
      <c r="L89" s="7">
        <f>L53/Drift!L38</f>
        <v>278719.45210243366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47.363956025558586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148R2(34-44)</v>
      </c>
      <c r="C90" s="7">
        <f>C54/Drift!C39</f>
        <v>4937117.592023426</v>
      </c>
      <c r="D90" s="7">
        <f>D54/Drift!D39</f>
        <v>6497320.259097416</v>
      </c>
      <c r="E90" s="7">
        <f>E54/Drift!E39</f>
        <v>2641074.328028718</v>
      </c>
      <c r="F90" s="7">
        <f>F54/Drift!F39</f>
        <v>878775.9192464097</v>
      </c>
      <c r="G90" s="7">
        <f>G54/Drift!G39</f>
        <v>321745.1104553043</v>
      </c>
      <c r="H90" s="7">
        <f>H54/Drift!H39</f>
        <v>5197707.560373277</v>
      </c>
      <c r="I90" s="7">
        <f>I54/Drift!I39</f>
        <v>456178.0857177795</v>
      </c>
      <c r="J90" s="7">
        <f>J54/Drift!J39</f>
        <v>1847.238791721261</v>
      </c>
      <c r="K90" s="7">
        <f>K54/Drift!K39</f>
        <v>-14.645404788396501</v>
      </c>
      <c r="L90" s="7">
        <f>L54/Drift!L39</f>
        <v>279054.006796212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-10.443343988556098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149R2(10-20)</v>
      </c>
      <c r="C91" s="7">
        <f>C55/Drift!C40</f>
        <v>4767889.606746244</v>
      </c>
      <c r="D91" s="7">
        <f>D55/Drift!D40</f>
        <v>6617568.6279196255</v>
      </c>
      <c r="E91" s="7">
        <f>E55/Drift!E40</f>
        <v>2119706.1024717847</v>
      </c>
      <c r="F91" s="7">
        <f>F55/Drift!F40</f>
        <v>1178224.8440257842</v>
      </c>
      <c r="G91" s="7">
        <f>G55/Drift!G40</f>
        <v>269235.3451146399</v>
      </c>
      <c r="H91" s="7">
        <f>H55/Drift!H40</f>
        <v>5855706.598329854</v>
      </c>
      <c r="I91" s="7">
        <f>I55/Drift!I40</f>
        <v>291059.047606594</v>
      </c>
      <c r="J91" s="7">
        <f>J55/Drift!J40</f>
        <v>911.64095003332</v>
      </c>
      <c r="K91" s="7">
        <f>K55/Drift!K40</f>
        <v>-8.514629773022504</v>
      </c>
      <c r="L91" s="7">
        <f>L55/Drift!L40</f>
        <v>167268.0750311627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-4.465698337632137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3600950.937067268</v>
      </c>
      <c r="D92" s="7">
        <f>D56/Drift!D41</f>
        <v>5074911.29057111</v>
      </c>
      <c r="E92" s="7">
        <f>E56/Drift!E41</f>
        <v>4768595.045329846</v>
      </c>
      <c r="F92" s="7">
        <f>F56/Drift!F41</f>
        <v>842023.1239690686</v>
      </c>
      <c r="G92" s="7">
        <f>G56/Drift!G41</f>
        <v>430739.31010788516</v>
      </c>
      <c r="H92" s="7">
        <f>H56/Drift!H41</f>
        <v>4633128.225558719</v>
      </c>
      <c r="I92" s="7">
        <f>I56/Drift!I41</f>
        <v>370796.3514230201</v>
      </c>
      <c r="J92" s="7">
        <f>J56/Drift!J41</f>
        <v>26642.59596179906</v>
      </c>
      <c r="K92" s="7">
        <f>K56/Drift!K41</f>
        <v>187.4525</v>
      </c>
      <c r="L92" s="7">
        <f>L56/Drift!L41</f>
        <v>1716966.5390152186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194.27249999999998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4619765.26074134</v>
      </c>
      <c r="D93" s="7">
        <f>D57/Drift!D42</f>
        <v>5881948.080921249</v>
      </c>
      <c r="E93" s="7">
        <f>E57/Drift!E42</f>
        <v>4257609.558877964</v>
      </c>
      <c r="F93" s="7">
        <f>F57/Drift!F42</f>
        <v>1142024.0493289432</v>
      </c>
      <c r="G93" s="7">
        <f>G57/Drift!G42</f>
        <v>446800.83865929936</v>
      </c>
      <c r="H93" s="7">
        <f>H57/Drift!H42</f>
        <v>5367384.531771512</v>
      </c>
      <c r="I93" s="7">
        <f>I57/Drift!I42</f>
        <v>300175.4400126009</v>
      </c>
      <c r="J93" s="7">
        <f>J57/Drift!J42</f>
        <v>1085.2391085973716</v>
      </c>
      <c r="K93" s="7">
        <f>K57/Drift!K42</f>
        <v>8.012816240817786</v>
      </c>
      <c r="L93" s="7">
        <f>L57/Drift!L42</f>
        <v>621460.3068791025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12.102477987865871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150R1(72-82)</v>
      </c>
      <c r="C94" s="7">
        <f>C58/Drift!C43</f>
        <v>4672630.870884363</v>
      </c>
      <c r="D94" s="7">
        <f>D58/Drift!D43</f>
        <v>7138305.293039925</v>
      </c>
      <c r="E94" s="7">
        <f>E58/Drift!E43</f>
        <v>1758543.757355875</v>
      </c>
      <c r="F94" s="7">
        <f>F58/Drift!F43</f>
        <v>1222626.331309502</v>
      </c>
      <c r="G94" s="7">
        <f>G58/Drift!G43</f>
        <v>224366.59409082923</v>
      </c>
      <c r="H94" s="7">
        <f>H58/Drift!H43</f>
        <v>6113210.671015803</v>
      </c>
      <c r="I94" s="7">
        <f>I58/Drift!I43</f>
        <v>243592.20861810763</v>
      </c>
      <c r="J94" s="7">
        <f>J58/Drift!J43</f>
        <v>1633.2085837466539</v>
      </c>
      <c r="K94" s="7">
        <f>K58/Drift!K43</f>
        <v>-5.940289904055936</v>
      </c>
      <c r="L94" s="7">
        <f>L58/Drift!L43</f>
        <v>126883.02196427503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-2.063553720939908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151R2(22-30)</v>
      </c>
      <c r="C95" s="7">
        <f>C59/Drift!C44</f>
        <v>4935228.842520797</v>
      </c>
      <c r="D95" s="7">
        <f>D59/Drift!D44</f>
        <v>5869179.74144744</v>
      </c>
      <c r="E95" s="7">
        <f>E59/Drift!E44</f>
        <v>2781854.988251029</v>
      </c>
      <c r="F95" s="7">
        <f>F59/Drift!F44</f>
        <v>1008139.2536877019</v>
      </c>
      <c r="G95" s="7">
        <f>G59/Drift!G44</f>
        <v>341204.7084474039</v>
      </c>
      <c r="H95" s="7">
        <f>H59/Drift!H44</f>
        <v>5702909.82036068</v>
      </c>
      <c r="I95" s="7">
        <f>I59/Drift!I44</f>
        <v>378204.9602678799</v>
      </c>
      <c r="J95" s="7">
        <f>J59/Drift!J44</f>
        <v>1809.3725020811794</v>
      </c>
      <c r="K95" s="7">
        <f>K59/Drift!K44</f>
        <v>3.591381718306501</v>
      </c>
      <c r="L95" s="7">
        <f>L59/Drift!L44</f>
        <v>297460.31241595786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7.612595556522581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BHVO2 (1) unignited</v>
      </c>
      <c r="C96" s="7">
        <f>C60/Drift!C45</f>
        <v>4527602.401168321</v>
      </c>
      <c r="D96" s="7">
        <f>D60/Drift!D45</f>
        <v>4917700.917881021</v>
      </c>
      <c r="E96" s="7">
        <f>E60/Drift!E45</f>
        <v>4781378.927171508</v>
      </c>
      <c r="F96" s="7">
        <f>F60/Drift!F45</f>
        <v>836401.2862488779</v>
      </c>
      <c r="G96" s="7">
        <f>G60/Drift!G45</f>
        <v>421584.47896398103</v>
      </c>
      <c r="H96" s="7">
        <f>H60/Drift!H45</f>
        <v>4551267.37115337</v>
      </c>
      <c r="I96" s="7">
        <f>I60/Drift!I45</f>
        <v>360100.11020571395</v>
      </c>
      <c r="J96" s="7">
        <f>J60/Drift!J45</f>
        <v>26329.836356180473</v>
      </c>
      <c r="K96" s="7">
        <f>K60/Drift!K45</f>
        <v>166.23987551998584</v>
      </c>
      <c r="L96" s="7">
        <f>L60/Drift!L45</f>
        <v>1745202.296665112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172.73690336149124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3600950.937067268</v>
      </c>
      <c r="D97" s="7">
        <f>D61/Drift!D46</f>
        <v>5074911.29057111</v>
      </c>
      <c r="E97" s="7">
        <f>E61/Drift!E46</f>
        <v>4768595.045329846</v>
      </c>
      <c r="F97" s="7">
        <f>F61/Drift!F46</f>
        <v>842023.1239690684</v>
      </c>
      <c r="G97" s="7">
        <f>G61/Drift!G46</f>
        <v>430739.31010788516</v>
      </c>
      <c r="H97" s="7">
        <f>H61/Drift!H46</f>
        <v>4633128.225558719</v>
      </c>
      <c r="I97" s="7">
        <f>I61/Drift!I46</f>
        <v>370796.3514230202</v>
      </c>
      <c r="J97" s="7">
        <f>J61/Drift!J46</f>
        <v>26642.59596179906</v>
      </c>
      <c r="K97" s="7">
        <f>K61/Drift!K46</f>
        <v>187.4525</v>
      </c>
      <c r="L97" s="7">
        <f>L61/Drift!L46</f>
        <v>1716966.5390152186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194.27249999999998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155R2(20-26)</v>
      </c>
      <c r="C98" s="7">
        <f>C62/Drift!C47</f>
        <v>4739027.606565741</v>
      </c>
      <c r="D98" s="7">
        <f>D62/Drift!D47</f>
        <v>5339391.29564844</v>
      </c>
      <c r="E98" s="7">
        <f>E62/Drift!E47</f>
        <v>4999397.764560179</v>
      </c>
      <c r="F98" s="7">
        <f>F62/Drift!F47</f>
        <v>833310.2392993908</v>
      </c>
      <c r="G98" s="7">
        <f>G62/Drift!G47</f>
        <v>459730.4311932976</v>
      </c>
      <c r="H98" s="7">
        <f>H62/Drift!H47</f>
        <v>4380847.034154396</v>
      </c>
      <c r="I98" s="7">
        <f>I62/Drift!I47</f>
        <v>456202.61401510215</v>
      </c>
      <c r="J98" s="7">
        <f>J62/Drift!J47</f>
        <v>2334.006773145102</v>
      </c>
      <c r="K98" s="7">
        <f>K62/Drift!K47</f>
        <v>91.33575328430622</v>
      </c>
      <c r="L98" s="7">
        <f>L62/Drift!L47</f>
        <v>1079906.5616228015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96.79410548511639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4107139.4473744254</v>
      </c>
      <c r="D99" s="7">
        <f>D63/Drift!D48</f>
        <v>256090.56909449308</v>
      </c>
      <c r="E99" s="7">
        <f>E63/Drift!E48</f>
        <v>3273024.9657797385</v>
      </c>
      <c r="F99" s="7">
        <f>F63/Drift!F48</f>
        <v>5359662.870971248</v>
      </c>
      <c r="G99" s="7">
        <f>G63/Drift!G48</f>
        <v>309427.69646145497</v>
      </c>
      <c r="H99" s="7">
        <f>H63/Drift!H48</f>
        <v>250093.1349712951</v>
      </c>
      <c r="I99" s="7">
        <f>I63/Drift!I48</f>
        <v>4306.707566432365</v>
      </c>
      <c r="J99" s="7">
        <f>J63/Drift!J48</f>
        <v>157.08145452513645</v>
      </c>
      <c r="K99" s="7">
        <f>K63/Drift!K48</f>
        <v>38.66145208982351</v>
      </c>
      <c r="L99" s="7">
        <f>L63/Drift!L48</f>
        <v>2511.674093586397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43.548318101871786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157R2(81-90)</v>
      </c>
      <c r="C100" s="7">
        <f>C64/Drift!C49</f>
        <v>4952563.028291181</v>
      </c>
      <c r="D100" s="7">
        <f>D64/Drift!D49</f>
        <v>6109027.80362512</v>
      </c>
      <c r="E100" s="7">
        <f>E64/Drift!E49</f>
        <v>2433977.276329969</v>
      </c>
      <c r="F100" s="7">
        <f>F64/Drift!F49</f>
        <v>1262718.5983410575</v>
      </c>
      <c r="G100" s="7">
        <f>G64/Drift!G49</f>
        <v>291895.77136853896</v>
      </c>
      <c r="H100" s="7">
        <f>H64/Drift!H49</f>
        <v>5701574.486116329</v>
      </c>
      <c r="I100" s="7">
        <f>I64/Drift!I49</f>
        <v>302617.4202635378</v>
      </c>
      <c r="J100" s="7">
        <f>J64/Drift!J49</f>
        <v>951.4092400923712</v>
      </c>
      <c r="K100" s="7">
        <f>K64/Drift!K49</f>
        <v>12.461648563773032</v>
      </c>
      <c r="L100" s="7">
        <f>L64/Drift!L49</f>
        <v>181853.65223555057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17.236554002418146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136R2(4-14)</v>
      </c>
      <c r="C101" s="7">
        <f>C65/Drift!C50</f>
        <v>4279279.309363099</v>
      </c>
      <c r="D101" s="7">
        <f>D65/Drift!D50</f>
        <v>2453992.965072295</v>
      </c>
      <c r="E101" s="7">
        <f>E65/Drift!E50</f>
        <v>4114955.2998767714</v>
      </c>
      <c r="F101" s="7">
        <f>F65/Drift!F50</f>
        <v>3705230.453251635</v>
      </c>
      <c r="G101" s="7">
        <f>G65/Drift!G50</f>
        <v>382816.25908150745</v>
      </c>
      <c r="H101" s="7">
        <f>H65/Drift!H50</f>
        <v>2349101.312056782</v>
      </c>
      <c r="I101" s="7">
        <f>I65/Drift!I50</f>
        <v>55349.06150413071</v>
      </c>
      <c r="J101" s="7">
        <f>J65/Drift!J50</f>
        <v>766.4115592809483</v>
      </c>
      <c r="K101" s="7">
        <f>K65/Drift!K50</f>
        <v>0.7134011746465444</v>
      </c>
      <c r="L101" s="7">
        <f>L65/Drift!L50</f>
        <v>61561.46722677442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5.623595057407135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3600950.937067268</v>
      </c>
      <c r="D102" s="7">
        <f>D66/Drift!D51</f>
        <v>5074911.290571111</v>
      </c>
      <c r="E102" s="7">
        <f>E66/Drift!E51</f>
        <v>4768595.045329846</v>
      </c>
      <c r="F102" s="7">
        <f>F66/Drift!F51</f>
        <v>842023.1239690685</v>
      </c>
      <c r="G102" s="7">
        <f>G66/Drift!G51</f>
        <v>430739.31010788516</v>
      </c>
      <c r="H102" s="7">
        <f>H66/Drift!H51</f>
        <v>4633128.225558719</v>
      </c>
      <c r="I102" s="7">
        <f>I66/Drift!I51</f>
        <v>370796.3514230202</v>
      </c>
      <c r="J102" s="7">
        <f>J66/Drift!J51</f>
        <v>26642.595961799056</v>
      </c>
      <c r="K102" s="7">
        <f>K66/Drift!K51</f>
        <v>187.4525</v>
      </c>
      <c r="L102" s="7">
        <f>L66/Drift!L51</f>
        <v>1716966.5390152186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194.27249999999998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5877977.305557281</v>
      </c>
      <c r="D103" s="7">
        <f>D67/Drift!D52</f>
        <v>5842210.420841876</v>
      </c>
      <c r="E103" s="7">
        <f>E67/Drift!E52</f>
        <v>2587180.9284550785</v>
      </c>
      <c r="F103" s="7">
        <f>F67/Drift!F52</f>
        <v>448742.8229845731</v>
      </c>
      <c r="G103" s="7">
        <f>G67/Drift!G52</f>
        <v>269043.95597484574</v>
      </c>
      <c r="H103" s="7">
        <f>H67/Drift!H52</f>
        <v>2607493.6810721597</v>
      </c>
      <c r="I103" s="7">
        <f>I67/Drift!I52</f>
        <v>528359.7515352457</v>
      </c>
      <c r="J103" s="7">
        <f>J67/Drift!J52</f>
        <v>72641.78170635873</v>
      </c>
      <c r="K103" s="7">
        <f>K67/Drift!K52</f>
        <v>83.82178761538924</v>
      </c>
      <c r="L103" s="7">
        <f>L67/Drift!L52</f>
        <v>423848.8002193168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89.64464599180381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(2)</v>
      </c>
      <c r="C104" s="7">
        <f>C32/Drift!C53</f>
        <v>8957.156042370474</v>
      </c>
      <c r="D104" s="7">
        <f>D32/Drift!D53</f>
        <v>6589.988983320066</v>
      </c>
      <c r="E104" s="7">
        <f>E32/Drift!E53</f>
        <v>16016.291497646867</v>
      </c>
      <c r="F104" s="7">
        <f>F32/Drift!F53</f>
        <v>2965.534171274692</v>
      </c>
      <c r="G104" s="7">
        <f>G32/Drift!G53</f>
        <v>15935.675308272768</v>
      </c>
      <c r="H104" s="7">
        <f>H32/Drift!H53</f>
        <v>10671.588683560338</v>
      </c>
      <c r="I104" s="7">
        <f>I32/Drift!I53</f>
        <v>7391.660054375521</v>
      </c>
      <c r="J104" s="7">
        <f>J32/Drift!J53</f>
        <v>98.66536261690592</v>
      </c>
      <c r="K104" s="7">
        <f>K32/Drift!K53</f>
        <v>32.23620357592816</v>
      </c>
      <c r="L104" s="7">
        <f>L32/Drift!L53</f>
        <v>390.00190094748683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4.132005912488764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3802113.1442152443</v>
      </c>
      <c r="D105" s="7">
        <f>D69/Drift!D54</f>
        <v>67025.87537857289</v>
      </c>
      <c r="E105" s="7">
        <f>E69/Drift!E54</f>
        <v>3309185.686517568</v>
      </c>
      <c r="F105" s="7">
        <f>F69/Drift!F54</f>
        <v>5726419.701287938</v>
      </c>
      <c r="G105" s="7">
        <f>G69/Drift!G54</f>
        <v>298377.0924847883</v>
      </c>
      <c r="H105" s="7">
        <f>H69/Drift!H54</f>
        <v>56577.47312480209</v>
      </c>
      <c r="I105" s="7">
        <f>I69/Drift!I54</f>
        <v>1434.7608454145566</v>
      </c>
      <c r="J105" s="7">
        <f>J69/Drift!J54</f>
        <v>3.9378492866429733</v>
      </c>
      <c r="K105" s="7">
        <f>K69/Drift!K54</f>
        <v>-9.901023894019577</v>
      </c>
      <c r="L105" s="7">
        <f>L69/Drift!L54</f>
        <v>2238.3483860452716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-5.346993675271013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BHVO2 (2) unignited</v>
      </c>
      <c r="C106" s="7">
        <f>C70/Drift!C55</f>
        <v>4473123.572628434</v>
      </c>
      <c r="D106" s="7">
        <f>D70/Drift!D55</f>
        <v>4938323.854870605</v>
      </c>
      <c r="E106" s="7">
        <f>E70/Drift!E55</f>
        <v>4619065.486724779</v>
      </c>
      <c r="F106" s="7">
        <f>F70/Drift!F55</f>
        <v>850058.9637504785</v>
      </c>
      <c r="G106" s="7">
        <f>G70/Drift!G55</f>
        <v>415048.4331829396</v>
      </c>
      <c r="H106" s="7">
        <f>H70/Drift!H55</f>
        <v>4461434.384495786</v>
      </c>
      <c r="I106" s="7">
        <f>I70/Drift!I55</f>
        <v>366979.5983248258</v>
      </c>
      <c r="J106" s="7">
        <f>J70/Drift!J55</f>
        <v>26695.09685952047</v>
      </c>
      <c r="K106" s="7">
        <f>K70/Drift!K55</f>
        <v>196.09153805282338</v>
      </c>
      <c r="L106" s="7">
        <f>L70/Drift!L55</f>
        <v>1677581.7297009216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203.01795339231174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3600950.9370672675</v>
      </c>
      <c r="D107" s="7">
        <f>D71/Drift!D56</f>
        <v>5074911.29057111</v>
      </c>
      <c r="E107" s="7">
        <f>E71/Drift!E56</f>
        <v>4768595.045329846</v>
      </c>
      <c r="F107" s="7">
        <f>F71/Drift!F56</f>
        <v>842023.1239690685</v>
      </c>
      <c r="G107" s="7">
        <f>G71/Drift!G56</f>
        <v>430739.3101078852</v>
      </c>
      <c r="H107" s="7">
        <f>H71/Drift!H56</f>
        <v>4633128.225558719</v>
      </c>
      <c r="I107" s="7">
        <f>I71/Drift!I56</f>
        <v>370796.3514230202</v>
      </c>
      <c r="J107" s="7">
        <f>J71/Drift!J56</f>
        <v>26642.595961799063</v>
      </c>
      <c r="K107" s="7">
        <f>K71/Drift!K56</f>
        <v>187.4525</v>
      </c>
      <c r="L107" s="7">
        <f>L71/Drift!L56</f>
        <v>1716966.5390152186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194.27249999999998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1116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17.91235105930618</v>
      </c>
      <c r="D111" s="7">
        <f>D76*regressions!C$38+regressions!C$39</f>
        <v>7.068351614671693</v>
      </c>
      <c r="E111" s="7">
        <f>E76*regressions!D$38+regressions!D$39</f>
        <v>8.728328324482653</v>
      </c>
      <c r="F111" s="7">
        <f>F76*regressions!E$38+regressions!E$39</f>
        <v>4.34540801498605</v>
      </c>
      <c r="G111" s="7">
        <f>G76*regressions!F$38+regressions!F$39</f>
        <v>0.13122203460435972</v>
      </c>
      <c r="H111" s="7">
        <f>H76*regressions!G$38+regressions!G$39</f>
        <v>8.122257592134465</v>
      </c>
      <c r="I111" s="7">
        <f>I76*regressions!H$38+regressions!H$39</f>
        <v>1.657171243939198</v>
      </c>
      <c r="J111" s="7">
        <f>J76*regressions!I$38+regressions!I$39</f>
        <v>0.43585442829511156</v>
      </c>
      <c r="K111" s="7">
        <f>K76*regressions!J$38+regressions!J$39</f>
        <v>0.11353484278150006</v>
      </c>
      <c r="L111" s="7">
        <f>L76*regressions!K$38+regressions!K$39</f>
        <v>1.6376746874485038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13.556058491242897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-0.026444952724627657</v>
      </c>
      <c r="D112" s="7">
        <f>D77*regressions!C$38+regressions!C$39</f>
        <v>0.013141729198048955</v>
      </c>
      <c r="E112" s="7">
        <f>E77*regressions!D$38+regressions!D$39</f>
        <v>0.041069158252739574</v>
      </c>
      <c r="F112" s="7">
        <f>F77*regressions!E$38+regressions!E$39</f>
        <v>-0.05922486352504457</v>
      </c>
      <c r="G112" s="7">
        <f>G77*regressions!F$38+regressions!F$39</f>
        <v>0.006190635490813682</v>
      </c>
      <c r="H112" s="7">
        <f>H77*regressions!G$38+regressions!G$39</f>
        <v>-0.028103026365069516</v>
      </c>
      <c r="I112" s="7">
        <f>I77*regressions!H$38+regressions!H$39</f>
        <v>0.030286217516248312</v>
      </c>
      <c r="J112" s="7">
        <f>J77*regressions!I$38+regressions!I$39</f>
        <v>0.0045942156328430996</v>
      </c>
      <c r="K112" s="7">
        <f>K77*regressions!J$38+regressions!J$39</f>
        <v>0.02928355839106532</v>
      </c>
      <c r="L112" s="7">
        <f>L77*regressions!K$38+regressions!K$39</f>
        <v>0.004419441362228938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15.729495700683898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22.24980549410979</v>
      </c>
      <c r="D113" s="7">
        <f>D78*regressions!C$38+regressions!C$39</f>
        <v>8.065487791899905</v>
      </c>
      <c r="E113" s="7">
        <f>E78*regressions!D$38+regressions!D$39</f>
        <v>7.9814558699890155</v>
      </c>
      <c r="F113" s="7">
        <f>F78*regressions!E$38+regressions!E$39</f>
        <v>5.735118634421973</v>
      </c>
      <c r="G113" s="7">
        <f>G78*regressions!F$38+regressions!F$39</f>
        <v>0.1350216124771793</v>
      </c>
      <c r="H113" s="7">
        <f>H78*regressions!G$38+regressions!G$39</f>
        <v>9.32565401240576</v>
      </c>
      <c r="I113" s="7">
        <f>I78*regressions!H$38+regressions!H$39</f>
        <v>1.3551473749734975</v>
      </c>
      <c r="J113" s="7">
        <f>J78*regressions!I$38+regressions!I$39</f>
        <v>0.01988468816032395</v>
      </c>
      <c r="K113" s="7">
        <f>K78*regressions!J$38+regressions!J$39</f>
        <v>-0.007906295948144659</v>
      </c>
      <c r="L113" s="7">
        <f>L78*regressions!K$38+regressions!K$39</f>
        <v>0.5619951342016728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15.928185717284823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17.91235105930618</v>
      </c>
      <c r="D114" s="7">
        <f>D79*regressions!C$38+regressions!C$39</f>
        <v>7.068351614671693</v>
      </c>
      <c r="E114" s="7">
        <f>E79*regressions!D$38+regressions!D$39</f>
        <v>8.728328324482653</v>
      </c>
      <c r="F114" s="7">
        <f>F79*regressions!E$38+regressions!E$39</f>
        <v>4.34540801498605</v>
      </c>
      <c r="G114" s="7">
        <f>G79*regressions!F$38+regressions!F$39</f>
        <v>0.13122203460435972</v>
      </c>
      <c r="H114" s="7">
        <f>H79*regressions!G$38+regressions!G$39</f>
        <v>8.122257592134465</v>
      </c>
      <c r="I114" s="7">
        <f>I79*regressions!H$38+regressions!H$39</f>
        <v>1.6571712439391977</v>
      </c>
      <c r="J114" s="7">
        <f>J79*regressions!I$38+regressions!I$39</f>
        <v>0.43585442829511156</v>
      </c>
      <c r="K114" s="7">
        <f>K79*regressions!J$38+regressions!J$39</f>
        <v>0.11353484278150006</v>
      </c>
      <c r="L114" s="7">
        <f>L79*regressions!K$38+regressions!K$39</f>
        <v>1.6376746874485038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13.556058491242897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20.372119687142217</v>
      </c>
      <c r="D115" s="7">
        <f>D80*regressions!C$38+regressions!C$39</f>
        <v>0.3577294765947304</v>
      </c>
      <c r="E115" s="7">
        <f>E80*regressions!D$38+regressions!D$39</f>
        <v>5.961380798620021</v>
      </c>
      <c r="F115" s="7">
        <f>F80*regressions!E$38+regressions!E$39</f>
        <v>27.605682298846855</v>
      </c>
      <c r="G115" s="7">
        <f>G80*regressions!F$38+regressions!F$39</f>
        <v>0.09292503152532945</v>
      </c>
      <c r="H115" s="7">
        <f>H80*regressions!G$38+regressions!G$39</f>
        <v>0.3838578665828347</v>
      </c>
      <c r="I115" s="7">
        <f>I80*regressions!H$38+regressions!H$39</f>
        <v>0.012747829695905486</v>
      </c>
      <c r="J115" s="7">
        <f>J80*regressions!I$38+regressions!I$39</f>
        <v>0.00482642344259759</v>
      </c>
      <c r="K115" s="7">
        <f>K80*regressions!J$38+regressions!J$39</f>
        <v>-0.013360909583120539</v>
      </c>
      <c r="L115" s="7">
        <f>L80*regressions!K$38+regressions!K$39</f>
        <v>0.006193060623173936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16.040784622717293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JGb-1 (1)</v>
      </c>
      <c r="C116" s="7">
        <f>C81*regressions!B$38+regressions!B$39</f>
        <v>20.573031454589106</v>
      </c>
      <c r="D116" s="7">
        <f>D81*regressions!C$38+regressions!C$39</f>
        <v>9.224888560266775</v>
      </c>
      <c r="E116" s="7">
        <f>E81*regressions!D$38+regressions!D$39</f>
        <v>11.02770423375437</v>
      </c>
      <c r="F116" s="7">
        <f>F81*regressions!E$38+regressions!E$39</f>
        <v>4.787426480803196</v>
      </c>
      <c r="G116" s="7">
        <f>G81*regressions!F$38+regressions!F$39</f>
        <v>0.150572646992503</v>
      </c>
      <c r="H116" s="7">
        <f>H81*regressions!G$38+regressions!G$39</f>
        <v>8.759786017165464</v>
      </c>
      <c r="I116" s="7">
        <f>I81*regressions!H$38+regressions!H$39</f>
        <v>0.9393164432396789</v>
      </c>
      <c r="J116" s="7">
        <f>J81*regressions!I$38+regressions!I$39</f>
        <v>0.19525454511454526</v>
      </c>
      <c r="K116" s="7">
        <f>K81*regressions!J$38+regressions!J$39</f>
        <v>0.00838895140771208</v>
      </c>
      <c r="L116" s="7">
        <f>L81*regressions!K$38+regressions!K$39</f>
        <v>0.9605645117425871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15.617626773751137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17.91235105930618</v>
      </c>
      <c r="D117" s="7">
        <f>D82*regressions!C$38+regressions!C$39</f>
        <v>7.068351614671693</v>
      </c>
      <c r="E117" s="7">
        <f>E82*regressions!D$38+regressions!D$39</f>
        <v>8.728328324482653</v>
      </c>
      <c r="F117" s="7">
        <f>F82*regressions!E$38+regressions!E$39</f>
        <v>4.345408014986049</v>
      </c>
      <c r="G117" s="7">
        <f>G82*regressions!F$38+regressions!F$39</f>
        <v>0.13122203460435972</v>
      </c>
      <c r="H117" s="7">
        <f>H82*regressions!G$38+regressions!G$39</f>
        <v>8.122257592134465</v>
      </c>
      <c r="I117" s="7">
        <f>I82*regressions!H$38+regressions!H$39</f>
        <v>1.657171243939198</v>
      </c>
      <c r="J117" s="7">
        <f>J82*regressions!I$38+regressions!I$39</f>
        <v>0.4358544282951116</v>
      </c>
      <c r="K117" s="7">
        <f>K82*regressions!J$38+regressions!J$39</f>
        <v>0.11353484278150006</v>
      </c>
      <c r="L117" s="7">
        <f>L82*regressions!K$38+regressions!K$39</f>
        <v>1.637674687448504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13.556058491242897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142R2(68-78)</v>
      </c>
      <c r="C118" s="7">
        <f>C83*regressions!B$38+regressions!B$39</f>
        <v>23.241547153883793</v>
      </c>
      <c r="D118" s="7">
        <f>D83*regressions!C$38+regressions!C$39</f>
        <v>10.504036205349134</v>
      </c>
      <c r="E118" s="7">
        <f>E83*regressions!D$38+regressions!D$39</f>
        <v>4.660950351876931</v>
      </c>
      <c r="F118" s="7">
        <f>F83*regressions!E$38+regressions!E$39</f>
        <v>5.1891560463649435</v>
      </c>
      <c r="G118" s="7">
        <f>G83*regressions!F$38+regressions!F$39</f>
        <v>0.08068478044355851</v>
      </c>
      <c r="H118" s="7">
        <f>H83*regressions!G$38+regressions!G$39</f>
        <v>9.45851581122997</v>
      </c>
      <c r="I118" s="7">
        <f>I83*regressions!H$38+regressions!H$39</f>
        <v>1.6962993989461255</v>
      </c>
      <c r="J118" s="7">
        <f>J83*regressions!I$38+regressions!I$39</f>
        <v>0.05359743992262161</v>
      </c>
      <c r="K118" s="7">
        <f>K83*regressions!J$38+regressions!J$39</f>
        <v>7.161423854661021E-05</v>
      </c>
      <c r="L118" s="7">
        <f>L83*regressions!K$38+regressions!K$39</f>
        <v>0.2361897251455651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15.784003498591645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145R1(64-74)</v>
      </c>
      <c r="C119" s="7">
        <f>C84*regressions!B$38+regressions!B$39</f>
        <v>24.170457391091183</v>
      </c>
      <c r="D119" s="7">
        <f>D84*regressions!C$38+regressions!C$39</f>
        <v>9.531746123071898</v>
      </c>
      <c r="E119" s="7">
        <f>E84*regressions!D$38+regressions!D$39</f>
        <v>4.238128069969619</v>
      </c>
      <c r="F119" s="7">
        <f>F84*regressions!E$38+regressions!E$39</f>
        <v>4.65019204257803</v>
      </c>
      <c r="G119" s="7">
        <f>G84*regressions!F$38+regressions!F$39</f>
        <v>0.07969240529929225</v>
      </c>
      <c r="H119" s="7">
        <f>H84*regressions!G$38+regressions!G$39</f>
        <v>9.486591758844998</v>
      </c>
      <c r="I119" s="7">
        <f>I84*regressions!H$38+regressions!H$39</f>
        <v>1.9505444154903324</v>
      </c>
      <c r="J119" s="7">
        <f>J84*regressions!I$38+regressions!I$39</f>
        <v>0.029601091193738962</v>
      </c>
      <c r="K119" s="7">
        <f>K84*regressions!J$38+regressions!J$39</f>
        <v>0.01384607388656852</v>
      </c>
      <c r="L119" s="7">
        <f>L84*regressions!K$38+regressions!K$39</f>
        <v>0.19505617249635915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15.51404684683504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145R3(28-36)</v>
      </c>
      <c r="C120" s="7">
        <f>C85*regressions!B$38+regressions!B$39</f>
        <v>21.87284926031928</v>
      </c>
      <c r="D120" s="7">
        <f>D85*regressions!C$38+regressions!C$39</f>
        <v>10.14886157615422</v>
      </c>
      <c r="E120" s="7">
        <f>E85*regressions!D$38+regressions!D$39</f>
        <v>5.124299351775303</v>
      </c>
      <c r="F120" s="7">
        <f>F85*regressions!E$38+regressions!E$39</f>
        <v>7.737062343329714</v>
      </c>
      <c r="G120" s="7">
        <f>G85*regressions!F$38+regressions!F$39</f>
        <v>0.0829674394969579</v>
      </c>
      <c r="H120" s="7">
        <f>H85*regressions!G$38+regressions!G$39</f>
        <v>7.907374732996494</v>
      </c>
      <c r="I120" s="7">
        <f>I85*regressions!H$38+regressions!H$39</f>
        <v>1.22363653315421</v>
      </c>
      <c r="J120" s="7">
        <f>J85*regressions!I$38+regressions!I$39</f>
        <v>0.03306617034596507</v>
      </c>
      <c r="K120" s="7">
        <f>K85*regressions!J$38+regressions!J$39</f>
        <v>0.0023431280736420043</v>
      </c>
      <c r="L120" s="7">
        <f>L85*regressions!K$38+regressions!K$39</f>
        <v>0.13269757715898575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15.740541781305936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28.512343611972785</v>
      </c>
      <c r="D121" s="7">
        <f>D86*regressions!C$38+regressions!C$39</f>
        <v>8.372943200791712</v>
      </c>
      <c r="E121" s="7">
        <f>E86*regressions!D$38+regressions!D$39</f>
        <v>4.545002219259735</v>
      </c>
      <c r="F121" s="7">
        <f>F86*regressions!E$38+regressions!E$39</f>
        <v>2.305737973267464</v>
      </c>
      <c r="G121" s="7">
        <f>G86*regressions!F$38+regressions!F$39</f>
        <v>0.08308572089454466</v>
      </c>
      <c r="H121" s="7">
        <f>H86*regressions!G$38+regressions!G$39</f>
        <v>4.631345683432796</v>
      </c>
      <c r="I121" s="7">
        <f>I86*regressions!H$38+regressions!H$39</f>
        <v>2.365625999572673</v>
      </c>
      <c r="J121" s="7">
        <f>J86*regressions!I$38+regressions!I$39</f>
        <v>1.1590001084506103</v>
      </c>
      <c r="K121" s="7">
        <f>K86*regressions!J$38+regressions!J$39</f>
        <v>0.06572096049143669</v>
      </c>
      <c r="L121" s="7">
        <f>L86*regressions!K$38+regressions!K$39</f>
        <v>0.40282767320071244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14.495653450349062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17.91235105930618</v>
      </c>
      <c r="D122" s="7">
        <f>D87*regressions!C$38+regressions!C$39</f>
        <v>7.068351614671693</v>
      </c>
      <c r="E122" s="7">
        <f>E87*regressions!D$38+regressions!D$39</f>
        <v>8.728328324482653</v>
      </c>
      <c r="F122" s="7">
        <f>F87*regressions!E$38+regressions!E$39</f>
        <v>4.34540801498605</v>
      </c>
      <c r="G122" s="7">
        <f>G87*regressions!F$38+regressions!F$39</f>
        <v>0.13122203460435972</v>
      </c>
      <c r="H122" s="7">
        <f>H87*regressions!G$38+regressions!G$39</f>
        <v>8.122257592134465</v>
      </c>
      <c r="I122" s="7">
        <f>I87*regressions!H$38+regressions!H$39</f>
        <v>1.657171243939198</v>
      </c>
      <c r="J122" s="7">
        <f>J87*regressions!I$38+regressions!I$39</f>
        <v>0.4358544282951115</v>
      </c>
      <c r="K122" s="7">
        <f>K87*regressions!J$38+regressions!J$39</f>
        <v>0.11353484278150006</v>
      </c>
      <c r="L122" s="7">
        <f>L87*regressions!K$38+regressions!K$39</f>
        <v>1.6376746874485038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13.556058491242897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19.123912271222572</v>
      </c>
      <c r="D123" s="7">
        <f>D88*regressions!C$38+regressions!C$39</f>
        <v>0.0948684347315897</v>
      </c>
      <c r="E123" s="7">
        <f>E88*regressions!D$38+regressions!D$39</f>
        <v>6.045204665053573</v>
      </c>
      <c r="F123" s="7">
        <f>F88*regressions!E$38+regressions!E$39</f>
        <v>30.46331948654429</v>
      </c>
      <c r="G123" s="7">
        <f>G88*regressions!F$38+regressions!F$39</f>
        <v>0.09321160510596237</v>
      </c>
      <c r="H123" s="7">
        <f>H88*regressions!G$38+regressions!G$39</f>
        <v>0.049941290474279115</v>
      </c>
      <c r="I123" s="7">
        <f>I88*regressions!H$38+regressions!H$39</f>
        <v>0.0020494402386509927</v>
      </c>
      <c r="J123" s="7">
        <f>J88*regressions!I$38+regressions!I$39</f>
        <v>0.0029450162286797908</v>
      </c>
      <c r="K123" s="7">
        <f>K88*regressions!J$38+regressions!J$39</f>
        <v>-0.010640627407532336</v>
      </c>
      <c r="L123" s="7">
        <f>L88*regressions!K$38+regressions!K$39</f>
        <v>0.006172905841982377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16.000882888100524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147R2(24-30)</v>
      </c>
      <c r="C124" s="7">
        <f>C89*regressions!B$38+regressions!B$39</f>
        <v>24.577454374701606</v>
      </c>
      <c r="D124" s="7">
        <f>D89*regressions!C$38+regressions!C$39</f>
        <v>8.407773421132502</v>
      </c>
      <c r="E124" s="7">
        <f>E89*regressions!D$38+regressions!D$39</f>
        <v>5.421669938075322</v>
      </c>
      <c r="F124" s="7">
        <f>F89*regressions!E$38+regressions!E$39</f>
        <v>5.857463987370789</v>
      </c>
      <c r="G124" s="7">
        <f>G89*regressions!F$38+regressions!F$39</f>
        <v>0.10578432874936884</v>
      </c>
      <c r="H124" s="7">
        <f>H89*regressions!G$38+regressions!G$39</f>
        <v>8.755871105177532</v>
      </c>
      <c r="I124" s="7">
        <f>I89*regressions!H$38+regressions!H$39</f>
        <v>1.733793795716045</v>
      </c>
      <c r="J124" s="7">
        <f>J89*regressions!I$38+regressions!I$39</f>
        <v>0.034524472864190116</v>
      </c>
      <c r="K124" s="7">
        <f>K89*regressions!J$38+regressions!J$39</f>
        <v>0.026799058987889198</v>
      </c>
      <c r="L124" s="7">
        <f>L89*regressions!K$38+regressions!K$39</f>
        <v>0.26906286645029964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15.266251770283784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148R2(34-44)</v>
      </c>
      <c r="C125" s="7">
        <f>C90*regressions!B$38+regressions!B$39</f>
        <v>24.580610537503084</v>
      </c>
      <c r="D125" s="7">
        <f>D90*regressions!C$38+regressions!C$39</f>
        <v>9.048718577590584</v>
      </c>
      <c r="E125" s="7">
        <f>E90*regressions!D$38+regressions!D$39</f>
        <v>4.838293131998583</v>
      </c>
      <c r="F125" s="7">
        <f>F90*regressions!E$38+regressions!E$39</f>
        <v>4.5378151719543505</v>
      </c>
      <c r="G125" s="7">
        <f>G90*regressions!F$38+regressions!F$39</f>
        <v>0.09807996320098358</v>
      </c>
      <c r="H125" s="7">
        <f>H90*regressions!G$38+regressions!G$39</f>
        <v>9.117808638782623</v>
      </c>
      <c r="I125" s="7">
        <f>I90*regressions!H$38+regressions!H$39</f>
        <v>2.0392889209640996</v>
      </c>
      <c r="J125" s="7">
        <f>J90*regressions!I$38+regressions!I$39</f>
        <v>0.03243539812909475</v>
      </c>
      <c r="K125" s="7">
        <f>K90*regressions!J$38+regressions!J$39</f>
        <v>-0.007173204203888698</v>
      </c>
      <c r="L125" s="7">
        <f>L90*regressions!K$38+regressions!K$39</f>
        <v>0.26938122308932355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15.939198715975648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149R2(10-20)</v>
      </c>
      <c r="C126" s="7">
        <f>C91*regressions!B$38+regressions!B$39</f>
        <v>23.736063105777394</v>
      </c>
      <c r="D126" s="7">
        <f>D91*regressions!C$38+regressions!C$39</f>
        <v>9.216135897243111</v>
      </c>
      <c r="E126" s="7">
        <f>E91*regressions!D$38+regressions!D$39</f>
        <v>3.8850047672054795</v>
      </c>
      <c r="F126" s="7">
        <f>F91*regressions!E$38+regressions!E$39</f>
        <v>6.105481409018379</v>
      </c>
      <c r="G126" s="7">
        <f>G91*regressions!F$38+regressions!F$39</f>
        <v>0.08211322003628328</v>
      </c>
      <c r="H126" s="7">
        <f>H91*regressions!G$38+regressions!G$39</f>
        <v>10.278091331641573</v>
      </c>
      <c r="I126" s="7">
        <f>I91*regressions!H$38+regressions!H$39</f>
        <v>1.3003146684874183</v>
      </c>
      <c r="J126" s="7">
        <f>J91*regressions!I$38+regressions!I$39</f>
        <v>0.017213275240111035</v>
      </c>
      <c r="K126" s="7">
        <f>K91*regressions!J$38+regressions!J$39</f>
        <v>-0.0035114449224777746</v>
      </c>
      <c r="L126" s="7">
        <f>L91*regressions!K$38+regressions!K$39</f>
        <v>0.16300760410057014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15.869611684887266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17.91235105930618</v>
      </c>
      <c r="D127" s="7">
        <f>D92*regressions!C$38+regressions!C$39</f>
        <v>7.068351614671693</v>
      </c>
      <c r="E127" s="7">
        <f>E92*regressions!D$38+regressions!D$39</f>
        <v>8.728328324482653</v>
      </c>
      <c r="F127" s="7">
        <f>F92*regressions!E$38+regressions!E$39</f>
        <v>4.34540801498605</v>
      </c>
      <c r="G127" s="7">
        <f>G92*regressions!F$38+regressions!F$39</f>
        <v>0.13122203460435972</v>
      </c>
      <c r="H127" s="7">
        <f>H92*regressions!G$38+regressions!G$39</f>
        <v>8.122257592134465</v>
      </c>
      <c r="I127" s="7">
        <f>I92*regressions!H$38+regressions!H$39</f>
        <v>1.6571712439391977</v>
      </c>
      <c r="J127" s="7">
        <f>J92*regressions!I$38+regressions!I$39</f>
        <v>0.43585442829511156</v>
      </c>
      <c r="K127" s="7">
        <f>K92*regressions!J$38+regressions!J$39</f>
        <v>0.11353484278150006</v>
      </c>
      <c r="L127" s="7">
        <f>L92*regressions!K$38+regressions!K$39</f>
        <v>1.6376746874485038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13.556058491242897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22.996835277770167</v>
      </c>
      <c r="D128" s="7">
        <f>D93*regressions!C$38+regressions!C$39</f>
        <v>8.191958842152387</v>
      </c>
      <c r="E128" s="7">
        <f>E93*regressions!D$38+regressions!D$39</f>
        <v>7.794024132292232</v>
      </c>
      <c r="F128" s="7">
        <f>F93*regressions!E$38+regressions!E$39</f>
        <v>5.9159640693153355</v>
      </c>
      <c r="G128" s="7">
        <f>G93*regressions!F$38+regressions!F$39</f>
        <v>0.1361058938170066</v>
      </c>
      <c r="H128" s="7">
        <f>H93*regressions!G$38+regressions!G$39</f>
        <v>9.417008549319705</v>
      </c>
      <c r="I128" s="7">
        <f>I93*regressions!H$38+regressions!H$39</f>
        <v>1.3411141991810065</v>
      </c>
      <c r="J128" s="7">
        <f>J93*regressions!I$38+regressions!I$39</f>
        <v>0.020037707261240753</v>
      </c>
      <c r="K128" s="7">
        <f>K93*regressions!J$38+regressions!J$39</f>
        <v>0.006359987104865307</v>
      </c>
      <c r="L128" s="7">
        <f>L93*regressions!K$38+regressions!K$39</f>
        <v>0.5952093190694125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15.676738057314179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150R1(72-82)</v>
      </c>
      <c r="C129" s="7">
        <f>C94*regressions!B$38+regressions!B$39</f>
        <v>23.26066584456308</v>
      </c>
      <c r="D129" s="7">
        <f>D94*regressions!C$38+regressions!C$39</f>
        <v>9.941138136966917</v>
      </c>
      <c r="E129" s="7">
        <f>E94*regressions!D$38+regressions!D$39</f>
        <v>3.2246425807055057</v>
      </c>
      <c r="F129" s="7">
        <f>F94*regressions!E$38+regressions!E$39</f>
        <v>6.337930774269553</v>
      </c>
      <c r="G129" s="7">
        <f>G94*regressions!F$38+regressions!F$39</f>
        <v>0.06846989447445162</v>
      </c>
      <c r="H129" s="7">
        <f>H94*regressions!G$38+regressions!G$39</f>
        <v>10.73216117315085</v>
      </c>
      <c r="I129" s="7">
        <f>I94*regressions!H$38+regressions!H$39</f>
        <v>1.087881430865672</v>
      </c>
      <c r="J129" s="7">
        <f>J94*regressions!I$38+regressions!I$39</f>
        <v>0.028953138997472167</v>
      </c>
      <c r="K129" s="7">
        <f>K94*regressions!J$38+regressions!J$39</f>
        <v>-0.001973855810977904</v>
      </c>
      <c r="L129" s="7">
        <f>L94*regressions!K$38+regressions!K$39</f>
        <v>0.12457786450859008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15.841647813844709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151R2(22-30)</v>
      </c>
      <c r="C130" s="7">
        <f>C95*regressions!B$38+regressions!B$39</f>
        <v>24.571184563784815</v>
      </c>
      <c r="D130" s="7">
        <f>D95*regressions!C$38+regressions!C$39</f>
        <v>8.174181959255295</v>
      </c>
      <c r="E130" s="7">
        <f>E95*regressions!D$38+regressions!D$39</f>
        <v>5.095701540872103</v>
      </c>
      <c r="F130" s="7">
        <f>F95*regressions!E$38+regressions!E$39</f>
        <v>5.215054310037923</v>
      </c>
      <c r="G130" s="7">
        <f>G95*regressions!F$38+regressions!F$39</f>
        <v>0.10399707978325015</v>
      </c>
      <c r="H130" s="7">
        <f>H95*regressions!G$38+regressions!G$39</f>
        <v>10.008657112477952</v>
      </c>
      <c r="I130" s="7">
        <f>I95*regressions!H$38+regressions!H$39</f>
        <v>1.6903277548155258</v>
      </c>
      <c r="J130" s="7">
        <f>J95*regressions!I$38+regressions!I$39</f>
        <v>0.031819315781992215</v>
      </c>
      <c r="K130" s="7">
        <f>K95*regressions!J$38+regressions!J$39</f>
        <v>0.0037191743431253107</v>
      </c>
      <c r="L130" s="7">
        <f>L95*regressions!K$38+regressions!K$39</f>
        <v>0.28689635500324445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15.729005723646118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BHVO2 (1) unignited</v>
      </c>
      <c r="C131" s="7">
        <f>C96*regressions!B$38+regressions!B$39</f>
        <v>22.536888264719106</v>
      </c>
      <c r="D131" s="7">
        <f>D96*regressions!C$38+regressions!C$39</f>
        <v>6.849473475407583</v>
      </c>
      <c r="E131" s="7">
        <f>E96*regressions!D$38+regressions!D$39</f>
        <v>8.751702832592594</v>
      </c>
      <c r="F131" s="7">
        <f>F96*regressions!E$38+regressions!E$39</f>
        <v>4.315976734874795</v>
      </c>
      <c r="G131" s="7">
        <f>G96*regressions!F$38+regressions!F$39</f>
        <v>0.12843830787005417</v>
      </c>
      <c r="H131" s="7">
        <f>H96*regressions!G$38+regressions!G$39</f>
        <v>7.9779082434117985</v>
      </c>
      <c r="I131" s="7">
        <f>I96*regressions!H$38+regressions!H$39</f>
        <v>1.6093012530024369</v>
      </c>
      <c r="J131" s="7">
        <f>J96*regressions!I$38+regressions!I$39</f>
        <v>0.4307658475616984</v>
      </c>
      <c r="K131" s="7">
        <f>K96*regressions!J$38+regressions!J$39</f>
        <v>0.100865070301187</v>
      </c>
      <c r="L131" s="7">
        <f>L96*regressions!K$38+regressions!K$39</f>
        <v>1.664543361159802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13.80675890413189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17.91235105930618</v>
      </c>
      <c r="D132" s="7">
        <f>D97*regressions!C$38+regressions!C$39</f>
        <v>7.068351614671693</v>
      </c>
      <c r="E132" s="7">
        <f>E97*regressions!D$38+regressions!D$39</f>
        <v>8.728328324482653</v>
      </c>
      <c r="F132" s="7">
        <f>F97*regressions!E$38+regressions!E$39</f>
        <v>4.345408014986049</v>
      </c>
      <c r="G132" s="7">
        <f>G97*regressions!F$38+regressions!F$39</f>
        <v>0.13122203460435972</v>
      </c>
      <c r="H132" s="7">
        <f>H97*regressions!G$38+regressions!G$39</f>
        <v>8.122257592134465</v>
      </c>
      <c r="I132" s="7">
        <f>I97*regressions!H$38+regressions!H$39</f>
        <v>1.657171243939198</v>
      </c>
      <c r="J132" s="7">
        <f>J97*regressions!I$38+regressions!I$39</f>
        <v>0.43585442829511156</v>
      </c>
      <c r="K132" s="7">
        <f>K97*regressions!J$38+regressions!J$39</f>
        <v>0.11353484278150006</v>
      </c>
      <c r="L132" s="7">
        <f>L97*regressions!K$38+regressions!K$39</f>
        <v>1.6376746874485038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13.556058491242897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155R2(20-26)</v>
      </c>
      <c r="C133" s="7">
        <f>C98*regressions!B$38+regressions!B$39</f>
        <v>23.592024706413447</v>
      </c>
      <c r="D133" s="7">
        <f>D98*regressions!C$38+regressions!C$39</f>
        <v>7.436577262848262</v>
      </c>
      <c r="E133" s="7">
        <f>E98*regressions!D$38+regressions!D$39</f>
        <v>9.150336295087028</v>
      </c>
      <c r="F133" s="7">
        <f>F98*regressions!E$38+regressions!E$39</f>
        <v>4.299794576453418</v>
      </c>
      <c r="G133" s="7">
        <f>G98*regressions!F$38+regressions!F$39</f>
        <v>0.14003741935088104</v>
      </c>
      <c r="H133" s="7">
        <f>H98*regressions!G$38+regressions!G$39</f>
        <v>7.677397519041792</v>
      </c>
      <c r="I133" s="7">
        <f>I98*regressions!H$38+regressions!H$39</f>
        <v>2.039398694981595</v>
      </c>
      <c r="J133" s="7">
        <f>J98*regressions!I$38+regressions!I$39</f>
        <v>0.040355085094477536</v>
      </c>
      <c r="K133" s="7">
        <f>K98*regressions!J$38+regressions!J$39</f>
        <v>0.05612670294557035</v>
      </c>
      <c r="L133" s="7">
        <f>L98*regressions!K$38+regressions!K$39</f>
        <v>1.031459090922855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14.690824997267576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20.438530199527897</v>
      </c>
      <c r="D134" s="7">
        <f>D99*regressions!C$38+regressions!C$39</f>
        <v>0.35928722587753426</v>
      </c>
      <c r="E134" s="7">
        <f>E99*regressions!D$38+regressions!D$39</f>
        <v>5.993774345776241</v>
      </c>
      <c r="F134" s="7">
        <f>F99*regressions!E$38+regressions!E$39</f>
        <v>27.99602325032786</v>
      </c>
      <c r="G134" s="7">
        <f>G99*regressions!F$38+regressions!F$39</f>
        <v>0.09433458394786445</v>
      </c>
      <c r="H134" s="7">
        <f>H99*regressions!G$38+regressions!G$39</f>
        <v>0.393432070450867</v>
      </c>
      <c r="I134" s="7">
        <f>I99*regressions!H$38+regressions!H$39</f>
        <v>0.01698236137677831</v>
      </c>
      <c r="J134" s="7">
        <f>J99*regressions!I$38+regressions!I$39</f>
        <v>0.004936635795376018</v>
      </c>
      <c r="K134" s="7">
        <f>K99*regressions!J$38+regressions!J$39</f>
        <v>0.024665654251555407</v>
      </c>
      <c r="L134" s="7">
        <f>L99*regressions!K$38+regressions!K$39</f>
        <v>0.006228174501794907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15.310670414399391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157R2(81-90)</v>
      </c>
      <c r="C135" s="7">
        <f>C100*regressions!B$38+regressions!B$39</f>
        <v>24.657692371872557</v>
      </c>
      <c r="D135" s="7">
        <f>D100*regressions!C$38+regressions!C$39</f>
        <v>8.508113471898177</v>
      </c>
      <c r="E135" s="7">
        <f>E100*regressions!D$38+regressions!D$39</f>
        <v>4.459629454217907</v>
      </c>
      <c r="F135" s="7">
        <f>F100*regressions!E$38+regressions!E$39</f>
        <v>6.54782063591802</v>
      </c>
      <c r="G135" s="7">
        <f>G100*regressions!F$38+regressions!F$39</f>
        <v>0.0890036184917196</v>
      </c>
      <c r="H135" s="7">
        <f>H100*regressions!G$38+regressions!G$39</f>
        <v>10.006302450656996</v>
      </c>
      <c r="I135" s="7">
        <f>I100*regressions!H$38+regressions!H$39</f>
        <v>1.3520430451283996</v>
      </c>
      <c r="J135" s="7">
        <f>J100*regressions!I$38+regressions!I$39</f>
        <v>0.017860303024261844</v>
      </c>
      <c r="K135" s="7">
        <f>K100*regressions!J$38+regressions!J$39</f>
        <v>0.009017163890699212</v>
      </c>
      <c r="L135" s="7">
        <f>L100*regressions!K$38+regressions!K$39</f>
        <v>0.17688699489485699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15.616971197901973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136R2(4-14)</v>
      </c>
      <c r="C136" s="7">
        <f>C101*regressions!B$38+regressions!B$39</f>
        <v>21.297609613030506</v>
      </c>
      <c r="D136" s="7">
        <f>D101*regressions!C$38+regressions!C$39</f>
        <v>3.4193447684170075</v>
      </c>
      <c r="E136" s="7">
        <f>E101*regressions!D$38+regressions!D$39</f>
        <v>7.5331899682064725</v>
      </c>
      <c r="F136" s="7">
        <f>F101*regressions!E$38+regressions!E$39</f>
        <v>19.334787132435174</v>
      </c>
      <c r="G136" s="7">
        <f>G101*regressions!F$38+regressions!F$39</f>
        <v>0.11664998229289306</v>
      </c>
      <c r="H136" s="7">
        <f>H101*regressions!G$38+regressions!G$39</f>
        <v>4.094718424310894</v>
      </c>
      <c r="I136" s="7">
        <f>I101*regressions!H$38+regressions!H$39</f>
        <v>0.245417469630995</v>
      </c>
      <c r="J136" s="7">
        <f>J101*regressions!I$38+regressions!I$39</f>
        <v>0.014850401434057308</v>
      </c>
      <c r="K136" s="7">
        <f>K101*regressions!J$38+regressions!J$39</f>
        <v>0.002000228216242522</v>
      </c>
      <c r="L136" s="7">
        <f>L101*regressions!K$38+regressions!K$39</f>
        <v>0.06241896789533674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15.752160097064916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17.91235105930618</v>
      </c>
      <c r="D137" s="7">
        <f>D102*regressions!C$38+regressions!C$39</f>
        <v>7.068351614671694</v>
      </c>
      <c r="E137" s="7">
        <f>E102*regressions!D$38+regressions!D$39</f>
        <v>8.728328324482653</v>
      </c>
      <c r="F137" s="7">
        <f>F102*regressions!E$38+regressions!E$39</f>
        <v>4.34540801498605</v>
      </c>
      <c r="G137" s="7">
        <f>G102*regressions!F$38+regressions!F$39</f>
        <v>0.13122203460435972</v>
      </c>
      <c r="H137" s="7">
        <f>H102*regressions!G$38+regressions!G$39</f>
        <v>8.122257592134465</v>
      </c>
      <c r="I137" s="7">
        <f>I102*regressions!H$38+regressions!H$39</f>
        <v>1.657171243939198</v>
      </c>
      <c r="J137" s="7">
        <f>J102*regressions!I$38+regressions!I$39</f>
        <v>0.4358544282951115</v>
      </c>
      <c r="K137" s="7">
        <f>K102*regressions!J$38+regressions!J$39</f>
        <v>0.11353484278150006</v>
      </c>
      <c r="L137" s="7">
        <f>L102*regressions!K$38+regressions!K$39</f>
        <v>1.6376746874485038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13.556058491242897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29.2760552854725</v>
      </c>
      <c r="D138" s="7">
        <f>D103*regressions!C$38+regressions!C$39</f>
        <v>8.136633579906308</v>
      </c>
      <c r="E138" s="7">
        <f>E103*regressions!D$38+regressions!D$39</f>
        <v>4.739752507092231</v>
      </c>
      <c r="F138" s="7">
        <f>F103*regressions!E$38+regressions!E$39</f>
        <v>2.2865185064996982</v>
      </c>
      <c r="G138" s="7">
        <f>G103*regressions!F$38+regressions!F$39</f>
        <v>0.0820550239803729</v>
      </c>
      <c r="H138" s="7">
        <f>H103*regressions!G$38+regressions!G$39</f>
        <v>4.550354643273194</v>
      </c>
      <c r="I138" s="7">
        <f>I103*regressions!H$38+regressions!H$39</f>
        <v>2.362330970809775</v>
      </c>
      <c r="J138" s="7">
        <f>J103*regressions!I$38+regressions!I$39</f>
        <v>1.1842585256513145</v>
      </c>
      <c r="K138" s="7">
        <f>K103*regressions!J$38+regressions!J$39</f>
        <v>0.051638798323501725</v>
      </c>
      <c r="L138" s="7">
        <f>L103*regressions!K$38+regressions!K$39</f>
        <v>0.40716552156005714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14.774053359917236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(2)</v>
      </c>
      <c r="C139" s="7">
        <f>C104*regressions!B$38+regressions!B$39</f>
        <v>-0.013815925252743257</v>
      </c>
      <c r="D139" s="7">
        <f>D104*regressions!C$38+regressions!C$39</f>
        <v>0.011916872474052204</v>
      </c>
      <c r="E139" s="7">
        <f>E104*regressions!D$38+regressions!D$39</f>
        <v>0.03854285865087584</v>
      </c>
      <c r="F139" s="7">
        <f>F104*regressions!E$38+regressions!E$39</f>
        <v>-0.04720169449092669</v>
      </c>
      <c r="G139" s="7">
        <f>G104*regressions!F$38+regressions!F$39</f>
        <v>0.005091912756328073</v>
      </c>
      <c r="H139" s="7">
        <f>H104*regressions!G$38+regressions!G$39</f>
        <v>-0.028751945680656768</v>
      </c>
      <c r="I139" s="7">
        <f>I104*regressions!H$38+regressions!H$39</f>
        <v>0.030788767256933684</v>
      </c>
      <c r="J139" s="7">
        <f>J104*regressions!I$38+regressions!I$39</f>
        <v>0.003986209351342127</v>
      </c>
      <c r="K139" s="7">
        <f>K104*regressions!J$38+regressions!J$39</f>
        <v>0.02082801328085787</v>
      </c>
      <c r="L139" s="7">
        <f>L104*regressions!K$38+regressions!K$39</f>
        <v>0.004209226805289075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15.769524000223425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18.916269088164277</v>
      </c>
      <c r="D140" s="7">
        <f>D105*regressions!C$38+regressions!C$39</f>
        <v>0.09605950334896751</v>
      </c>
      <c r="E140" s="7">
        <f>E105*regressions!D$38+regressions!D$39</f>
        <v>6.059891904637989</v>
      </c>
      <c r="F140" s="7">
        <f>F105*regressions!E$38+regressions!E$39</f>
        <v>29.916057862319555</v>
      </c>
      <c r="G140" s="7">
        <f>G105*regressions!F$38+regressions!F$39</f>
        <v>0.09097440600066628</v>
      </c>
      <c r="H140" s="7">
        <f>H105*regressions!G$38+regressions!G$39</f>
        <v>0.05219620187738079</v>
      </c>
      <c r="I140" s="7">
        <f>I105*regressions!H$38+regressions!H$39</f>
        <v>0.004129242162942358</v>
      </c>
      <c r="J140" s="7">
        <f>J105*regressions!I$38+regressions!I$39</f>
        <v>0.002444998176378714</v>
      </c>
      <c r="K140" s="7">
        <f>K105*regressions!J$38+regressions!J$39</f>
        <v>-0.004339503614490448</v>
      </c>
      <c r="L140" s="7">
        <f>L105*regressions!K$38+regressions!K$39</f>
        <v>0.005968082339796205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15.87987102939171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BHVO2 (2) unignited</v>
      </c>
      <c r="C141" s="7">
        <f>C106*regressions!B$38+regressions!B$39</f>
        <v>22.265006786892457</v>
      </c>
      <c r="D141" s="7">
        <f>D106*regressions!C$38+regressions!C$39</f>
        <v>6.878186021515082</v>
      </c>
      <c r="E141" s="7">
        <f>E106*regressions!D$38+regressions!D$39</f>
        <v>8.454923115988041</v>
      </c>
      <c r="F141" s="7">
        <f>F106*regressions!E$38+regressions!E$39</f>
        <v>4.3874770079572345</v>
      </c>
      <c r="G141" s="7">
        <f>G106*regressions!F$38+regressions!F$39</f>
        <v>0.12645088012929845</v>
      </c>
      <c r="H141" s="7">
        <f>H106*regressions!G$38+regressions!G$39</f>
        <v>7.819501234200486</v>
      </c>
      <c r="I141" s="7">
        <f>I106*regressions!H$38+regressions!H$39</f>
        <v>1.6400897353506667</v>
      </c>
      <c r="J141" s="7">
        <f>J106*regressions!I$38+regressions!I$39</f>
        <v>0.43670861487110396</v>
      </c>
      <c r="K141" s="7">
        <f>K106*regressions!J$38+regressions!J$39</f>
        <v>0.11869472512803214</v>
      </c>
      <c r="L141" s="7">
        <f>L106*regressions!K$38+regressions!K$39</f>
        <v>1.6001967630460914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13.454250827719262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17.91235105930618</v>
      </c>
      <c r="D142" s="7">
        <f>D107*regressions!C$38+regressions!C$39</f>
        <v>7.068351614671693</v>
      </c>
      <c r="E142" s="7">
        <f>E107*regressions!D$38+regressions!D$39</f>
        <v>8.728328324482653</v>
      </c>
      <c r="F142" s="7">
        <f>F107*regressions!E$38+regressions!E$39</f>
        <v>4.34540801498605</v>
      </c>
      <c r="G142" s="7">
        <f>G107*regressions!F$38+regressions!F$39</f>
        <v>0.13122203460435972</v>
      </c>
      <c r="H142" s="7">
        <f>H107*regressions!G$38+regressions!G$39</f>
        <v>8.122257592134465</v>
      </c>
      <c r="I142" s="7">
        <f>I107*regressions!H$38+regressions!H$39</f>
        <v>1.657171243939198</v>
      </c>
      <c r="J142" s="7">
        <f>J107*regressions!I$38+regressions!I$39</f>
        <v>0.4358544282951116</v>
      </c>
      <c r="K142" s="7">
        <f>K107*regressions!J$38+regressions!J$39</f>
        <v>0.11353484278150006</v>
      </c>
      <c r="L142" s="7">
        <f>L107*regressions!K$38+regressions!K$39</f>
        <v>1.6376746874485038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13.556058491242897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1118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1204</v>
      </c>
      <c r="D145" s="20" t="s">
        <v>1208</v>
      </c>
      <c r="E145" s="20" t="s">
        <v>1205</v>
      </c>
      <c r="F145" s="20" t="s">
        <v>1256</v>
      </c>
      <c r="G145" s="20" t="s">
        <v>1255</v>
      </c>
      <c r="H145" s="20" t="s">
        <v>1257</v>
      </c>
      <c r="I145" s="20" t="s">
        <v>1209</v>
      </c>
      <c r="J145" s="20" t="s">
        <v>1123</v>
      </c>
      <c r="K145" s="20" t="s">
        <v>1173</v>
      </c>
      <c r="L145" s="20" t="s">
        <v>1124</v>
      </c>
      <c r="N145" s="73" t="s">
        <v>1094</v>
      </c>
    </row>
    <row r="146" spans="1:14" s="113" customFormat="1" ht="11.25">
      <c r="A146" s="112">
        <v>1</v>
      </c>
      <c r="B146" s="113" t="str">
        <f>'recalc raw'!C3</f>
        <v>Drift (1)</v>
      </c>
      <c r="C146" s="114">
        <f aca="true" t="shared" si="11" ref="C146:C177">C111*2.139</f>
        <v>38.31451891585591</v>
      </c>
      <c r="D146" s="114">
        <f aca="true" t="shared" si="12" ref="D146:D177">D111*1.889</f>
        <v>13.352116200114828</v>
      </c>
      <c r="E146" s="114">
        <f aca="true" t="shared" si="13" ref="E146:E177">E111*1.43</f>
        <v>12.481509504010194</v>
      </c>
      <c r="F146" s="114">
        <f aca="true" t="shared" si="14" ref="F146:F177">F111*1.658</f>
        <v>7.20468648884687</v>
      </c>
      <c r="G146" s="114">
        <f aca="true" t="shared" si="15" ref="G146:G177">G111*1.291</f>
        <v>0.1694076466742284</v>
      </c>
      <c r="H146" s="114">
        <f aca="true" t="shared" si="16" ref="H146:H177">H111*1.399</f>
        <v>11.363038371396117</v>
      </c>
      <c r="I146" s="114">
        <f aca="true" t="shared" si="17" ref="I146:I177">I111*1.348</f>
        <v>2.233866836830039</v>
      </c>
      <c r="J146" s="114">
        <f aca="true" t="shared" si="18" ref="J146:J177">J111*1.205</f>
        <v>0.5252045860956095</v>
      </c>
      <c r="K146" s="114">
        <f aca="true" t="shared" si="19" ref="K146:K177">K111*2.291</f>
        <v>0.26010832481241664</v>
      </c>
      <c r="L146" s="114">
        <f aca="true" t="shared" si="20" ref="L146:L177">L111*1.668</f>
        <v>2.7316413786641043</v>
      </c>
      <c r="N146" s="115">
        <f>SUM(C146:J146,L146)</f>
        <v>88.37598992848791</v>
      </c>
    </row>
    <row r="147" spans="1:14" s="113" customFormat="1" ht="11.25">
      <c r="A147" s="112">
        <f>A146+1</f>
        <v>2</v>
      </c>
      <c r="B147" s="113" t="str">
        <f>'recalc raw'!C4</f>
        <v>Blank 1</v>
      </c>
      <c r="C147" s="114">
        <f t="shared" si="11"/>
        <v>-0.056565753877978554</v>
      </c>
      <c r="D147" s="114">
        <f t="shared" si="12"/>
        <v>0.024824726455114476</v>
      </c>
      <c r="E147" s="114">
        <f t="shared" si="13"/>
        <v>0.05872889630141759</v>
      </c>
      <c r="F147" s="114">
        <f t="shared" si="14"/>
        <v>-0.0981948237245239</v>
      </c>
      <c r="G147" s="114">
        <f t="shared" si="15"/>
        <v>0.007992110418640463</v>
      </c>
      <c r="H147" s="114">
        <f t="shared" si="16"/>
        <v>-0.039316133884732256</v>
      </c>
      <c r="I147" s="114">
        <f t="shared" si="17"/>
        <v>0.04082582121190273</v>
      </c>
      <c r="J147" s="114">
        <f t="shared" si="18"/>
        <v>0.005536029837575935</v>
      </c>
      <c r="K147" s="114">
        <f t="shared" si="19"/>
        <v>0.06708863227393065</v>
      </c>
      <c r="L147" s="114">
        <f t="shared" si="20"/>
        <v>0.007371628192197869</v>
      </c>
      <c r="N147" s="114">
        <f aca="true" t="shared" si="21" ref="N147:N177">SUM(C147:J147,L147)</f>
        <v>-0.04879749907038564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47.592333951900834</v>
      </c>
      <c r="D148" s="7">
        <f t="shared" si="12"/>
        <v>15.235706438898921</v>
      </c>
      <c r="E148" s="7">
        <f t="shared" si="13"/>
        <v>11.413481894084292</v>
      </c>
      <c r="F148" s="7">
        <f t="shared" si="14"/>
        <v>9.50882669587163</v>
      </c>
      <c r="G148" s="7">
        <f t="shared" si="15"/>
        <v>0.17431290170803848</v>
      </c>
      <c r="H148" s="7">
        <f t="shared" si="16"/>
        <v>13.04658996335566</v>
      </c>
      <c r="I148" s="7">
        <f t="shared" si="17"/>
        <v>1.8267386614642747</v>
      </c>
      <c r="J148" s="7">
        <f t="shared" si="18"/>
        <v>0.02396104923319036</v>
      </c>
      <c r="K148" s="7">
        <f t="shared" si="19"/>
        <v>-0.018113324017199412</v>
      </c>
      <c r="L148" s="7">
        <f t="shared" si="20"/>
        <v>0.9374078838483901</v>
      </c>
      <c r="N148" s="7">
        <f t="shared" si="21"/>
        <v>99.75935944036523</v>
      </c>
    </row>
    <row r="149" spans="1:14" s="113" customFormat="1" ht="11.25">
      <c r="A149" s="112">
        <f t="shared" si="22"/>
        <v>4</v>
      </c>
      <c r="B149" s="113" t="str">
        <f>'recalc raw'!C6</f>
        <v>Drift (2)</v>
      </c>
      <c r="C149" s="114">
        <f t="shared" si="11"/>
        <v>38.31451891585591</v>
      </c>
      <c r="D149" s="114">
        <f t="shared" si="12"/>
        <v>13.352116200114828</v>
      </c>
      <c r="E149" s="114">
        <f t="shared" si="13"/>
        <v>12.481509504010194</v>
      </c>
      <c r="F149" s="114">
        <f t="shared" si="14"/>
        <v>7.20468648884687</v>
      </c>
      <c r="G149" s="114">
        <f t="shared" si="15"/>
        <v>0.1694076466742284</v>
      </c>
      <c r="H149" s="114">
        <f t="shared" si="16"/>
        <v>11.363038371396117</v>
      </c>
      <c r="I149" s="114">
        <f t="shared" si="17"/>
        <v>2.2338668368300385</v>
      </c>
      <c r="J149" s="114">
        <f t="shared" si="18"/>
        <v>0.5252045860956095</v>
      </c>
      <c r="K149" s="114">
        <f t="shared" si="19"/>
        <v>0.26010832481241664</v>
      </c>
      <c r="L149" s="114">
        <f t="shared" si="20"/>
        <v>2.7316413786641043</v>
      </c>
      <c r="N149" s="115">
        <f t="shared" si="21"/>
        <v>88.37598992848791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43.5759640107972</v>
      </c>
      <c r="D150" s="7">
        <f t="shared" si="12"/>
        <v>0.6757509812874458</v>
      </c>
      <c r="E150" s="7">
        <f t="shared" si="13"/>
        <v>8.524774542026629</v>
      </c>
      <c r="F150" s="7">
        <f t="shared" si="14"/>
        <v>45.77022125148808</v>
      </c>
      <c r="G150" s="7">
        <f t="shared" si="15"/>
        <v>0.11996621569920031</v>
      </c>
      <c r="H150" s="7">
        <f t="shared" si="16"/>
        <v>0.5370171553493858</v>
      </c>
      <c r="I150" s="7">
        <f t="shared" si="17"/>
        <v>0.017184074430080597</v>
      </c>
      <c r="J150" s="7">
        <f t="shared" si="18"/>
        <v>0.005815840248330097</v>
      </c>
      <c r="K150" s="7">
        <f t="shared" si="19"/>
        <v>-0.030609843854929153</v>
      </c>
      <c r="L150" s="7">
        <f t="shared" si="20"/>
        <v>0.010330025119454125</v>
      </c>
      <c r="N150" s="7">
        <f t="shared" si="21"/>
        <v>99.2370240964458</v>
      </c>
    </row>
    <row r="151" spans="1:14" s="119" customFormat="1" ht="11.25">
      <c r="A151" s="118">
        <f t="shared" si="22"/>
        <v>6</v>
      </c>
      <c r="B151" s="119" t="str">
        <f>'recalc raw'!C8</f>
        <v>JGb-1 (1)</v>
      </c>
      <c r="C151" s="107">
        <f t="shared" si="11"/>
        <v>44.005714281366096</v>
      </c>
      <c r="D151" s="107">
        <f t="shared" si="12"/>
        <v>17.42581449034394</v>
      </c>
      <c r="E151" s="107">
        <f t="shared" si="13"/>
        <v>15.76961705426875</v>
      </c>
      <c r="F151" s="107">
        <f t="shared" si="14"/>
        <v>7.937553105171699</v>
      </c>
      <c r="G151" s="107">
        <f t="shared" si="15"/>
        <v>0.19438928726732135</v>
      </c>
      <c r="H151" s="107">
        <f t="shared" si="16"/>
        <v>12.254940638014483</v>
      </c>
      <c r="I151" s="107">
        <f t="shared" si="17"/>
        <v>1.2661985654870873</v>
      </c>
      <c r="J151" s="107">
        <f t="shared" si="18"/>
        <v>0.23528172686302706</v>
      </c>
      <c r="K151" s="107">
        <f t="shared" si="19"/>
        <v>0.019219087675068375</v>
      </c>
      <c r="L151" s="107">
        <f t="shared" si="20"/>
        <v>1.6022216055866352</v>
      </c>
      <c r="N151" s="109">
        <f t="shared" si="21"/>
        <v>100.69173075436905</v>
      </c>
    </row>
    <row r="152" spans="1:14" s="113" customFormat="1" ht="11.25">
      <c r="A152" s="112">
        <f t="shared" si="22"/>
        <v>7</v>
      </c>
      <c r="B152" s="113" t="str">
        <f>'recalc raw'!C9</f>
        <v>Drift (3)</v>
      </c>
      <c r="C152" s="114">
        <f t="shared" si="11"/>
        <v>38.31451891585591</v>
      </c>
      <c r="D152" s="114">
        <f t="shared" si="12"/>
        <v>13.352116200114828</v>
      </c>
      <c r="E152" s="114">
        <f t="shared" si="13"/>
        <v>12.481509504010194</v>
      </c>
      <c r="F152" s="114">
        <f t="shared" si="14"/>
        <v>7.2046864888468685</v>
      </c>
      <c r="G152" s="114">
        <f t="shared" si="15"/>
        <v>0.1694076466742284</v>
      </c>
      <c r="H152" s="114">
        <f t="shared" si="16"/>
        <v>11.363038371396117</v>
      </c>
      <c r="I152" s="114">
        <f t="shared" si="17"/>
        <v>2.233866836830039</v>
      </c>
      <c r="J152" s="114">
        <f t="shared" si="18"/>
        <v>0.5252045860956095</v>
      </c>
      <c r="K152" s="114">
        <f t="shared" si="19"/>
        <v>0.26010832481241664</v>
      </c>
      <c r="L152" s="114">
        <f t="shared" si="20"/>
        <v>2.7316413786641047</v>
      </c>
      <c r="N152" s="115">
        <f t="shared" si="21"/>
        <v>88.37598992848791</v>
      </c>
    </row>
    <row r="153" spans="1:14" ht="11.25">
      <c r="A153" s="25">
        <f t="shared" si="22"/>
        <v>8</v>
      </c>
      <c r="B153" s="1" t="str">
        <f>'recalc raw'!C10</f>
        <v>142R2(68-78)</v>
      </c>
      <c r="C153" s="7">
        <f t="shared" si="11"/>
        <v>49.71366936215743</v>
      </c>
      <c r="D153" s="7">
        <f t="shared" si="12"/>
        <v>19.842124391904516</v>
      </c>
      <c r="E153" s="7">
        <f t="shared" si="13"/>
        <v>6.6651590031840104</v>
      </c>
      <c r="F153" s="7">
        <f t="shared" si="14"/>
        <v>8.603620724873076</v>
      </c>
      <c r="G153" s="7">
        <f t="shared" si="15"/>
        <v>0.10416405155263403</v>
      </c>
      <c r="H153" s="7">
        <f t="shared" si="16"/>
        <v>13.232463619910728</v>
      </c>
      <c r="I153" s="7">
        <f t="shared" si="17"/>
        <v>2.286611589779377</v>
      </c>
      <c r="J153" s="7">
        <f t="shared" si="18"/>
        <v>0.06458491510675904</v>
      </c>
      <c r="K153" s="7">
        <f t="shared" si="19"/>
        <v>0.00016406822051028398</v>
      </c>
      <c r="L153" s="7">
        <f t="shared" si="20"/>
        <v>0.39396446154280257</v>
      </c>
      <c r="N153" s="7">
        <f t="shared" si="21"/>
        <v>100.90636212001137</v>
      </c>
    </row>
    <row r="154" spans="1:14" ht="11.25">
      <c r="A154" s="25">
        <f t="shared" si="22"/>
        <v>9</v>
      </c>
      <c r="B154" s="1" t="str">
        <f>'recalc raw'!C11</f>
        <v>145R1(64-74)</v>
      </c>
      <c r="C154" s="7">
        <f t="shared" si="11"/>
        <v>51.700608359544034</v>
      </c>
      <c r="D154" s="7">
        <f t="shared" si="12"/>
        <v>18.005468426482814</v>
      </c>
      <c r="E154" s="7">
        <f t="shared" si="13"/>
        <v>6.060523140056555</v>
      </c>
      <c r="F154" s="7">
        <f t="shared" si="14"/>
        <v>7.710018406594373</v>
      </c>
      <c r="G154" s="7">
        <f t="shared" si="15"/>
        <v>0.10288289524138629</v>
      </c>
      <c r="H154" s="7">
        <f t="shared" si="16"/>
        <v>13.271741870624153</v>
      </c>
      <c r="I154" s="7">
        <f t="shared" si="17"/>
        <v>2.6293338720809682</v>
      </c>
      <c r="J154" s="7">
        <f t="shared" si="18"/>
        <v>0.03566931488845545</v>
      </c>
      <c r="K154" s="7">
        <f t="shared" si="19"/>
        <v>0.03172135527412848</v>
      </c>
      <c r="L154" s="7">
        <f t="shared" si="20"/>
        <v>0.325353695723927</v>
      </c>
      <c r="N154" s="111">
        <f t="shared" si="21"/>
        <v>99.84159998123667</v>
      </c>
    </row>
    <row r="155" spans="1:14" ht="11.25">
      <c r="A155" s="25">
        <f t="shared" si="22"/>
        <v>10</v>
      </c>
      <c r="B155" s="1" t="str">
        <f>'recalc raw'!C12</f>
        <v>145R3(28-36)</v>
      </c>
      <c r="C155" s="7">
        <f t="shared" si="11"/>
        <v>46.786024567822935</v>
      </c>
      <c r="D155" s="7">
        <f t="shared" si="12"/>
        <v>19.17119951735532</v>
      </c>
      <c r="E155" s="7">
        <f t="shared" si="13"/>
        <v>7.327748073038682</v>
      </c>
      <c r="F155" s="7">
        <f t="shared" si="14"/>
        <v>12.828049365240664</v>
      </c>
      <c r="G155" s="7">
        <f t="shared" si="15"/>
        <v>0.10711096439057263</v>
      </c>
      <c r="H155" s="7">
        <f t="shared" si="16"/>
        <v>11.062417251462096</v>
      </c>
      <c r="I155" s="7">
        <f t="shared" si="17"/>
        <v>1.6494620466918752</v>
      </c>
      <c r="J155" s="7">
        <f t="shared" si="18"/>
        <v>0.03984473526688791</v>
      </c>
      <c r="K155" s="7">
        <f t="shared" si="19"/>
        <v>0.005368106416713832</v>
      </c>
      <c r="L155" s="7">
        <f t="shared" si="20"/>
        <v>0.22133955870118824</v>
      </c>
      <c r="N155" s="7">
        <f t="shared" si="21"/>
        <v>99.1931960799702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60.98790298600978</v>
      </c>
      <c r="D156" s="7">
        <f t="shared" si="12"/>
        <v>15.816489706295544</v>
      </c>
      <c r="E156" s="7">
        <f t="shared" si="13"/>
        <v>6.4993531735414205</v>
      </c>
      <c r="F156" s="7">
        <f t="shared" si="14"/>
        <v>3.8229135596774553</v>
      </c>
      <c r="G156" s="7">
        <f t="shared" si="15"/>
        <v>0.10726366567485715</v>
      </c>
      <c r="H156" s="7">
        <f t="shared" si="16"/>
        <v>6.479252611122482</v>
      </c>
      <c r="I156" s="7">
        <f t="shared" si="17"/>
        <v>3.1888638474239634</v>
      </c>
      <c r="J156" s="7">
        <f t="shared" si="18"/>
        <v>1.3965951306829856</v>
      </c>
      <c r="K156" s="7">
        <f t="shared" si="19"/>
        <v>0.15056672048588146</v>
      </c>
      <c r="L156" s="7">
        <f t="shared" si="20"/>
        <v>0.6719165588987883</v>
      </c>
      <c r="N156" s="7">
        <f t="shared" si="21"/>
        <v>98.97055123932728</v>
      </c>
    </row>
    <row r="157" spans="1:14" s="113" customFormat="1" ht="11.25">
      <c r="A157" s="112">
        <f t="shared" si="22"/>
        <v>12</v>
      </c>
      <c r="B157" s="113" t="str">
        <f>'recalc raw'!C14</f>
        <v>Drift (4)</v>
      </c>
      <c r="C157" s="114">
        <f t="shared" si="11"/>
        <v>38.31451891585591</v>
      </c>
      <c r="D157" s="114">
        <f t="shared" si="12"/>
        <v>13.352116200114828</v>
      </c>
      <c r="E157" s="114">
        <f t="shared" si="13"/>
        <v>12.481509504010194</v>
      </c>
      <c r="F157" s="114">
        <f t="shared" si="14"/>
        <v>7.20468648884687</v>
      </c>
      <c r="G157" s="114">
        <f t="shared" si="15"/>
        <v>0.1694076466742284</v>
      </c>
      <c r="H157" s="114">
        <f t="shared" si="16"/>
        <v>11.363038371396117</v>
      </c>
      <c r="I157" s="114">
        <f t="shared" si="17"/>
        <v>2.233866836830039</v>
      </c>
      <c r="J157" s="114">
        <f t="shared" si="18"/>
        <v>0.5252045860956094</v>
      </c>
      <c r="K157" s="114">
        <f t="shared" si="19"/>
        <v>0.26010832481241664</v>
      </c>
      <c r="L157" s="114">
        <f t="shared" si="20"/>
        <v>2.7316413786641043</v>
      </c>
      <c r="N157" s="115">
        <f t="shared" si="21"/>
        <v>88.37598992848791</v>
      </c>
    </row>
    <row r="158" spans="1:14" s="39" customFormat="1" ht="11.25">
      <c r="A158" s="110">
        <f t="shared" si="22"/>
        <v>13</v>
      </c>
      <c r="B158" s="39" t="str">
        <f>'recalc raw'!C15</f>
        <v>DTS-1 (1)</v>
      </c>
      <c r="C158" s="35">
        <f t="shared" si="11"/>
        <v>40.90604834814508</v>
      </c>
      <c r="D158" s="35">
        <f t="shared" si="12"/>
        <v>0.17920647320797292</v>
      </c>
      <c r="E158" s="35">
        <f t="shared" si="13"/>
        <v>8.64464267102661</v>
      </c>
      <c r="F158" s="35">
        <f t="shared" si="14"/>
        <v>50.50818370869043</v>
      </c>
      <c r="G158" s="35">
        <f t="shared" si="15"/>
        <v>0.12033618219179741</v>
      </c>
      <c r="H158" s="35">
        <f t="shared" si="16"/>
        <v>0.06986786537351648</v>
      </c>
      <c r="I158" s="35">
        <f t="shared" si="17"/>
        <v>0.0027626454417015384</v>
      </c>
      <c r="J158" s="35">
        <f t="shared" si="18"/>
        <v>0.003548744555559148</v>
      </c>
      <c r="K158" s="35">
        <f t="shared" si="19"/>
        <v>-0.02437767739065658</v>
      </c>
      <c r="L158" s="35">
        <f t="shared" si="20"/>
        <v>0.010296406944426606</v>
      </c>
      <c r="N158" s="7">
        <f t="shared" si="21"/>
        <v>100.44489304557707</v>
      </c>
    </row>
    <row r="159" spans="1:14" s="119" customFormat="1" ht="11.25">
      <c r="A159" s="118">
        <f t="shared" si="22"/>
        <v>14</v>
      </c>
      <c r="B159" s="119" t="str">
        <f>'recalc raw'!C16</f>
        <v>147R2(24-30)</v>
      </c>
      <c r="C159" s="107">
        <f t="shared" si="11"/>
        <v>52.57117490748673</v>
      </c>
      <c r="D159" s="107">
        <f t="shared" si="12"/>
        <v>15.882283992519296</v>
      </c>
      <c r="E159" s="107">
        <f t="shared" si="13"/>
        <v>7.75298801144771</v>
      </c>
      <c r="F159" s="107">
        <f t="shared" si="14"/>
        <v>9.711675291060768</v>
      </c>
      <c r="G159" s="107">
        <f t="shared" si="15"/>
        <v>0.13656756841543516</v>
      </c>
      <c r="H159" s="107">
        <f t="shared" si="16"/>
        <v>12.249463676143368</v>
      </c>
      <c r="I159" s="107">
        <f t="shared" si="17"/>
        <v>2.3371540366252286</v>
      </c>
      <c r="J159" s="107">
        <f t="shared" si="18"/>
        <v>0.04160198980134909</v>
      </c>
      <c r="K159" s="107">
        <f t="shared" si="19"/>
        <v>0.06139664414125415</v>
      </c>
      <c r="L159" s="107">
        <f t="shared" si="20"/>
        <v>0.4487968612390998</v>
      </c>
      <c r="N159" s="109">
        <f t="shared" si="21"/>
        <v>101.13170633473898</v>
      </c>
    </row>
    <row r="160" spans="1:14" ht="11.25">
      <c r="A160" s="25">
        <f t="shared" si="22"/>
        <v>15</v>
      </c>
      <c r="B160" s="1" t="str">
        <f>'recalc raw'!C17</f>
        <v>148R2(34-44)</v>
      </c>
      <c r="C160" s="7">
        <f t="shared" si="11"/>
        <v>52.577925939719094</v>
      </c>
      <c r="D160" s="7">
        <f t="shared" si="12"/>
        <v>17.093029393068615</v>
      </c>
      <c r="E160" s="7">
        <f t="shared" si="13"/>
        <v>6.918759178757973</v>
      </c>
      <c r="F160" s="7">
        <f t="shared" si="14"/>
        <v>7.523697555100313</v>
      </c>
      <c r="G160" s="7">
        <f t="shared" si="15"/>
        <v>0.1266212324924698</v>
      </c>
      <c r="H160" s="7">
        <f t="shared" si="16"/>
        <v>12.755814285656891</v>
      </c>
      <c r="I160" s="7">
        <f t="shared" si="17"/>
        <v>2.7489614654596064</v>
      </c>
      <c r="J160" s="7">
        <f t="shared" si="18"/>
        <v>0.03908465474555918</v>
      </c>
      <c r="K160" s="7">
        <f t="shared" si="19"/>
        <v>-0.016433810831109008</v>
      </c>
      <c r="L160" s="7">
        <f t="shared" si="20"/>
        <v>0.4493278801129917</v>
      </c>
      <c r="N160" s="7">
        <f t="shared" si="21"/>
        <v>100.23322158511351</v>
      </c>
    </row>
    <row r="161" spans="1:14" ht="11.25">
      <c r="A161" s="25">
        <f t="shared" si="22"/>
        <v>16</v>
      </c>
      <c r="B161" s="1" t="str">
        <f>'recalc raw'!C18</f>
        <v>149R2(10-20)</v>
      </c>
      <c r="C161" s="7">
        <f t="shared" si="11"/>
        <v>50.77143898325784</v>
      </c>
      <c r="D161" s="7">
        <f t="shared" si="12"/>
        <v>17.409280709892236</v>
      </c>
      <c r="E161" s="7">
        <f t="shared" si="13"/>
        <v>5.555556817103835</v>
      </c>
      <c r="F161" s="7">
        <f t="shared" si="14"/>
        <v>10.122888176152472</v>
      </c>
      <c r="G161" s="7">
        <f t="shared" si="15"/>
        <v>0.10600816706684171</v>
      </c>
      <c r="H161" s="7">
        <f t="shared" si="16"/>
        <v>14.37904977296656</v>
      </c>
      <c r="I161" s="7">
        <f t="shared" si="17"/>
        <v>1.7528241731210399</v>
      </c>
      <c r="J161" s="7">
        <f t="shared" si="18"/>
        <v>0.0207419966643338</v>
      </c>
      <c r="K161" s="7">
        <f t="shared" si="19"/>
        <v>-0.008044720317396581</v>
      </c>
      <c r="L161" s="7">
        <f t="shared" si="20"/>
        <v>0.271896683639751</v>
      </c>
      <c r="N161" s="35">
        <f t="shared" si="21"/>
        <v>100.38968547986492</v>
      </c>
    </row>
    <row r="162" spans="1:14" s="113" customFormat="1" ht="11.25">
      <c r="A162" s="112">
        <f t="shared" si="22"/>
        <v>17</v>
      </c>
      <c r="B162" s="113" t="str">
        <f>'recalc raw'!C19</f>
        <v>Drift (5)</v>
      </c>
      <c r="C162" s="114">
        <f t="shared" si="11"/>
        <v>38.31451891585591</v>
      </c>
      <c r="D162" s="114">
        <f t="shared" si="12"/>
        <v>13.352116200114828</v>
      </c>
      <c r="E162" s="114">
        <f t="shared" si="13"/>
        <v>12.481509504010194</v>
      </c>
      <c r="F162" s="114">
        <f t="shared" si="14"/>
        <v>7.20468648884687</v>
      </c>
      <c r="G162" s="114">
        <f t="shared" si="15"/>
        <v>0.1694076466742284</v>
      </c>
      <c r="H162" s="114">
        <f t="shared" si="16"/>
        <v>11.363038371396117</v>
      </c>
      <c r="I162" s="114">
        <f t="shared" si="17"/>
        <v>2.2338668368300385</v>
      </c>
      <c r="J162" s="114">
        <f t="shared" si="18"/>
        <v>0.5252045860956095</v>
      </c>
      <c r="K162" s="114">
        <f t="shared" si="19"/>
        <v>0.26010832481241664</v>
      </c>
      <c r="L162" s="114">
        <f t="shared" si="20"/>
        <v>2.7316413786641043</v>
      </c>
      <c r="N162" s="115">
        <f t="shared" si="21"/>
        <v>88.37598992848791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49.19023065915038</v>
      </c>
      <c r="D163" s="7">
        <f t="shared" si="12"/>
        <v>15.474610252825858</v>
      </c>
      <c r="E163" s="7">
        <f t="shared" si="13"/>
        <v>11.14545450917789</v>
      </c>
      <c r="F163" s="7">
        <f t="shared" si="14"/>
        <v>9.808668426924825</v>
      </c>
      <c r="G163" s="7">
        <f t="shared" si="15"/>
        <v>0.1757127089177555</v>
      </c>
      <c r="H163" s="7">
        <f t="shared" si="16"/>
        <v>13.174394960498267</v>
      </c>
      <c r="I163" s="7">
        <f t="shared" si="17"/>
        <v>1.807821940495997</v>
      </c>
      <c r="J163" s="7">
        <f t="shared" si="18"/>
        <v>0.02414543724979511</v>
      </c>
      <c r="K163" s="7">
        <f t="shared" si="19"/>
        <v>0.014570730457246417</v>
      </c>
      <c r="L163" s="7">
        <f t="shared" si="20"/>
        <v>0.9928091442077801</v>
      </c>
      <c r="N163" s="35">
        <f t="shared" si="21"/>
        <v>101.79384803944856</v>
      </c>
    </row>
    <row r="164" spans="1:14" ht="11.25">
      <c r="A164" s="25">
        <f t="shared" si="22"/>
        <v>19</v>
      </c>
      <c r="B164" s="1" t="str">
        <f>'recalc raw'!C21</f>
        <v>150R1(72-82)</v>
      </c>
      <c r="C164" s="7">
        <f t="shared" si="11"/>
        <v>49.75456424152042</v>
      </c>
      <c r="D164" s="7">
        <f t="shared" si="12"/>
        <v>18.778809940730504</v>
      </c>
      <c r="E164" s="7">
        <f t="shared" si="13"/>
        <v>4.611238890408873</v>
      </c>
      <c r="F164" s="7">
        <f t="shared" si="14"/>
        <v>10.508289223738918</v>
      </c>
      <c r="G164" s="7">
        <f t="shared" si="15"/>
        <v>0.08839463376651703</v>
      </c>
      <c r="H164" s="7">
        <f t="shared" si="16"/>
        <v>15.014293481238038</v>
      </c>
      <c r="I164" s="7">
        <f t="shared" si="17"/>
        <v>1.4664641688069258</v>
      </c>
      <c r="J164" s="7">
        <f t="shared" si="18"/>
        <v>0.034888532491953964</v>
      </c>
      <c r="K164" s="7">
        <f t="shared" si="19"/>
        <v>-0.004522103662950377</v>
      </c>
      <c r="L164" s="7">
        <f t="shared" si="20"/>
        <v>0.20779587800032825</v>
      </c>
      <c r="N164" s="7">
        <f t="shared" si="21"/>
        <v>100.46473899070246</v>
      </c>
    </row>
    <row r="165" spans="1:14" s="119" customFormat="1" ht="11.25">
      <c r="A165" s="118">
        <f t="shared" si="22"/>
        <v>20</v>
      </c>
      <c r="B165" s="119" t="str">
        <f>'recalc raw'!C22</f>
        <v>151R2(22-30)</v>
      </c>
      <c r="C165" s="107">
        <f t="shared" si="11"/>
        <v>52.55776378193571</v>
      </c>
      <c r="D165" s="107">
        <f t="shared" si="12"/>
        <v>15.441029721033251</v>
      </c>
      <c r="E165" s="107">
        <f t="shared" si="13"/>
        <v>7.286853203447107</v>
      </c>
      <c r="F165" s="107">
        <f t="shared" si="14"/>
        <v>8.646560046042875</v>
      </c>
      <c r="G165" s="107">
        <f t="shared" si="15"/>
        <v>0.13426023000017595</v>
      </c>
      <c r="H165" s="107">
        <f t="shared" si="16"/>
        <v>14.002111300356654</v>
      </c>
      <c r="I165" s="107">
        <f t="shared" si="17"/>
        <v>2.278561813491329</v>
      </c>
      <c r="J165" s="107">
        <f t="shared" si="18"/>
        <v>0.03834227551730062</v>
      </c>
      <c r="K165" s="107">
        <f t="shared" si="19"/>
        <v>0.008520628420100087</v>
      </c>
      <c r="L165" s="107">
        <f t="shared" si="20"/>
        <v>0.4785431201454117</v>
      </c>
      <c r="N165" s="109">
        <f t="shared" si="21"/>
        <v>100.86402549196983</v>
      </c>
    </row>
    <row r="166" spans="1:14" ht="11.25">
      <c r="A166" s="25">
        <f t="shared" si="22"/>
        <v>21</v>
      </c>
      <c r="B166" s="1" t="str">
        <f>'recalc raw'!C23</f>
        <v>BHVO2 (1) unignited</v>
      </c>
      <c r="C166" s="7">
        <f t="shared" si="11"/>
        <v>48.206403998234165</v>
      </c>
      <c r="D166" s="7">
        <f t="shared" si="12"/>
        <v>12.938655395044925</v>
      </c>
      <c r="E166" s="7">
        <f t="shared" si="13"/>
        <v>12.51493505060741</v>
      </c>
      <c r="F166" s="7">
        <f t="shared" si="14"/>
        <v>7.1558894264224095</v>
      </c>
      <c r="G166" s="7">
        <f t="shared" si="15"/>
        <v>0.1658138554602399</v>
      </c>
      <c r="H166" s="7">
        <f t="shared" si="16"/>
        <v>11.161093632533106</v>
      </c>
      <c r="I166" s="7">
        <f t="shared" si="17"/>
        <v>2.169338089047285</v>
      </c>
      <c r="J166" s="7">
        <f t="shared" si="18"/>
        <v>0.5190728463118466</v>
      </c>
      <c r="K166" s="7">
        <f t="shared" si="19"/>
        <v>0.2310818760600194</v>
      </c>
      <c r="L166" s="7">
        <f t="shared" si="20"/>
        <v>2.7764583264145495</v>
      </c>
      <c r="N166" s="7">
        <f t="shared" si="21"/>
        <v>97.60766062007595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 (6)</v>
      </c>
      <c r="C167" s="114">
        <f t="shared" si="11"/>
        <v>38.31451891585591</v>
      </c>
      <c r="D167" s="114">
        <f t="shared" si="12"/>
        <v>13.352116200114828</v>
      </c>
      <c r="E167" s="114">
        <f t="shared" si="13"/>
        <v>12.481509504010194</v>
      </c>
      <c r="F167" s="114">
        <f t="shared" si="14"/>
        <v>7.2046864888468685</v>
      </c>
      <c r="G167" s="114">
        <f t="shared" si="15"/>
        <v>0.1694076466742284</v>
      </c>
      <c r="H167" s="114">
        <f t="shared" si="16"/>
        <v>11.363038371396117</v>
      </c>
      <c r="I167" s="114">
        <f t="shared" si="17"/>
        <v>2.233866836830039</v>
      </c>
      <c r="J167" s="114">
        <f t="shared" si="18"/>
        <v>0.5252045860956095</v>
      </c>
      <c r="K167" s="114">
        <f t="shared" si="19"/>
        <v>0.26010832481241664</v>
      </c>
      <c r="L167" s="114">
        <f t="shared" si="20"/>
        <v>2.7316413786641043</v>
      </c>
      <c r="N167" s="115">
        <f t="shared" si="21"/>
        <v>88.37598992848791</v>
      </c>
    </row>
    <row r="168" spans="1:14" ht="11.25">
      <c r="A168" s="25">
        <f t="shared" si="23"/>
        <v>23</v>
      </c>
      <c r="B168" s="1" t="str">
        <f>'recalc raw'!C25</f>
        <v>155R2(20-26)</v>
      </c>
      <c r="C168" s="7">
        <f t="shared" si="11"/>
        <v>50.46334084701836</v>
      </c>
      <c r="D168" s="7">
        <f t="shared" si="12"/>
        <v>14.047694449520367</v>
      </c>
      <c r="E168" s="7">
        <f t="shared" si="13"/>
        <v>13.084980901974449</v>
      </c>
      <c r="F168" s="7">
        <f t="shared" si="14"/>
        <v>7.129059407759766</v>
      </c>
      <c r="G168" s="7">
        <f t="shared" si="15"/>
        <v>0.18078830838198742</v>
      </c>
      <c r="H168" s="7">
        <f t="shared" si="16"/>
        <v>10.740679129139467</v>
      </c>
      <c r="I168" s="7">
        <f t="shared" si="17"/>
        <v>2.7491094408351904</v>
      </c>
      <c r="J168" s="7">
        <f t="shared" si="18"/>
        <v>0.04862787753884543</v>
      </c>
      <c r="K168" s="7">
        <f t="shared" si="19"/>
        <v>0.12858627644830167</v>
      </c>
      <c r="L168" s="7">
        <f t="shared" si="20"/>
        <v>1.720473763659322</v>
      </c>
      <c r="N168" s="7">
        <f t="shared" si="21"/>
        <v>100.16475412582776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43.718016096790166</v>
      </c>
      <c r="D169" s="7">
        <f t="shared" si="12"/>
        <v>0.6786935696826623</v>
      </c>
      <c r="E169" s="7">
        <f t="shared" si="13"/>
        <v>8.571097314460024</v>
      </c>
      <c r="F169" s="7">
        <f t="shared" si="14"/>
        <v>46.41740654904359</v>
      </c>
      <c r="G169" s="7">
        <f t="shared" si="15"/>
        <v>0.121785947876693</v>
      </c>
      <c r="H169" s="7">
        <f t="shared" si="16"/>
        <v>0.5504114665607629</v>
      </c>
      <c r="I169" s="7">
        <f t="shared" si="17"/>
        <v>0.022892223135897165</v>
      </c>
      <c r="J169" s="7">
        <f t="shared" si="18"/>
        <v>0.005948646133428101</v>
      </c>
      <c r="K169" s="7">
        <f t="shared" si="19"/>
        <v>0.05650901389031344</v>
      </c>
      <c r="L169" s="7">
        <f t="shared" si="20"/>
        <v>0.010388595068993905</v>
      </c>
      <c r="N169" s="7">
        <f t="shared" si="21"/>
        <v>100.09664040875222</v>
      </c>
    </row>
    <row r="170" spans="1:14" ht="11.25">
      <c r="A170" s="25">
        <f t="shared" si="23"/>
        <v>25</v>
      </c>
      <c r="B170" s="1" t="str">
        <f>'recalc raw'!C27</f>
        <v>157R2(81-90)</v>
      </c>
      <c r="C170" s="7">
        <f t="shared" si="11"/>
        <v>52.742803983435394</v>
      </c>
      <c r="D170" s="7">
        <f t="shared" si="12"/>
        <v>16.071826348415655</v>
      </c>
      <c r="E170" s="7">
        <f t="shared" si="13"/>
        <v>6.377270119531607</v>
      </c>
      <c r="F170" s="7">
        <f t="shared" si="14"/>
        <v>10.856286614352078</v>
      </c>
      <c r="G170" s="7">
        <f t="shared" si="15"/>
        <v>0.11490367147281</v>
      </c>
      <c r="H170" s="7">
        <f t="shared" si="16"/>
        <v>13.998817128469138</v>
      </c>
      <c r="I170" s="7">
        <f t="shared" si="17"/>
        <v>1.8225540248330827</v>
      </c>
      <c r="J170" s="7">
        <f t="shared" si="18"/>
        <v>0.02152166514423552</v>
      </c>
      <c r="K170" s="7">
        <f t="shared" si="19"/>
        <v>0.020658322473591895</v>
      </c>
      <c r="L170" s="7">
        <f t="shared" si="20"/>
        <v>0.29504750748462144</v>
      </c>
      <c r="N170" s="7">
        <f t="shared" si="21"/>
        <v>102.30103106313862</v>
      </c>
    </row>
    <row r="171" spans="1:14" ht="11.25">
      <c r="A171" s="25">
        <f t="shared" si="23"/>
        <v>26</v>
      </c>
      <c r="B171" s="1" t="str">
        <f>'recalc raw'!C28</f>
        <v>136R2(4-14)</v>
      </c>
      <c r="C171" s="7">
        <f t="shared" si="11"/>
        <v>45.55558696227225</v>
      </c>
      <c r="D171" s="7">
        <f t="shared" si="12"/>
        <v>6.459142267539727</v>
      </c>
      <c r="E171" s="7">
        <f t="shared" si="13"/>
        <v>10.772461654535254</v>
      </c>
      <c r="F171" s="7">
        <f t="shared" si="14"/>
        <v>32.057077065577516</v>
      </c>
      <c r="G171" s="7">
        <f t="shared" si="15"/>
        <v>0.15059512714012493</v>
      </c>
      <c r="H171" s="7">
        <f t="shared" si="16"/>
        <v>5.728511075610941</v>
      </c>
      <c r="I171" s="7">
        <f t="shared" si="17"/>
        <v>0.3308227490625813</v>
      </c>
      <c r="J171" s="7">
        <f t="shared" si="18"/>
        <v>0.01789473372803906</v>
      </c>
      <c r="K171" s="7">
        <f t="shared" si="19"/>
        <v>0.004582522843411618</v>
      </c>
      <c r="L171" s="7">
        <f t="shared" si="20"/>
        <v>0.10411483844942168</v>
      </c>
      <c r="N171" s="35">
        <f t="shared" si="21"/>
        <v>101.17620647391585</v>
      </c>
    </row>
    <row r="172" spans="1:14" s="113" customFormat="1" ht="11.25">
      <c r="A172" s="112">
        <f t="shared" si="23"/>
        <v>27</v>
      </c>
      <c r="B172" s="113" t="str">
        <f>'recalc raw'!C29</f>
        <v>Drift (7)</v>
      </c>
      <c r="C172" s="114">
        <f t="shared" si="11"/>
        <v>38.31451891585591</v>
      </c>
      <c r="D172" s="114">
        <f t="shared" si="12"/>
        <v>13.35211620011483</v>
      </c>
      <c r="E172" s="114">
        <f t="shared" si="13"/>
        <v>12.481509504010194</v>
      </c>
      <c r="F172" s="114">
        <f t="shared" si="14"/>
        <v>7.20468648884687</v>
      </c>
      <c r="G172" s="114">
        <f t="shared" si="15"/>
        <v>0.1694076466742284</v>
      </c>
      <c r="H172" s="114">
        <f t="shared" si="16"/>
        <v>11.363038371396117</v>
      </c>
      <c r="I172" s="114">
        <f t="shared" si="17"/>
        <v>2.233866836830039</v>
      </c>
      <c r="J172" s="114">
        <f t="shared" si="18"/>
        <v>0.5252045860956094</v>
      </c>
      <c r="K172" s="114">
        <f t="shared" si="19"/>
        <v>0.26010832481241664</v>
      </c>
      <c r="L172" s="114">
        <f t="shared" si="20"/>
        <v>2.7316413786641043</v>
      </c>
      <c r="N172" s="115">
        <f t="shared" si="21"/>
        <v>88.37598992848791</v>
      </c>
    </row>
    <row r="173" spans="1:14" s="39" customFormat="1" ht="11.25">
      <c r="A173" s="110">
        <f t="shared" si="23"/>
        <v>28</v>
      </c>
      <c r="B173" s="39" t="str">
        <f>'recalc raw'!C30</f>
        <v>JA-3 (2)</v>
      </c>
      <c r="C173" s="35">
        <f t="shared" si="11"/>
        <v>62.621482255625665</v>
      </c>
      <c r="D173" s="35">
        <f t="shared" si="12"/>
        <v>15.370100832443015</v>
      </c>
      <c r="E173" s="35">
        <f t="shared" si="13"/>
        <v>6.777846085141889</v>
      </c>
      <c r="F173" s="35">
        <f t="shared" si="14"/>
        <v>3.7910476837764997</v>
      </c>
      <c r="G173" s="35">
        <f t="shared" si="15"/>
        <v>0.10593303595866141</v>
      </c>
      <c r="H173" s="35">
        <f t="shared" si="16"/>
        <v>6.365946145939199</v>
      </c>
      <c r="I173" s="35">
        <f t="shared" si="17"/>
        <v>3.1844221486515765</v>
      </c>
      <c r="J173" s="35">
        <f t="shared" si="18"/>
        <v>1.427031523409834</v>
      </c>
      <c r="K173" s="35">
        <f t="shared" si="19"/>
        <v>0.11830448695914245</v>
      </c>
      <c r="L173" s="35">
        <f t="shared" si="20"/>
        <v>0.6791520899621752</v>
      </c>
      <c r="N173" s="7">
        <f t="shared" si="21"/>
        <v>100.32296180090852</v>
      </c>
    </row>
    <row r="174" spans="1:14" ht="11.25">
      <c r="A174" s="25">
        <f t="shared" si="23"/>
        <v>29</v>
      </c>
      <c r="B174" s="1" t="str">
        <f>'recalc raw'!C31</f>
        <v>Blank (2)</v>
      </c>
      <c r="C174" s="7">
        <f t="shared" si="11"/>
        <v>-0.029552264115617823</v>
      </c>
      <c r="D174" s="7">
        <f t="shared" si="12"/>
        <v>0.022510972103484614</v>
      </c>
      <c r="E174" s="7">
        <f t="shared" si="13"/>
        <v>0.05511628787075245</v>
      </c>
      <c r="F174" s="7">
        <f t="shared" si="14"/>
        <v>-0.07826040946595644</v>
      </c>
      <c r="G174" s="7">
        <f t="shared" si="15"/>
        <v>0.006573659368419541</v>
      </c>
      <c r="H174" s="7">
        <f t="shared" si="16"/>
        <v>-0.04022397200723882</v>
      </c>
      <c r="I174" s="7">
        <f t="shared" si="17"/>
        <v>0.04150325826234661</v>
      </c>
      <c r="J174" s="7">
        <f t="shared" si="18"/>
        <v>0.0048033822683672634</v>
      </c>
      <c r="K174" s="7">
        <f t="shared" si="19"/>
        <v>0.04771697842644538</v>
      </c>
      <c r="L174" s="7">
        <f t="shared" si="20"/>
        <v>0.007020990311222177</v>
      </c>
      <c r="N174" s="35">
        <f t="shared" si="21"/>
        <v>-0.010508095404220427</v>
      </c>
    </row>
    <row r="175" spans="1:14" s="113" customFormat="1" ht="11.25">
      <c r="A175" s="112">
        <f t="shared" si="23"/>
        <v>30</v>
      </c>
      <c r="B175" s="113" t="str">
        <f>'recalc raw'!C32</f>
        <v>DTS-1 (2)</v>
      </c>
      <c r="C175" s="114">
        <f t="shared" si="11"/>
        <v>40.46189957958339</v>
      </c>
      <c r="D175" s="114">
        <f t="shared" si="12"/>
        <v>0.18145640182619963</v>
      </c>
      <c r="E175" s="114">
        <f t="shared" si="13"/>
        <v>8.665645423632323</v>
      </c>
      <c r="F175" s="114">
        <f t="shared" si="14"/>
        <v>49.60082393572582</v>
      </c>
      <c r="G175" s="114">
        <f t="shared" si="15"/>
        <v>0.11744795814686015</v>
      </c>
      <c r="H175" s="114">
        <f t="shared" si="16"/>
        <v>0.07302248642645573</v>
      </c>
      <c r="I175" s="114">
        <f t="shared" si="17"/>
        <v>0.0055662184356463</v>
      </c>
      <c r="J175" s="114">
        <f t="shared" si="18"/>
        <v>0.0029462228025363504</v>
      </c>
      <c r="K175" s="114">
        <f t="shared" si="19"/>
        <v>-0.009941802780797615</v>
      </c>
      <c r="L175" s="114">
        <f t="shared" si="20"/>
        <v>0.00995476134278007</v>
      </c>
      <c r="N175" s="114">
        <f>SUM(C175:J175,L175)</f>
        <v>99.118762987922</v>
      </c>
    </row>
    <row r="176" spans="1:14" s="113" customFormat="1" ht="11.25">
      <c r="A176" s="112">
        <f t="shared" si="23"/>
        <v>31</v>
      </c>
      <c r="B176" s="113" t="str">
        <f>'recalc raw'!C33</f>
        <v>BHVO2 (2) unignited</v>
      </c>
      <c r="C176" s="114">
        <f t="shared" si="11"/>
        <v>47.62484951716296</v>
      </c>
      <c r="D176" s="114">
        <f t="shared" si="12"/>
        <v>12.992893394641989</v>
      </c>
      <c r="E176" s="114">
        <f t="shared" si="13"/>
        <v>12.090540055862899</v>
      </c>
      <c r="F176" s="114">
        <f t="shared" si="14"/>
        <v>7.274436879193094</v>
      </c>
      <c r="G176" s="114">
        <f t="shared" si="15"/>
        <v>0.1632480862469243</v>
      </c>
      <c r="H176" s="114">
        <f t="shared" si="16"/>
        <v>10.939482226646481</v>
      </c>
      <c r="I176" s="114">
        <f t="shared" si="17"/>
        <v>2.210840963252699</v>
      </c>
      <c r="J176" s="114">
        <f t="shared" si="18"/>
        <v>0.5262338809196803</v>
      </c>
      <c r="K176" s="114">
        <f t="shared" si="19"/>
        <v>0.2719296152683216</v>
      </c>
      <c r="L176" s="114">
        <f t="shared" si="20"/>
        <v>2.66912820076088</v>
      </c>
      <c r="N176" s="114">
        <f t="shared" si="21"/>
        <v>96.49165320468758</v>
      </c>
    </row>
    <row r="177" spans="1:14" s="113" customFormat="1" ht="11.25">
      <c r="A177" s="112">
        <f>A176+1</f>
        <v>32</v>
      </c>
      <c r="B177" s="113" t="str">
        <f>'recalc raw'!C34</f>
        <v>Drift (8)</v>
      </c>
      <c r="C177" s="114">
        <f t="shared" si="11"/>
        <v>38.31451891585591</v>
      </c>
      <c r="D177" s="114">
        <f t="shared" si="12"/>
        <v>13.352116200114828</v>
      </c>
      <c r="E177" s="114">
        <f t="shared" si="13"/>
        <v>12.481509504010194</v>
      </c>
      <c r="F177" s="114">
        <f t="shared" si="14"/>
        <v>7.20468648884687</v>
      </c>
      <c r="G177" s="114">
        <f t="shared" si="15"/>
        <v>0.1694076466742284</v>
      </c>
      <c r="H177" s="114">
        <f t="shared" si="16"/>
        <v>11.363038371396117</v>
      </c>
      <c r="I177" s="114">
        <f t="shared" si="17"/>
        <v>2.233866836830039</v>
      </c>
      <c r="J177" s="114">
        <f t="shared" si="18"/>
        <v>0.5252045860956095</v>
      </c>
      <c r="K177" s="114">
        <f t="shared" si="19"/>
        <v>0.26010832481241664</v>
      </c>
      <c r="L177" s="114">
        <f t="shared" si="20"/>
        <v>2.7316413786641043</v>
      </c>
      <c r="N177" s="115">
        <f t="shared" si="21"/>
        <v>88.37598992848791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0" sqref="K40"/>
    </sheetView>
  </sheetViews>
  <sheetFormatPr defaultColWidth="11.421875" defaultRowHeight="12.75"/>
  <cols>
    <col min="1" max="1" width="4.421875" style="158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8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8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1174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8">
        <f>'blk, drift &amp; conc calc'!A146</f>
        <v>1</v>
      </c>
      <c r="B3" s="7" t="str">
        <f>'blk, drift &amp; conc calc'!B146</f>
        <v>Drift (1)</v>
      </c>
      <c r="C3" s="35">
        <f>'blk, drift &amp; conc calc'!C146</f>
        <v>38.31451891585591</v>
      </c>
      <c r="D3" s="7">
        <f>'blk, drift &amp; conc calc'!D146</f>
        <v>13.352116200114828</v>
      </c>
      <c r="E3" s="7">
        <f>'blk, drift &amp; conc calc'!E146</f>
        <v>12.481509504010194</v>
      </c>
      <c r="F3" s="7">
        <f>'blk, drift &amp; conc calc'!F146</f>
        <v>7.20468648884687</v>
      </c>
      <c r="G3" s="7">
        <f>'blk, drift &amp; conc calc'!G146</f>
        <v>0.1694076466742284</v>
      </c>
      <c r="H3" s="7">
        <f>'blk, drift &amp; conc calc'!H146</f>
        <v>11.363038371396117</v>
      </c>
      <c r="I3" s="7">
        <f>'blk, drift &amp; conc calc'!I146</f>
        <v>2.233866836830039</v>
      </c>
      <c r="J3" s="7">
        <f>'blk, drift &amp; conc calc'!J146</f>
        <v>0.5252045860956095</v>
      </c>
      <c r="K3" s="7">
        <f>'blk, drift &amp; conc calc'!K146</f>
        <v>0.26010832481241664</v>
      </c>
      <c r="L3" s="7">
        <f>'blk, drift &amp; conc calc'!L146</f>
        <v>2.7316413786641043</v>
      </c>
      <c r="M3" s="7"/>
      <c r="N3" s="7">
        <f>SUM(C3:L3)</f>
        <v>88.63609825330033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13.556058491242897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8">
        <f>'blk, drift &amp; conc calc'!A149</f>
        <v>4</v>
      </c>
      <c r="B4" s="7" t="str">
        <f>'blk, drift &amp; conc calc'!B149</f>
        <v>Drift (2)</v>
      </c>
      <c r="C4" s="35">
        <f>'blk, drift &amp; conc calc'!C149</f>
        <v>38.31451891585591</v>
      </c>
      <c r="D4" s="7">
        <f>'blk, drift &amp; conc calc'!D149</f>
        <v>13.352116200114828</v>
      </c>
      <c r="E4" s="7">
        <f>'blk, drift &amp; conc calc'!E149</f>
        <v>12.481509504010194</v>
      </c>
      <c r="F4" s="7">
        <f>'blk, drift &amp; conc calc'!F149</f>
        <v>7.20468648884687</v>
      </c>
      <c r="G4" s="7">
        <f>'blk, drift &amp; conc calc'!G149</f>
        <v>0.1694076466742284</v>
      </c>
      <c r="H4" s="7">
        <f>'blk, drift &amp; conc calc'!H149</f>
        <v>11.363038371396117</v>
      </c>
      <c r="I4" s="7">
        <f>'blk, drift &amp; conc calc'!I149</f>
        <v>2.2338668368300385</v>
      </c>
      <c r="J4" s="7">
        <f>'blk, drift &amp; conc calc'!J149</f>
        <v>0.5252045860956095</v>
      </c>
      <c r="K4" s="7">
        <f>'blk, drift &amp; conc calc'!K149</f>
        <v>0.26010832481241664</v>
      </c>
      <c r="L4" s="7">
        <f>'blk, drift &amp; conc calc'!L149</f>
        <v>2.7316413786641043</v>
      </c>
      <c r="M4" s="7"/>
      <c r="N4" s="7">
        <f aca="true" t="shared" si="0" ref="N4:N9">SUM(C4:L4)</f>
        <v>88.63609825330033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13.556058491242897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8">
        <f>'blk, drift &amp; conc calc'!A152</f>
        <v>7</v>
      </c>
      <c r="B5" s="7" t="str">
        <f>'blk, drift &amp; conc calc'!B152</f>
        <v>Drift (3)</v>
      </c>
      <c r="C5" s="35">
        <f>'blk, drift &amp; conc calc'!C152</f>
        <v>38.31451891585591</v>
      </c>
      <c r="D5" s="7">
        <f>'blk, drift &amp; conc calc'!D152</f>
        <v>13.352116200114828</v>
      </c>
      <c r="E5" s="7">
        <f>'blk, drift &amp; conc calc'!E152</f>
        <v>12.481509504010194</v>
      </c>
      <c r="F5" s="7">
        <f>'blk, drift &amp; conc calc'!F152</f>
        <v>7.2046864888468685</v>
      </c>
      <c r="G5" s="7">
        <f>'blk, drift &amp; conc calc'!G152</f>
        <v>0.1694076466742284</v>
      </c>
      <c r="H5" s="7">
        <f>'blk, drift &amp; conc calc'!H152</f>
        <v>11.363038371396117</v>
      </c>
      <c r="I5" s="7">
        <f>'blk, drift &amp; conc calc'!I152</f>
        <v>2.233866836830039</v>
      </c>
      <c r="J5" s="7">
        <f>'blk, drift &amp; conc calc'!J152</f>
        <v>0.5252045860956095</v>
      </c>
      <c r="K5" s="7">
        <f>'blk, drift &amp; conc calc'!K152</f>
        <v>0.26010832481241664</v>
      </c>
      <c r="L5" s="7">
        <f>'blk, drift &amp; conc calc'!L152</f>
        <v>2.7316413786641047</v>
      </c>
      <c r="M5" s="7"/>
      <c r="N5" s="7">
        <f t="shared" si="0"/>
        <v>88.63609825330033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13.556058491242897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8">
        <f>'blk, drift &amp; conc calc'!A157</f>
        <v>12</v>
      </c>
      <c r="B6" s="7" t="str">
        <f>'blk, drift &amp; conc calc'!B157</f>
        <v>Drift (4)</v>
      </c>
      <c r="C6" s="35">
        <f>'blk, drift &amp; conc calc'!C157</f>
        <v>38.31451891585591</v>
      </c>
      <c r="D6" s="7">
        <f>'blk, drift &amp; conc calc'!D157</f>
        <v>13.352116200114828</v>
      </c>
      <c r="E6" s="7">
        <f>'blk, drift &amp; conc calc'!E157</f>
        <v>12.481509504010194</v>
      </c>
      <c r="F6" s="7">
        <f>'blk, drift &amp; conc calc'!F157</f>
        <v>7.20468648884687</v>
      </c>
      <c r="G6" s="7">
        <f>'blk, drift &amp; conc calc'!G157</f>
        <v>0.1694076466742284</v>
      </c>
      <c r="H6" s="7">
        <f>'blk, drift &amp; conc calc'!H157</f>
        <v>11.363038371396117</v>
      </c>
      <c r="I6" s="7">
        <f>'blk, drift &amp; conc calc'!I157</f>
        <v>2.233866836830039</v>
      </c>
      <c r="J6" s="7">
        <f>'blk, drift &amp; conc calc'!J157</f>
        <v>0.5252045860956094</v>
      </c>
      <c r="K6" s="7">
        <f>'blk, drift &amp; conc calc'!K157</f>
        <v>0.26010832481241664</v>
      </c>
      <c r="L6" s="7">
        <f>'blk, drift &amp; conc calc'!L157</f>
        <v>2.7316413786641043</v>
      </c>
      <c r="M6" s="7"/>
      <c r="N6" s="7">
        <f t="shared" si="0"/>
        <v>88.63609825330033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13.556058491242897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8">
        <f>'blk, drift &amp; conc calc'!A162</f>
        <v>17</v>
      </c>
      <c r="B7" s="7" t="str">
        <f>'blk, drift &amp; conc calc'!B162</f>
        <v>Drift (5)</v>
      </c>
      <c r="C7" s="35">
        <f>'blk, drift &amp; conc calc'!C162</f>
        <v>38.31451891585591</v>
      </c>
      <c r="D7" s="7">
        <f>'blk, drift &amp; conc calc'!D162</f>
        <v>13.352116200114828</v>
      </c>
      <c r="E7" s="7">
        <f>'blk, drift &amp; conc calc'!E162</f>
        <v>12.481509504010194</v>
      </c>
      <c r="F7" s="7">
        <f>'blk, drift &amp; conc calc'!F162</f>
        <v>7.20468648884687</v>
      </c>
      <c r="G7" s="7">
        <f>'blk, drift &amp; conc calc'!G162</f>
        <v>0.1694076466742284</v>
      </c>
      <c r="H7" s="7">
        <f>'blk, drift &amp; conc calc'!H162</f>
        <v>11.363038371396117</v>
      </c>
      <c r="I7" s="7">
        <f>'blk, drift &amp; conc calc'!I162</f>
        <v>2.2338668368300385</v>
      </c>
      <c r="J7" s="7">
        <f>'blk, drift &amp; conc calc'!J162</f>
        <v>0.5252045860956095</v>
      </c>
      <c r="K7" s="7">
        <f>'blk, drift &amp; conc calc'!K162</f>
        <v>0.26010832481241664</v>
      </c>
      <c r="L7" s="7">
        <f>'blk, drift &amp; conc calc'!L162</f>
        <v>2.7316413786641043</v>
      </c>
      <c r="M7" s="7"/>
      <c r="N7" s="7">
        <f t="shared" si="0"/>
        <v>88.63609825330033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13.556058491242897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8">
        <f>'blk, drift &amp; conc calc'!A167</f>
        <v>22</v>
      </c>
      <c r="B8" s="7" t="str">
        <f>'blk, drift &amp; conc calc'!B167</f>
        <v>Drift (6)</v>
      </c>
      <c r="C8" s="35">
        <f>'blk, drift &amp; conc calc'!C167</f>
        <v>38.31451891585591</v>
      </c>
      <c r="D8" s="7">
        <f>'blk, drift &amp; conc calc'!D167</f>
        <v>13.352116200114828</v>
      </c>
      <c r="E8" s="7">
        <f>'blk, drift &amp; conc calc'!E167</f>
        <v>12.481509504010194</v>
      </c>
      <c r="F8" s="7">
        <f>'blk, drift &amp; conc calc'!F167</f>
        <v>7.2046864888468685</v>
      </c>
      <c r="G8" s="7">
        <f>'blk, drift &amp; conc calc'!G167</f>
        <v>0.1694076466742284</v>
      </c>
      <c r="H8" s="7">
        <f>'blk, drift &amp; conc calc'!H167</f>
        <v>11.363038371396117</v>
      </c>
      <c r="I8" s="7">
        <f>'blk, drift &amp; conc calc'!I167</f>
        <v>2.233866836830039</v>
      </c>
      <c r="J8" s="7">
        <f>'blk, drift &amp; conc calc'!J167</f>
        <v>0.5252045860956095</v>
      </c>
      <c r="K8" s="7">
        <f>'blk, drift &amp; conc calc'!K167</f>
        <v>0.26010832481241664</v>
      </c>
      <c r="L8" s="7">
        <f>'blk, drift &amp; conc calc'!L167</f>
        <v>2.7316413786641043</v>
      </c>
      <c r="M8" s="7"/>
      <c r="N8" s="7">
        <f t="shared" si="0"/>
        <v>88.63609825330033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13.556058491242897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8">
        <f>'blk, drift &amp; conc calc'!A172</f>
        <v>27</v>
      </c>
      <c r="B9" s="7" t="str">
        <f>'blk, drift &amp; conc calc'!B172</f>
        <v>Drift (7)</v>
      </c>
      <c r="C9" s="35">
        <f>'blk, drift &amp; conc calc'!C172</f>
        <v>38.31451891585591</v>
      </c>
      <c r="D9" s="7">
        <f>'blk, drift &amp; conc calc'!D172</f>
        <v>13.35211620011483</v>
      </c>
      <c r="E9" s="7">
        <f>'blk, drift &amp; conc calc'!E172</f>
        <v>12.481509504010194</v>
      </c>
      <c r="F9" s="7">
        <f>'blk, drift &amp; conc calc'!F172</f>
        <v>7.20468648884687</v>
      </c>
      <c r="G9" s="7">
        <f>'blk, drift &amp; conc calc'!G172</f>
        <v>0.1694076466742284</v>
      </c>
      <c r="H9" s="7">
        <f>'blk, drift &amp; conc calc'!H172</f>
        <v>11.363038371396117</v>
      </c>
      <c r="I9" s="7">
        <f>'blk, drift &amp; conc calc'!I172</f>
        <v>2.233866836830039</v>
      </c>
      <c r="J9" s="7">
        <f>'blk, drift &amp; conc calc'!J172</f>
        <v>0.5252045860956094</v>
      </c>
      <c r="K9" s="7">
        <f>'blk, drift &amp; conc calc'!K172</f>
        <v>0.26010832481241664</v>
      </c>
      <c r="L9" s="7">
        <f>'blk, drift &amp; conc calc'!L172</f>
        <v>2.7316413786641043</v>
      </c>
      <c r="M9" s="7"/>
      <c r="N9" s="7">
        <f t="shared" si="0"/>
        <v>88.63609825330033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13.556058491242897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8">
        <f>'blk, drift &amp; conc calc'!A177</f>
        <v>32</v>
      </c>
      <c r="B10" s="40" t="str">
        <f>'blk, drift &amp; conc calc'!B177</f>
        <v>Drift (8)</v>
      </c>
      <c r="C10" s="91">
        <f>'blk, drift &amp; conc calc'!C177</f>
        <v>38.31451891585591</v>
      </c>
      <c r="D10" s="32">
        <f>'blk, drift &amp; conc calc'!D177</f>
        <v>13.352116200114828</v>
      </c>
      <c r="E10" s="32">
        <f>'blk, drift &amp; conc calc'!E177</f>
        <v>12.481509504010194</v>
      </c>
      <c r="F10" s="32">
        <f>'blk, drift &amp; conc calc'!F177</f>
        <v>7.20468648884687</v>
      </c>
      <c r="G10" s="32">
        <f>'blk, drift &amp; conc calc'!G177</f>
        <v>0.1694076466742284</v>
      </c>
      <c r="H10" s="32">
        <f>'blk, drift &amp; conc calc'!H177</f>
        <v>11.363038371396117</v>
      </c>
      <c r="I10" s="32">
        <f>'blk, drift &amp; conc calc'!I177</f>
        <v>2.233866836830039</v>
      </c>
      <c r="J10" s="32">
        <f>'blk, drift &amp; conc calc'!J177</f>
        <v>0.5252045860956095</v>
      </c>
      <c r="K10" s="32">
        <f>'blk, drift &amp; conc calc'!K177</f>
        <v>0.26010832481241664</v>
      </c>
      <c r="L10" s="32">
        <f>'blk, drift &amp; conc calc'!L177</f>
        <v>2.7316413786641043</v>
      </c>
      <c r="M10" s="40"/>
      <c r="N10" s="7">
        <f>SUM(C10:L10)</f>
        <v>88.63609825330033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13.556058491242897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9"/>
      <c r="B11" s="35" t="s">
        <v>1318</v>
      </c>
      <c r="C11" s="35">
        <v>49.780526735834</v>
      </c>
      <c r="D11" s="35">
        <v>13.467677573822826</v>
      </c>
      <c r="E11" s="35">
        <v>12.270550678371908</v>
      </c>
      <c r="F11" s="35">
        <v>7.21268954509178</v>
      </c>
      <c r="G11" s="35">
        <v>0.1695929768555467</v>
      </c>
      <c r="H11" s="35">
        <v>11.37270550678372</v>
      </c>
      <c r="I11" s="35">
        <v>2.214684756584198</v>
      </c>
      <c r="J11" s="35">
        <v>0.5187549880287311</v>
      </c>
      <c r="K11" s="35">
        <v>0.26935355147645657</v>
      </c>
      <c r="L11" s="35">
        <v>2.723463687150838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11.466007819978088</v>
      </c>
      <c r="D12" s="35">
        <f t="shared" si="1"/>
        <v>0.11556137370799746</v>
      </c>
      <c r="E12" s="35">
        <f t="shared" si="1"/>
        <v>-0.21095882563828638</v>
      </c>
      <c r="F12" s="35">
        <f t="shared" si="1"/>
        <v>0.008003056244909601</v>
      </c>
      <c r="G12" s="35">
        <f t="shared" si="1"/>
        <v>0.00018533018131830503</v>
      </c>
      <c r="H12" s="35">
        <f t="shared" si="1"/>
        <v>0.009667135387603665</v>
      </c>
      <c r="I12" s="35">
        <f t="shared" si="1"/>
        <v>-0.01918208024584045</v>
      </c>
      <c r="J12" s="35">
        <f t="shared" si="1"/>
        <v>-0.0064495980668783925</v>
      </c>
      <c r="K12" s="35">
        <f t="shared" si="1"/>
        <v>0.00924522666403993</v>
      </c>
      <c r="L12" s="35">
        <f t="shared" si="1"/>
        <v>-0.008177691513266083</v>
      </c>
      <c r="M12" s="35"/>
      <c r="N12" s="35">
        <f>N11-N7</f>
        <v>11.363901746699668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-28.293941508757104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23.033118714921912</v>
      </c>
      <c r="D13" s="35">
        <f t="shared" si="3"/>
        <v>0.8580646000362714</v>
      </c>
      <c r="E13" s="35">
        <f t="shared" si="3"/>
        <v>-1.7192286733318556</v>
      </c>
      <c r="F13" s="35">
        <f t="shared" si="3"/>
        <v>0.11095800248820725</v>
      </c>
      <c r="G13" s="35">
        <f t="shared" si="3"/>
        <v>0.10927939632556997</v>
      </c>
      <c r="H13" s="35">
        <f t="shared" si="3"/>
        <v>0.08500295186433256</v>
      </c>
      <c r="I13" s="35">
        <f t="shared" si="3"/>
        <v>-0.8661314071365075</v>
      </c>
      <c r="J13" s="35">
        <f t="shared" si="3"/>
        <v>-1.2432840581228655</v>
      </c>
      <c r="K13" s="35">
        <f t="shared" si="3"/>
        <v>3.432376002975416</v>
      </c>
      <c r="L13" s="35">
        <f t="shared" si="3"/>
        <v>-0.30026805761530845</v>
      </c>
      <c r="M13" s="35"/>
      <c r="N13" s="35">
        <f>(N11-N7)/N11*100</f>
        <v>11.363901746699668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-67.60798448926428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8">
        <f>'blk, drift &amp; conc calc'!A148</f>
        <v>3</v>
      </c>
      <c r="B15" s="40" t="str">
        <f>'blk, drift &amp; conc calc'!B148</f>
        <v>BIR-1 (1)</v>
      </c>
      <c r="C15" s="32">
        <f>'blk, drift &amp; conc calc'!C148</f>
        <v>47.592333951900834</v>
      </c>
      <c r="D15" s="32">
        <f>'blk, drift &amp; conc calc'!D148</f>
        <v>15.235706438898921</v>
      </c>
      <c r="E15" s="32">
        <f>'blk, drift &amp; conc calc'!E148</f>
        <v>11.413481894084292</v>
      </c>
      <c r="F15" s="32">
        <f>'blk, drift &amp; conc calc'!F148</f>
        <v>9.50882669587163</v>
      </c>
      <c r="G15" s="32">
        <f>'blk, drift &amp; conc calc'!G148</f>
        <v>0.17431290170803848</v>
      </c>
      <c r="H15" s="32">
        <f>'blk, drift &amp; conc calc'!H148</f>
        <v>13.04658996335566</v>
      </c>
      <c r="I15" s="32">
        <f>'blk, drift &amp; conc calc'!I148</f>
        <v>1.8267386614642747</v>
      </c>
      <c r="J15" s="32">
        <f>'blk, drift &amp; conc calc'!J148</f>
        <v>0.02396104923319036</v>
      </c>
      <c r="K15" s="32">
        <f>'blk, drift &amp; conc calc'!K148</f>
        <v>-0.018113324017199412</v>
      </c>
      <c r="L15" s="32">
        <f>'blk, drift &amp; conc calc'!L148</f>
        <v>0.9374078838483901</v>
      </c>
      <c r="M15" s="7"/>
      <c r="N15" s="7">
        <f>SUM(C15:L15)</f>
        <v>99.74124611634804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15.928185717284823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8">
        <f>'blk, drift &amp; conc calc'!A163</f>
        <v>18</v>
      </c>
      <c r="B16" s="40" t="str">
        <f>'blk, drift &amp; conc calc'!B163</f>
        <v>BIR-1 (2)</v>
      </c>
      <c r="C16" s="178">
        <f>'blk, drift &amp; conc calc'!C163</f>
        <v>49.19023065915038</v>
      </c>
      <c r="D16" s="32">
        <f>'blk, drift &amp; conc calc'!D163</f>
        <v>15.474610252825858</v>
      </c>
      <c r="E16" s="32">
        <f>'blk, drift &amp; conc calc'!E163</f>
        <v>11.14545450917789</v>
      </c>
      <c r="F16" s="32">
        <f>'blk, drift &amp; conc calc'!F163</f>
        <v>9.808668426924825</v>
      </c>
      <c r="G16" s="32">
        <f>'blk, drift &amp; conc calc'!G163</f>
        <v>0.1757127089177555</v>
      </c>
      <c r="H16" s="32">
        <f>'blk, drift &amp; conc calc'!H163</f>
        <v>13.174394960498267</v>
      </c>
      <c r="I16" s="32">
        <f>'blk, drift &amp; conc calc'!I163</f>
        <v>1.807821940495997</v>
      </c>
      <c r="J16" s="32">
        <f>'blk, drift &amp; conc calc'!J163</f>
        <v>0.02414543724979511</v>
      </c>
      <c r="K16" s="32">
        <f>'blk, drift &amp; conc calc'!K163</f>
        <v>0.014570730457246417</v>
      </c>
      <c r="L16" s="32">
        <f>'blk, drift &amp; conc calc'!L163</f>
        <v>0.9928091442077801</v>
      </c>
      <c r="M16" s="7"/>
      <c r="N16" s="7">
        <f>SUM(C16:L16)</f>
        <v>101.80841876990581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15.616971197901973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0"/>
      <c r="B17" s="35" t="s">
        <v>1203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-0.7958632157532577</v>
      </c>
      <c r="D18" s="35">
        <f aca="true" t="shared" si="5" ref="D18:L18">D17-AVERAGE(D15:D16)</f>
        <v>0.027014212341768484</v>
      </c>
      <c r="E18" s="35">
        <f t="shared" si="5"/>
        <v>-0.0653682075854789</v>
      </c>
      <c r="F18" s="35">
        <f t="shared" si="5"/>
        <v>-0.0324847346511099</v>
      </c>
      <c r="G18" s="35">
        <f t="shared" si="5"/>
        <v>-0.0013431151396242347</v>
      </c>
      <c r="H18" s="35">
        <f t="shared" si="5"/>
        <v>0.08840399124176557</v>
      </c>
      <c r="I18" s="35">
        <f t="shared" si="5"/>
        <v>-0.011115523178099052</v>
      </c>
      <c r="J18" s="35">
        <f t="shared" si="5"/>
        <v>0.005718703645354015</v>
      </c>
      <c r="K18" s="35">
        <f t="shared" si="5"/>
        <v>0.022611659600769232</v>
      </c>
      <c r="L18" s="35">
        <f t="shared" si="5"/>
        <v>-0.012406213648988973</v>
      </c>
      <c r="M18" s="35"/>
      <c r="N18" s="35">
        <f>N17-AVERAGE(N15:N16)</f>
        <v>-0.7748324431269253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-28.227421542406603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-1.6721424686945947</v>
      </c>
      <c r="D19" s="35">
        <f aca="true" t="shared" si="7" ref="D19:L19">(D17-AVERAGE(D15:D16))/D17*100</f>
        <v>0.17562026586004148</v>
      </c>
      <c r="E19" s="35">
        <f t="shared" si="7"/>
        <v>-0.582910867748528</v>
      </c>
      <c r="F19" s="35">
        <f t="shared" si="7"/>
        <v>-0.3374594610158495</v>
      </c>
      <c r="G19" s="35">
        <f t="shared" si="7"/>
        <v>-0.7733733723392893</v>
      </c>
      <c r="H19" s="35">
        <f t="shared" si="7"/>
        <v>0.6697832016141164</v>
      </c>
      <c r="I19" s="35">
        <f t="shared" si="7"/>
        <v>-0.6154213233869938</v>
      </c>
      <c r="J19" s="35">
        <f t="shared" si="7"/>
        <v>19.208363050924756</v>
      </c>
      <c r="K19" s="35">
        <f t="shared" si="7"/>
        <v>108.49935673005295</v>
      </c>
      <c r="L19" s="35">
        <f t="shared" si="7"/>
        <v>-1.3022130464104407</v>
      </c>
      <c r="M19" s="35"/>
      <c r="N19" s="35">
        <f>(N17-AVERAGE(N15:N16))/N17*100</f>
        <v>-0.7748324431269253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-64.15323077819683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8">
        <f>'blk, drift &amp; conc calc'!A150</f>
        <v>5</v>
      </c>
      <c r="B21" s="7" t="str">
        <f>'blk, drift &amp; conc calc'!B150</f>
        <v>JP-1 (1)</v>
      </c>
      <c r="C21" s="7">
        <f>'blk, drift &amp; conc calc'!C150</f>
        <v>43.5759640107972</v>
      </c>
      <c r="D21" s="7">
        <f>'blk, drift &amp; conc calc'!D150</f>
        <v>0.6757509812874458</v>
      </c>
      <c r="E21" s="7">
        <f>'blk, drift &amp; conc calc'!E150</f>
        <v>8.524774542026629</v>
      </c>
      <c r="F21" s="7">
        <f>'blk, drift &amp; conc calc'!F150</f>
        <v>45.77022125148808</v>
      </c>
      <c r="G21" s="7">
        <f>'blk, drift &amp; conc calc'!G150</f>
        <v>0.11996621569920031</v>
      </c>
      <c r="H21" s="7">
        <f>'blk, drift &amp; conc calc'!H150</f>
        <v>0.5370171553493858</v>
      </c>
      <c r="I21" s="7">
        <f>'blk, drift &amp; conc calc'!I150</f>
        <v>0.017184074430080597</v>
      </c>
      <c r="J21" s="7">
        <f>'blk, drift &amp; conc calc'!J150</f>
        <v>0.005815840248330097</v>
      </c>
      <c r="K21" s="7"/>
      <c r="L21" s="7">
        <f>'blk, drift &amp; conc calc'!L150</f>
        <v>0.010330025119454125</v>
      </c>
      <c r="M21" s="7"/>
      <c r="N21" s="7">
        <f>SUM(C21:L21)</f>
        <v>99.2370240964458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16.040784622717293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8">
        <f>'blk, drift &amp; conc calc'!A169</f>
        <v>24</v>
      </c>
      <c r="B22" s="7" t="str">
        <f>'blk, drift &amp; conc calc'!B169</f>
        <v>JP-1 (2)</v>
      </c>
      <c r="C22" s="7">
        <f>'blk, drift &amp; conc calc'!C169</f>
        <v>43.718016096790166</v>
      </c>
      <c r="D22" s="7">
        <f>'blk, drift &amp; conc calc'!D169</f>
        <v>0.6786935696826623</v>
      </c>
      <c r="E22" s="7">
        <f>'blk, drift &amp; conc calc'!E169</f>
        <v>8.571097314460024</v>
      </c>
      <c r="F22" s="7">
        <f>'blk, drift &amp; conc calc'!F169</f>
        <v>46.41740654904359</v>
      </c>
      <c r="G22" s="7">
        <f>'blk, drift &amp; conc calc'!G169</f>
        <v>0.121785947876693</v>
      </c>
      <c r="H22" s="7">
        <f>'blk, drift &amp; conc calc'!H169</f>
        <v>0.5504114665607629</v>
      </c>
      <c r="I22" s="7">
        <f>'blk, drift &amp; conc calc'!I169</f>
        <v>0.022892223135897165</v>
      </c>
      <c r="J22" s="7">
        <f>'blk, drift &amp; conc calc'!J169</f>
        <v>0.005948646133428101</v>
      </c>
      <c r="K22" s="7">
        <f>'blk, drift &amp; conc calc'!K169</f>
        <v>0.05650901389031344</v>
      </c>
      <c r="L22" s="7">
        <f>'blk, drift &amp; conc calc'!L169</f>
        <v>0.010388595068993905</v>
      </c>
      <c r="M22" s="7"/>
      <c r="N22" s="7">
        <f>SUM(C22:L22)</f>
        <v>100.15314942264254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15.676738057314179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0"/>
      <c r="B23" s="35" t="s">
        <v>1047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0"/>
      <c r="B24" s="35"/>
      <c r="C24" s="35">
        <f aca="true" t="shared" si="9" ref="C24:L24">C23-AVERAGE(C21:C22)</f>
        <v>0.17338569713949425</v>
      </c>
      <c r="D24" s="35">
        <f t="shared" si="9"/>
        <v>0.005209248715415504</v>
      </c>
      <c r="E24" s="35">
        <f t="shared" si="9"/>
        <v>0.10653658320808113</v>
      </c>
      <c r="F24" s="35">
        <f t="shared" si="9"/>
        <v>0.022013341159834</v>
      </c>
      <c r="G24" s="35">
        <f t="shared" si="9"/>
        <v>0.004236364315472779</v>
      </c>
      <c r="H24" s="35">
        <f t="shared" si="9"/>
        <v>0.024978625878650296</v>
      </c>
      <c r="I24" s="35">
        <f t="shared" si="9"/>
        <v>0.0016755815324806071</v>
      </c>
      <c r="J24" s="35">
        <f t="shared" si="9"/>
        <v>-0.0027802817172406014</v>
      </c>
      <c r="K24" s="35">
        <f t="shared" si="9"/>
        <v>-0.05444103957455444</v>
      </c>
      <c r="L24" s="35">
        <f t="shared" si="9"/>
        <v>-0.004155387146947018</v>
      </c>
      <c r="M24" s="35"/>
      <c r="N24" s="35">
        <f>N23-AVERAGE(N21:N22)</f>
        <v>0.3049132404558321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8.618761340015736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0"/>
      <c r="B25" s="35"/>
      <c r="C25" s="35">
        <f aca="true" t="shared" si="11" ref="C25:L25">(C23-AVERAGE(C21:C22))/C23*100</f>
        <v>0.395673688708162</v>
      </c>
      <c r="D25" s="35">
        <f t="shared" si="11"/>
        <v>0.7633364712333024</v>
      </c>
      <c r="E25" s="35">
        <f t="shared" si="11"/>
        <v>1.2310003072644147</v>
      </c>
      <c r="F25" s="35">
        <f t="shared" si="11"/>
        <v>0.04773489380248935</v>
      </c>
      <c r="G25" s="35">
        <f t="shared" si="11"/>
        <v>3.386045471424122</v>
      </c>
      <c r="H25" s="35">
        <f t="shared" si="11"/>
        <v>4.392286990185283</v>
      </c>
      <c r="I25" s="35">
        <f t="shared" si="11"/>
        <v>7.716691273847472</v>
      </c>
      <c r="J25" s="35">
        <f t="shared" si="11"/>
        <v>-89.62979523983007</v>
      </c>
      <c r="K25" s="35">
        <f t="shared" si="11"/>
        <v>-2632.5781301869415</v>
      </c>
      <c r="L25" s="35">
        <f t="shared" si="11"/>
        <v>-66.97999285711448</v>
      </c>
      <c r="M25" s="35"/>
      <c r="N25" s="35">
        <f>(N23-AVERAGE(N21:N22))/N23*100</f>
        <v>0.3049132404558321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119.04366491734442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8">
        <f>'blk, drift &amp; conc calc'!A156</f>
        <v>11</v>
      </c>
      <c r="B27" s="32" t="str">
        <f>'blk, drift &amp; conc calc'!B156</f>
        <v>JA-3 (1)</v>
      </c>
      <c r="C27" s="32">
        <f>'blk, drift &amp; conc calc'!C156</f>
        <v>60.98790298600978</v>
      </c>
      <c r="D27" s="32">
        <f>'blk, drift &amp; conc calc'!D156</f>
        <v>15.816489706295544</v>
      </c>
      <c r="E27" s="32">
        <f>'blk, drift &amp; conc calc'!E156</f>
        <v>6.4993531735414205</v>
      </c>
      <c r="F27" s="32">
        <f>'blk, drift &amp; conc calc'!F156</f>
        <v>3.8229135596774553</v>
      </c>
      <c r="G27" s="32">
        <f>'blk, drift &amp; conc calc'!G156</f>
        <v>0.10726366567485715</v>
      </c>
      <c r="H27" s="32">
        <f>'blk, drift &amp; conc calc'!H156</f>
        <v>6.479252611122482</v>
      </c>
      <c r="I27" s="32">
        <f>'blk, drift &amp; conc calc'!I156</f>
        <v>3.1888638474239634</v>
      </c>
      <c r="J27" s="32">
        <f>'blk, drift &amp; conc calc'!J156</f>
        <v>1.3965951306829856</v>
      </c>
      <c r="K27" s="32">
        <f>'blk, drift &amp; conc calc'!K156</f>
        <v>0.15056672048588146</v>
      </c>
      <c r="L27" s="32">
        <f>'blk, drift &amp; conc calc'!L156</f>
        <v>0.6719165588987883</v>
      </c>
      <c r="M27" s="7"/>
      <c r="N27" s="7">
        <f>SUM(C27:L27)</f>
        <v>99.12111795981316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14.495653450349062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8">
        <f>'blk, drift &amp; conc calc'!A173</f>
        <v>28</v>
      </c>
      <c r="B28" s="32" t="str">
        <f>'blk, drift &amp; conc calc'!B173</f>
        <v>JA-3 (2)</v>
      </c>
      <c r="C28" s="32">
        <f>'blk, drift &amp; conc calc'!C173</f>
        <v>62.621482255625665</v>
      </c>
      <c r="D28" s="32">
        <f>'blk, drift &amp; conc calc'!D173</f>
        <v>15.370100832443015</v>
      </c>
      <c r="E28" s="32">
        <f>'blk, drift &amp; conc calc'!E173</f>
        <v>6.777846085141889</v>
      </c>
      <c r="F28" s="32">
        <f>'blk, drift &amp; conc calc'!F173</f>
        <v>3.7910476837764997</v>
      </c>
      <c r="G28" s="32">
        <f>'blk, drift &amp; conc calc'!G173</f>
        <v>0.10593303595866141</v>
      </c>
      <c r="H28" s="32">
        <f>'blk, drift &amp; conc calc'!H173</f>
        <v>6.365946145939199</v>
      </c>
      <c r="I28" s="32">
        <f>'blk, drift &amp; conc calc'!I173</f>
        <v>3.1844221486515765</v>
      </c>
      <c r="J28" s="32">
        <f>'blk, drift &amp; conc calc'!J173</f>
        <v>1.427031523409834</v>
      </c>
      <c r="K28" s="32">
        <f>'blk, drift &amp; conc calc'!K173</f>
        <v>0.11830448695914245</v>
      </c>
      <c r="L28" s="32">
        <f>'blk, drift &amp; conc calc'!L173</f>
        <v>0.6791520899621752</v>
      </c>
      <c r="M28" s="7"/>
      <c r="N28" s="7">
        <f>SUM(C28:L28)</f>
        <v>100.44126628786766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15.769524000223425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9"/>
      <c r="B29" s="35" t="s">
        <v>1181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0"/>
      <c r="B30" s="35"/>
      <c r="C30" s="35">
        <f>C29-AVERAGE(C27:C28)</f>
        <v>0.5214008633180214</v>
      </c>
      <c r="D30" s="35">
        <f aca="true" t="shared" si="13" ref="D30:L30">D29-AVERAGE(D27:D28)</f>
        <v>-0.019278654415815666</v>
      </c>
      <c r="E30" s="35">
        <f t="shared" si="13"/>
        <v>-0.03265427852591962</v>
      </c>
      <c r="F30" s="35">
        <f t="shared" si="13"/>
        <v>-0.083629605812654</v>
      </c>
      <c r="G30" s="35">
        <f t="shared" si="13"/>
        <v>-0.002504666500874983</v>
      </c>
      <c r="H30" s="35">
        <f t="shared" si="13"/>
        <v>-0.1769783195777812</v>
      </c>
      <c r="I30" s="35">
        <f t="shared" si="13"/>
        <v>0.006230588189835906</v>
      </c>
      <c r="J30" s="35">
        <f t="shared" si="13"/>
        <v>-0.0005431839175937814</v>
      </c>
      <c r="K30" s="35">
        <f t="shared" si="13"/>
        <v>-0.018331109677871757</v>
      </c>
      <c r="L30" s="35">
        <f t="shared" si="13"/>
        <v>0.025096243080277914</v>
      </c>
      <c r="M30" s="35"/>
      <c r="N30" s="35">
        <f>N29-AVERAGE(N27:N28)</f>
        <v>0.21880787615958752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-6.867411274713756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0"/>
      <c r="B31" s="35"/>
      <c r="C31" s="35">
        <f aca="true" t="shared" si="15" ref="C31:L31">(C29-AVERAGE(C27:C28))/C29*100</f>
        <v>0.8365691384953187</v>
      </c>
      <c r="D31" s="35">
        <f t="shared" si="15"/>
        <v>-0.12378729837301689</v>
      </c>
      <c r="E31" s="35">
        <f t="shared" si="15"/>
        <v>-0.49431651023100437</v>
      </c>
      <c r="F31" s="35">
        <f t="shared" si="15"/>
        <v>-2.2460843862210376</v>
      </c>
      <c r="G31" s="35">
        <f t="shared" si="15"/>
        <v>-2.406165674061726</v>
      </c>
      <c r="H31" s="35">
        <f t="shared" si="15"/>
        <v>-2.833638446957711</v>
      </c>
      <c r="I31" s="35">
        <f t="shared" si="15"/>
        <v>0.19514045957570697</v>
      </c>
      <c r="J31" s="35">
        <f t="shared" si="15"/>
        <v>-0.03848901078496077</v>
      </c>
      <c r="K31" s="35">
        <f t="shared" si="15"/>
        <v>-15.788458344104885</v>
      </c>
      <c r="L31" s="35">
        <f t="shared" si="15"/>
        <v>3.5819509230722377</v>
      </c>
      <c r="M31" s="35"/>
      <c r="N31" s="35">
        <f>(N29-AVERAGE(N27:N28))/N29*100</f>
        <v>0.21880787615958752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-31.215505794153437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1">
        <f>'blk, drift &amp; conc calc'!A158</f>
        <v>13</v>
      </c>
      <c r="B33" s="1" t="str">
        <f>'blk, drift &amp; conc calc'!B158</f>
        <v>DTS-1 (1)</v>
      </c>
      <c r="C33" s="7">
        <f>'blk, drift &amp; conc calc'!C158</f>
        <v>40.90604834814508</v>
      </c>
      <c r="D33" s="7">
        <f>'blk, drift &amp; conc calc'!D158</f>
        <v>0.17920647320797292</v>
      </c>
      <c r="E33" s="7">
        <f>'blk, drift &amp; conc calc'!E158</f>
        <v>8.64464267102661</v>
      </c>
      <c r="F33" s="7">
        <f>'blk, drift &amp; conc calc'!F158</f>
        <v>50.50818370869043</v>
      </c>
      <c r="G33" s="7">
        <f>'blk, drift &amp; conc calc'!G158</f>
        <v>0.12033618219179741</v>
      </c>
      <c r="H33" s="7">
        <f>'blk, drift &amp; conc calc'!H158</f>
        <v>0.06986786537351648</v>
      </c>
      <c r="I33" s="7">
        <f>'blk, drift &amp; conc calc'!I158</f>
        <v>0.0027626454417015384</v>
      </c>
      <c r="J33" s="7">
        <f>'blk, drift &amp; conc calc'!J158</f>
        <v>0.003548744555559148</v>
      </c>
      <c r="K33" s="7">
        <f>'blk, drift &amp; conc calc'!K158</f>
        <v>-0.02437767739065658</v>
      </c>
      <c r="L33" s="7">
        <f>'blk, drift &amp; conc calc'!L158</f>
        <v>0.010296406944426606</v>
      </c>
      <c r="N33" s="7">
        <f>SUM(C33:L33)</f>
        <v>100.42051536818641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15.784003498591645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8">
        <f>'blk, drift &amp; conc calc'!A175</f>
        <v>30</v>
      </c>
      <c r="B34" s="7" t="str">
        <f>'blk, drift &amp; conc calc'!B175</f>
        <v>DTS-1 (2)</v>
      </c>
      <c r="C34" s="7">
        <f>'blk, drift &amp; conc calc'!C175</f>
        <v>40.46189957958339</v>
      </c>
      <c r="D34" s="7">
        <f>'blk, drift &amp; conc calc'!D175</f>
        <v>0.18145640182619963</v>
      </c>
      <c r="E34" s="7">
        <f>'blk, drift &amp; conc calc'!E175</f>
        <v>8.665645423632323</v>
      </c>
      <c r="F34" s="7">
        <f>'blk, drift &amp; conc calc'!F175</f>
        <v>49.60082393572582</v>
      </c>
      <c r="G34" s="7">
        <f>'blk, drift &amp; conc calc'!G175</f>
        <v>0.11744795814686015</v>
      </c>
      <c r="H34" s="7">
        <f>'blk, drift &amp; conc calc'!H175</f>
        <v>0.07302248642645573</v>
      </c>
      <c r="I34" s="7">
        <f>'blk, drift &amp; conc calc'!I175</f>
        <v>0.0055662184356463</v>
      </c>
      <c r="J34" s="7">
        <f>'blk, drift &amp; conc calc'!J175</f>
        <v>0.0029462228025363504</v>
      </c>
      <c r="K34" s="7">
        <f>'blk, drift &amp; conc calc'!K175</f>
        <v>-0.009941802780797615</v>
      </c>
      <c r="L34" s="7">
        <f>'blk, drift &amp; conc calc'!L175</f>
        <v>0.00995476134278007</v>
      </c>
      <c r="N34" s="7">
        <f>SUM(C34:L34)</f>
        <v>99.1088211851412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13.80675890413189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0"/>
      <c r="B35" s="35" t="s">
        <v>1252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-0.16482217939313415</v>
      </c>
      <c r="D36" s="35">
        <f t="shared" si="17"/>
        <v>0.012350888139784327</v>
      </c>
      <c r="E36" s="35">
        <f t="shared" si="17"/>
        <v>0.10650415264987778</v>
      </c>
      <c r="F36" s="35">
        <f t="shared" si="17"/>
        <v>-0.5117123969257875</v>
      </c>
      <c r="G36" s="35">
        <f t="shared" si="17"/>
        <v>0.0006474144488913536</v>
      </c>
      <c r="H36" s="35">
        <f t="shared" si="17"/>
        <v>0.10152556320079263</v>
      </c>
      <c r="I36" s="35">
        <f t="shared" si="17"/>
        <v>0.007319320945022527</v>
      </c>
      <c r="J36" s="35">
        <f t="shared" si="17"/>
        <v>0.006533221831164917</v>
      </c>
      <c r="K36" s="35">
        <f t="shared" si="17"/>
        <v>0.026394070668001392</v>
      </c>
      <c r="L36" s="35">
        <f t="shared" si="17"/>
        <v>-0.005255423751064573</v>
      </c>
      <c r="M36" s="35"/>
      <c r="N36" s="35">
        <f>N35-N33</f>
        <v>-0.42051536818641466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-12.284003498591645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-0.4045587108999456</v>
      </c>
      <c r="D37" s="35">
        <f t="shared" si="19"/>
        <v>6.447618641688359</v>
      </c>
      <c r="E37" s="35">
        <f t="shared" si="19"/>
        <v>1.2170308051709022</v>
      </c>
      <c r="F37" s="35">
        <f t="shared" si="19"/>
        <v>-1.0234970258898586</v>
      </c>
      <c r="G37" s="35">
        <f t="shared" si="19"/>
        <v>0.5351258078515558</v>
      </c>
      <c r="H37" s="35">
        <f t="shared" si="19"/>
        <v>59.23538845410011</v>
      </c>
      <c r="I37" s="35">
        <f t="shared" si="19"/>
        <v>72.59814865739494</v>
      </c>
      <c r="J37" s="35">
        <f t="shared" si="19"/>
        <v>64.80106737677546</v>
      </c>
      <c r="K37" s="35">
        <f t="shared" si="19"/>
        <v>1308.974343673527</v>
      </c>
      <c r="L37" s="35">
        <f t="shared" si="19"/>
        <v>-104.25394311936837</v>
      </c>
      <c r="M37" s="35"/>
      <c r="N37" s="35">
        <f>(N35-N33)/N35*100</f>
        <v>-0.42051536818641466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-350.97152853118985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7" customFormat="1" ht="11.25">
      <c r="A38" s="162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8">
        <f>'blk, drift &amp; conc calc'!A166</f>
        <v>21</v>
      </c>
      <c r="B39" s="7" t="str">
        <f>'blk, drift &amp; conc calc'!B166</f>
        <v>BHVO2 (1) unignited</v>
      </c>
      <c r="C39" s="7">
        <f>'blk, drift &amp; conc calc'!C166</f>
        <v>48.206403998234165</v>
      </c>
      <c r="D39" s="7">
        <f>'blk, drift &amp; conc calc'!D166</f>
        <v>12.938655395044925</v>
      </c>
      <c r="E39" s="7">
        <f>'blk, drift &amp; conc calc'!E166</f>
        <v>12.51493505060741</v>
      </c>
      <c r="F39" s="7">
        <f>'blk, drift &amp; conc calc'!F166</f>
        <v>7.1558894264224095</v>
      </c>
      <c r="G39" s="7">
        <f>'blk, drift &amp; conc calc'!G166</f>
        <v>0.1658138554602399</v>
      </c>
      <c r="H39" s="7">
        <f>'blk, drift &amp; conc calc'!H166</f>
        <v>11.161093632533106</v>
      </c>
      <c r="I39" s="7">
        <f>'blk, drift &amp; conc calc'!I166</f>
        <v>2.169338089047285</v>
      </c>
      <c r="J39" s="7">
        <f>'blk, drift &amp; conc calc'!J166</f>
        <v>0.5190728463118466</v>
      </c>
      <c r="K39" s="7">
        <f>'blk, drift &amp; conc calc'!K166</f>
        <v>0.2310818760600194</v>
      </c>
      <c r="L39" s="7">
        <f>'blk, drift &amp; conc calc'!L166</f>
        <v>2.7764583264145495</v>
      </c>
      <c r="M39" s="7"/>
      <c r="N39" s="7">
        <f>SUM(C39:L39)</f>
        <v>97.83874249613596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16.000882888100524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8">
        <f>'blk, drift &amp; conc calc'!A176</f>
        <v>31</v>
      </c>
      <c r="B40" s="7" t="str">
        <f>'blk, drift &amp; conc calc'!B176</f>
        <v>BHVO2 (2) unignited</v>
      </c>
      <c r="C40" s="7">
        <f>'blk, drift &amp; conc calc'!C176</f>
        <v>47.62484951716296</v>
      </c>
      <c r="D40" s="7">
        <f>'blk, drift &amp; conc calc'!D176</f>
        <v>12.992893394641989</v>
      </c>
      <c r="E40" s="7">
        <f>'blk, drift &amp; conc calc'!E176</f>
        <v>12.090540055862899</v>
      </c>
      <c r="F40" s="7">
        <f>'blk, drift &amp; conc calc'!F176</f>
        <v>7.274436879193094</v>
      </c>
      <c r="G40" s="7">
        <f>'blk, drift &amp; conc calc'!G176</f>
        <v>0.1632480862469243</v>
      </c>
      <c r="H40" s="7">
        <f>'blk, drift &amp; conc calc'!H176</f>
        <v>10.939482226646481</v>
      </c>
      <c r="I40" s="7">
        <f>'blk, drift &amp; conc calc'!I176</f>
        <v>2.210840963252699</v>
      </c>
      <c r="J40" s="7">
        <f>'blk, drift &amp; conc calc'!J176</f>
        <v>0.5262338809196803</v>
      </c>
      <c r="K40" s="7">
        <f>'blk, drift &amp; conc calc'!K176</f>
        <v>0.2719296152683216</v>
      </c>
      <c r="L40" s="7">
        <f>'blk, drift &amp; conc calc'!L176</f>
        <v>2.66912820076088</v>
      </c>
      <c r="M40" s="7"/>
      <c r="N40" s="7">
        <f>SUM(C40:L40)</f>
        <v>96.7635828199559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14.774053359917236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0"/>
      <c r="B41" s="35"/>
      <c r="C41" s="35">
        <v>49.780526735834</v>
      </c>
      <c r="D41" s="35">
        <v>13.467677573822826</v>
      </c>
      <c r="E41" s="35">
        <v>12.270550678371908</v>
      </c>
      <c r="F41" s="35">
        <v>7.21268954509178</v>
      </c>
      <c r="G41" s="35">
        <v>0.1695929768555467</v>
      </c>
      <c r="H41" s="35">
        <v>11.37270550678372</v>
      </c>
      <c r="I41" s="35">
        <v>2.214684756584198</v>
      </c>
      <c r="J41" s="35">
        <v>0.5187549880287311</v>
      </c>
      <c r="K41" s="35">
        <v>0.26935355147645657</v>
      </c>
      <c r="L41" s="35">
        <v>2.723463687150838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1.8648999781354405</v>
      </c>
      <c r="D42" s="35">
        <f t="shared" si="21"/>
        <v>0.5019031789793686</v>
      </c>
      <c r="E42" s="35">
        <f t="shared" si="21"/>
        <v>-0.03218687486324612</v>
      </c>
      <c r="F42" s="35">
        <f t="shared" si="21"/>
        <v>-0.002473607715971937</v>
      </c>
      <c r="G42" s="35">
        <f t="shared" si="21"/>
        <v>0.005062006001964603</v>
      </c>
      <c r="H42" s="35">
        <f t="shared" si="21"/>
        <v>0.32241757719392794</v>
      </c>
      <c r="I42" s="35">
        <f t="shared" si="21"/>
        <v>0.024595230434206083</v>
      </c>
      <c r="J42" s="35">
        <f t="shared" si="21"/>
        <v>-0.003898375587032321</v>
      </c>
      <c r="K42" s="35">
        <f t="shared" si="21"/>
        <v>0.017847805812286066</v>
      </c>
      <c r="L42" s="35">
        <f t="shared" si="21"/>
        <v>0.0006704235631236344</v>
      </c>
      <c r="M42" s="35"/>
      <c r="N42" s="35">
        <f>N41-N39</f>
        <v>2.161257503864036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25.849117111899478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3.746243964094119</v>
      </c>
      <c r="D43" s="35">
        <f t="shared" si="23"/>
        <v>3.726724048954956</v>
      </c>
      <c r="E43" s="35">
        <f t="shared" si="23"/>
        <v>-0.262309946039983</v>
      </c>
      <c r="F43" s="35">
        <f t="shared" si="23"/>
        <v>-0.03429521956418077</v>
      </c>
      <c r="G43" s="35">
        <f t="shared" si="23"/>
        <v>2.9847969508054812</v>
      </c>
      <c r="H43" s="35">
        <f t="shared" si="23"/>
        <v>2.8350120998174853</v>
      </c>
      <c r="I43" s="35">
        <f t="shared" si="23"/>
        <v>1.1105522066328006</v>
      </c>
      <c r="J43" s="35">
        <f t="shared" si="23"/>
        <v>-0.7514868631617688</v>
      </c>
      <c r="K43" s="35">
        <f t="shared" si="23"/>
        <v>6.626163165272425</v>
      </c>
      <c r="L43" s="35">
        <f t="shared" si="23"/>
        <v>0.02461657801007806</v>
      </c>
      <c r="M43" s="35"/>
      <c r="N43" s="35">
        <f>(N41-N39)/N41*100</f>
        <v>2.161257503864036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61.76611018375024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8">
        <f>'blk, drift &amp; conc calc'!A153</f>
        <v>8</v>
      </c>
      <c r="B45" s="40" t="str">
        <f>'blk, drift &amp; conc calc'!B153</f>
        <v>142R2(68-78)</v>
      </c>
      <c r="C45" s="32">
        <f>'blk, drift &amp; conc calc'!C153</f>
        <v>49.71366936215743</v>
      </c>
      <c r="D45" s="32">
        <f>'blk, drift &amp; conc calc'!D153</f>
        <v>19.842124391904516</v>
      </c>
      <c r="E45" s="32">
        <f>'blk, drift &amp; conc calc'!E153</f>
        <v>6.6651590031840104</v>
      </c>
      <c r="F45" s="32">
        <f>'blk, drift &amp; conc calc'!F153</f>
        <v>8.603620724873076</v>
      </c>
      <c r="G45" s="32">
        <f>'blk, drift &amp; conc calc'!G153</f>
        <v>0.10416405155263403</v>
      </c>
      <c r="H45" s="32">
        <f>'blk, drift &amp; conc calc'!H153</f>
        <v>13.232463619910728</v>
      </c>
      <c r="I45" s="32">
        <f>'blk, drift &amp; conc calc'!I153</f>
        <v>2.286611589779377</v>
      </c>
      <c r="J45" s="32">
        <f>'blk, drift &amp; conc calc'!J153</f>
        <v>0.06458491510675904</v>
      </c>
      <c r="K45" s="7">
        <f>'blk, drift &amp; conc calc'!K153</f>
        <v>0.00016406822051028398</v>
      </c>
      <c r="L45" s="32">
        <f>'blk, drift &amp; conc calc'!L153</f>
        <v>0.39396446154280257</v>
      </c>
      <c r="M45" s="107"/>
      <c r="N45" s="7">
        <f>SUM(C45:L45)</f>
        <v>100.90652618823188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14.690824997267576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8">
        <f>'blk, drift &amp; conc calc'!A161</f>
        <v>16</v>
      </c>
      <c r="B46" s="7" t="str">
        <f>'blk, drift &amp; conc calc'!B161</f>
        <v>149R2(10-20)</v>
      </c>
      <c r="C46" s="7">
        <f>'blk, drift &amp; conc calc'!C161</f>
        <v>50.77143898325784</v>
      </c>
      <c r="D46" s="7">
        <f>'blk, drift &amp; conc calc'!D161</f>
        <v>17.409280709892236</v>
      </c>
      <c r="E46" s="7">
        <f>'blk, drift &amp; conc calc'!E161</f>
        <v>5.555556817103835</v>
      </c>
      <c r="F46" s="7">
        <f>'blk, drift &amp; conc calc'!F161</f>
        <v>10.122888176152472</v>
      </c>
      <c r="G46" s="7">
        <f>'blk, drift &amp; conc calc'!G161</f>
        <v>0.10600816706684171</v>
      </c>
      <c r="H46" s="7">
        <f>'blk, drift &amp; conc calc'!H161</f>
        <v>14.37904977296656</v>
      </c>
      <c r="I46" s="7">
        <f>'blk, drift &amp; conc calc'!I161</f>
        <v>1.7528241731210399</v>
      </c>
      <c r="J46" s="7">
        <f>'blk, drift &amp; conc calc'!J161</f>
        <v>0.0207419966643338</v>
      </c>
      <c r="K46" s="7">
        <f>'blk, drift &amp; conc calc'!K161</f>
        <v>-0.008044720317396581</v>
      </c>
      <c r="L46" s="7">
        <f>'blk, drift &amp; conc calc'!L161</f>
        <v>0.271896683639751</v>
      </c>
      <c r="M46" s="107"/>
      <c r="N46" s="35">
        <f>SUM(C46:L46)</f>
        <v>100.38164075954752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1.0577696211004053</v>
      </c>
      <c r="D47" s="7">
        <f aca="true" t="shared" si="25" ref="D47:L47">D46-D45</f>
        <v>-2.4328436820122796</v>
      </c>
      <c r="E47" s="7">
        <f t="shared" si="25"/>
        <v>-1.109602186080175</v>
      </c>
      <c r="F47" s="7">
        <f t="shared" si="25"/>
        <v>1.5192674512793953</v>
      </c>
      <c r="G47" s="7">
        <f t="shared" si="25"/>
        <v>0.0018441155142076837</v>
      </c>
      <c r="H47" s="7">
        <f t="shared" si="25"/>
        <v>1.1465861530558321</v>
      </c>
      <c r="I47" s="7">
        <f t="shared" si="25"/>
        <v>-0.5337874166583372</v>
      </c>
      <c r="J47" s="7">
        <f t="shared" si="25"/>
        <v>-0.043842918442425244</v>
      </c>
      <c r="K47" s="7">
        <f t="shared" si="25"/>
        <v>-0.008208788537906865</v>
      </c>
      <c r="L47" s="7">
        <f t="shared" si="25"/>
        <v>-0.12206777790305157</v>
      </c>
      <c r="M47" s="107"/>
      <c r="N47" s="35">
        <f>N46-N45</f>
        <v>-0.5248854286843567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29.309175002732424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2.0833949997935073</v>
      </c>
      <c r="D48" s="7">
        <f t="shared" si="27"/>
        <v>-13.974406654434024</v>
      </c>
      <c r="E48" s="7">
        <f t="shared" si="27"/>
        <v>-19.97283481403798</v>
      </c>
      <c r="F48" s="7">
        <f t="shared" si="27"/>
        <v>15.008240976705538</v>
      </c>
      <c r="G48" s="7">
        <f t="shared" si="27"/>
        <v>1.739597585009565</v>
      </c>
      <c r="H48" s="7">
        <f t="shared" si="27"/>
        <v>7.974005036212336</v>
      </c>
      <c r="I48" s="7">
        <f t="shared" si="27"/>
        <v>-30.452992652873284</v>
      </c>
      <c r="J48" s="7">
        <f t="shared" si="27"/>
        <v>-211.37270028499162</v>
      </c>
      <c r="K48" s="7">
        <f t="shared" si="27"/>
        <v>102.03945213801266</v>
      </c>
      <c r="L48" s="7">
        <f t="shared" si="27"/>
        <v>-44.8949123869363</v>
      </c>
      <c r="M48" s="107"/>
      <c r="N48" s="35">
        <f>(N46-N45)/N46*100</f>
        <v>-0.5228898678212068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66.61176136984642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3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8">
        <f>'blk, drift &amp; conc calc'!A160</f>
        <v>15</v>
      </c>
      <c r="B50" s="7" t="str">
        <f>'blk, drift &amp; conc calc'!B160</f>
        <v>148R2(34-44)</v>
      </c>
      <c r="C50" s="7">
        <f>'blk, drift &amp; conc calc'!C160</f>
        <v>52.577925939719094</v>
      </c>
      <c r="D50" s="7">
        <f>'blk, drift &amp; conc calc'!D160</f>
        <v>17.093029393068615</v>
      </c>
      <c r="E50" s="7">
        <f>'blk, drift &amp; conc calc'!E160</f>
        <v>6.918759178757973</v>
      </c>
      <c r="F50" s="7">
        <f>'blk, drift &amp; conc calc'!F160</f>
        <v>7.523697555100313</v>
      </c>
      <c r="G50" s="7">
        <f>'blk, drift &amp; conc calc'!G160</f>
        <v>0.1266212324924698</v>
      </c>
      <c r="H50" s="7">
        <f>'blk, drift &amp; conc calc'!H160</f>
        <v>12.755814285656891</v>
      </c>
      <c r="I50" s="7">
        <f>'blk, drift &amp; conc calc'!I160</f>
        <v>2.7489614654596064</v>
      </c>
      <c r="J50" s="7">
        <f>'blk, drift &amp; conc calc'!J160</f>
        <v>0.03908465474555918</v>
      </c>
      <c r="K50" s="7">
        <f>'[1]Compar'!K50</f>
        <v>0.020084904120448346</v>
      </c>
      <c r="L50" s="7">
        <f>'blk, drift &amp; conc calc'!L160</f>
        <v>0.4493278801129917</v>
      </c>
      <c r="M50" s="107"/>
      <c r="N50" s="7">
        <f>SUM(C50:L50)</f>
        <v>100.25330648923396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15.939198715975648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8">
        <f>'blk, drift &amp; conc calc'!A171</f>
        <v>26</v>
      </c>
      <c r="B51" s="7" t="str">
        <f>'blk, drift &amp; conc calc'!B171</f>
        <v>136R2(4-14)</v>
      </c>
      <c r="C51" s="7">
        <f>'blk, drift &amp; conc calc'!C171</f>
        <v>45.55558696227225</v>
      </c>
      <c r="D51" s="7">
        <f>'blk, drift &amp; conc calc'!D171</f>
        <v>6.459142267539727</v>
      </c>
      <c r="E51" s="7">
        <f>'blk, drift &amp; conc calc'!E171</f>
        <v>10.772461654535254</v>
      </c>
      <c r="F51" s="7">
        <f>'blk, drift &amp; conc calc'!F171</f>
        <v>32.057077065577516</v>
      </c>
      <c r="G51" s="7">
        <f>'blk, drift &amp; conc calc'!G171</f>
        <v>0.15059512714012493</v>
      </c>
      <c r="H51" s="7">
        <f>'blk, drift &amp; conc calc'!H171</f>
        <v>5.728511075610941</v>
      </c>
      <c r="I51" s="7">
        <f>'blk, drift &amp; conc calc'!I171</f>
        <v>0.3308227490625813</v>
      </c>
      <c r="J51" s="7">
        <f>'blk, drift &amp; conc calc'!J171</f>
        <v>0.01789473372803906</v>
      </c>
      <c r="K51" s="7">
        <f>'[1]Compar'!K51</f>
        <v>0.05458348547527615</v>
      </c>
      <c r="L51" s="7">
        <f>'blk, drift &amp; conc calc'!L171</f>
        <v>0.10411483844942168</v>
      </c>
      <c r="M51" s="107"/>
      <c r="N51" s="7">
        <f>SUM(C51:L51)</f>
        <v>101.23078995939113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15.752160097064916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4"/>
      <c r="B52" s="107" t="s">
        <v>1251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3"/>
      <c r="B53" s="107"/>
      <c r="C53" s="107">
        <f aca="true" t="shared" si="29" ref="C53:L53">C52-AVERAGE(C50:C51)</f>
        <v>0.2698232487898906</v>
      </c>
      <c r="D53" s="107">
        <f t="shared" si="29"/>
        <v>-3.841847088345629</v>
      </c>
      <c r="E53" s="107">
        <f t="shared" si="29"/>
        <v>-0.1284463708996526</v>
      </c>
      <c r="F53" s="107">
        <f t="shared" si="29"/>
        <v>4.922577307245078</v>
      </c>
      <c r="G53" s="107">
        <f t="shared" si="29"/>
        <v>0.008818553564689052</v>
      </c>
      <c r="H53" s="107">
        <f t="shared" si="29"/>
        <v>-1.6541533882822357</v>
      </c>
      <c r="I53" s="107">
        <f t="shared" si="29"/>
        <v>-0.6988896054741032</v>
      </c>
      <c r="J53" s="107">
        <f t="shared" si="29"/>
        <v>-0.028489694236799118</v>
      </c>
      <c r="K53" s="107">
        <f t="shared" si="29"/>
        <v>-0.03733419479786225</v>
      </c>
      <c r="L53" s="107">
        <f t="shared" si="29"/>
        <v>0.44589300812408283</v>
      </c>
      <c r="M53" s="107"/>
      <c r="N53" s="35">
        <f>N52-N50</f>
        <v>-0.2533064892339638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12.060801284024352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3"/>
      <c r="B54" s="107"/>
      <c r="C54" s="107">
        <f aca="true" t="shared" si="31" ref="C54:L54">(C52-AVERAGE(C50:C51))/C52*100</f>
        <v>0.5469030290137105</v>
      </c>
      <c r="D54" s="107">
        <f t="shared" si="31"/>
        <v>-48.42111780716697</v>
      </c>
      <c r="E54" s="107">
        <f t="shared" si="31"/>
        <v>-1.4734880544357842</v>
      </c>
      <c r="F54" s="107">
        <f t="shared" si="31"/>
        <v>19.919007627852633</v>
      </c>
      <c r="G54" s="107">
        <f t="shared" si="31"/>
        <v>5.981651605818175</v>
      </c>
      <c r="H54" s="107">
        <f t="shared" si="31"/>
        <v>-21.799569881253788</v>
      </c>
      <c r="I54" s="107">
        <f t="shared" si="31"/>
        <v>-83.10196509393002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61.70552762812655</v>
      </c>
      <c r="M54" s="107"/>
      <c r="N54" s="35">
        <f>(N52-N50)/N52*100</f>
        <v>-0.2533064892339638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43.07429030008697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3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3">
        <f>'blk, drift &amp; conc calc'!A176</f>
        <v>31</v>
      </c>
      <c r="B56" s="107" t="str">
        <f>'blk, drift &amp; conc calc'!B176</f>
        <v>BHVO2 (2) unignited</v>
      </c>
      <c r="C56" s="107">
        <f>'blk, drift &amp; conc calc'!C176</f>
        <v>47.62484951716296</v>
      </c>
      <c r="D56" s="107">
        <f>'blk, drift &amp; conc calc'!D176</f>
        <v>12.992893394641989</v>
      </c>
      <c r="E56" s="107">
        <f>'blk, drift &amp; conc calc'!E176</f>
        <v>12.090540055862899</v>
      </c>
      <c r="F56" s="107">
        <f>'blk, drift &amp; conc calc'!F176</f>
        <v>7.274436879193094</v>
      </c>
      <c r="G56" s="107">
        <f>'blk, drift &amp; conc calc'!G176</f>
        <v>0.1632480862469243</v>
      </c>
      <c r="H56" s="107">
        <f>'blk, drift &amp; conc calc'!H176</f>
        <v>10.939482226646481</v>
      </c>
      <c r="I56" s="107">
        <f>'blk, drift &amp; conc calc'!I176</f>
        <v>2.210840963252699</v>
      </c>
      <c r="J56" s="107">
        <f>'blk, drift &amp; conc calc'!J176</f>
        <v>0.5262338809196803</v>
      </c>
      <c r="K56" s="107">
        <f>'[1]Compar'!K56</f>
        <v>0.11302949753552384</v>
      </c>
      <c r="L56" s="107">
        <f>'blk, drift &amp; conc calc'!L176</f>
        <v>2.66912820076088</v>
      </c>
      <c r="M56" s="119"/>
      <c r="N56" s="7">
        <f>SUM(C56:L56)</f>
        <v>96.6046827022231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13.454250827719262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3"/>
      <c r="B57" s="119" t="s">
        <v>1048</v>
      </c>
      <c r="C57" s="165">
        <v>49.780526735834</v>
      </c>
      <c r="D57" s="165">
        <v>13.467677573822826</v>
      </c>
      <c r="E57" s="165">
        <v>12.270550678371908</v>
      </c>
      <c r="F57" s="165">
        <v>7.21268954509178</v>
      </c>
      <c r="G57" s="165">
        <v>0.1695929768555467</v>
      </c>
      <c r="H57" s="165">
        <v>11.37270550678372</v>
      </c>
      <c r="I57" s="165">
        <v>2.214684756584198</v>
      </c>
      <c r="J57" s="165">
        <v>0.5187549880287311</v>
      </c>
      <c r="K57" s="165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3"/>
      <c r="B58" s="119"/>
      <c r="C58" s="107">
        <f aca="true" t="shared" si="33" ref="C58:L58">C57-AVERAGE(C55:C56)</f>
        <v>2.1556772186710447</v>
      </c>
      <c r="D58" s="107">
        <f t="shared" si="33"/>
        <v>0.47478417918083693</v>
      </c>
      <c r="E58" s="107">
        <f t="shared" si="33"/>
        <v>0.180010622509009</v>
      </c>
      <c r="F58" s="107">
        <f t="shared" si="33"/>
        <v>-0.061747334101314166</v>
      </c>
      <c r="G58" s="107">
        <f t="shared" si="33"/>
        <v>0.006344890608622394</v>
      </c>
      <c r="H58" s="107">
        <f t="shared" si="33"/>
        <v>0.43322328013723954</v>
      </c>
      <c r="I58" s="107">
        <f t="shared" si="33"/>
        <v>0.003843793331498979</v>
      </c>
      <c r="J58" s="107">
        <f t="shared" si="33"/>
        <v>-0.0074788928909491625</v>
      </c>
      <c r="K58" s="107">
        <f t="shared" si="33"/>
        <v>0.15632405394093274</v>
      </c>
      <c r="L58" s="107">
        <f t="shared" si="33"/>
        <v>0.05433548638995811</v>
      </c>
      <c r="M58" s="119"/>
    </row>
    <row r="59" spans="1:13" ht="11.25">
      <c r="A59" s="163"/>
      <c r="B59" s="119"/>
      <c r="C59" s="107">
        <f aca="true" t="shared" si="34" ref="C59:L59">(C57-AVERAGE(C55:C56))/C57*100</f>
        <v>4.330362412817345</v>
      </c>
      <c r="D59" s="107">
        <f t="shared" si="34"/>
        <v>3.525360453413859</v>
      </c>
      <c r="E59" s="107">
        <f t="shared" si="34"/>
        <v>1.4670133983986229</v>
      </c>
      <c r="F59" s="107">
        <f t="shared" si="34"/>
        <v>-0.8560930526024526</v>
      </c>
      <c r="G59" s="107">
        <f t="shared" si="34"/>
        <v>3.741246085931228</v>
      </c>
      <c r="H59" s="107">
        <f t="shared" si="34"/>
        <v>3.8093247018383236</v>
      </c>
      <c r="I59" s="107">
        <f t="shared" si="34"/>
        <v>0.17355938898624218</v>
      </c>
      <c r="J59" s="107">
        <f t="shared" si="34"/>
        <v>-1.4417004295937386</v>
      </c>
      <c r="K59" s="107">
        <f t="shared" si="34"/>
        <v>58.03675247051516</v>
      </c>
      <c r="L59" s="107">
        <f t="shared" si="34"/>
        <v>1.9950876028312823</v>
      </c>
      <c r="M59" s="119"/>
    </row>
    <row r="62" ht="11.25">
      <c r="B62" s="1" t="s">
        <v>1215</v>
      </c>
    </row>
    <row r="63" spans="2:25" ht="11.25">
      <c r="B63" s="1" t="s">
        <v>1250</v>
      </c>
      <c r="C63" s="1" t="s">
        <v>1204</v>
      </c>
      <c r="D63" s="1" t="s">
        <v>1208</v>
      </c>
      <c r="E63" s="1" t="s">
        <v>1205</v>
      </c>
      <c r="F63" s="1" t="s">
        <v>1256</v>
      </c>
      <c r="G63" s="1" t="s">
        <v>1255</v>
      </c>
      <c r="H63" s="1" t="s">
        <v>1257</v>
      </c>
      <c r="I63" s="1" t="s">
        <v>1209</v>
      </c>
      <c r="J63" s="1" t="s">
        <v>1123</v>
      </c>
      <c r="K63" s="1" t="s">
        <v>1176</v>
      </c>
      <c r="L63" s="7" t="s">
        <v>1124</v>
      </c>
      <c r="N63" s="1" t="s">
        <v>1174</v>
      </c>
      <c r="O63" s="1" t="s">
        <v>1261</v>
      </c>
      <c r="P63" s="1" t="s">
        <v>1065</v>
      </c>
      <c r="Q63" s="1" t="s">
        <v>1067</v>
      </c>
      <c r="R63" s="1" t="s">
        <v>1070</v>
      </c>
      <c r="S63" s="1" t="s">
        <v>1063</v>
      </c>
      <c r="T63" s="1" t="s">
        <v>1064</v>
      </c>
      <c r="U63" s="1" t="s">
        <v>1264</v>
      </c>
      <c r="V63" s="1" t="s">
        <v>1263</v>
      </c>
      <c r="W63" s="1" t="s">
        <v>1069</v>
      </c>
      <c r="X63" s="1" t="s">
        <v>1066</v>
      </c>
      <c r="Y63" s="1" t="s">
        <v>1122</v>
      </c>
    </row>
    <row r="64" spans="2:25" ht="11.25">
      <c r="B64" s="1" t="s">
        <v>1252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1047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1203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1254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1181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1048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1175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1253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1251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1182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B19">
      <selection activeCell="K44" sqref="K44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1110</v>
      </c>
      <c r="E1" s="124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24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1222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3" ht="11.25">
      <c r="E3" s="39"/>
    </row>
    <row r="4" spans="1:5" ht="11.25">
      <c r="A4" s="22" t="s">
        <v>1044</v>
      </c>
      <c r="E4" s="39"/>
    </row>
    <row r="5" spans="1:21" ht="11.25">
      <c r="A5" s="1" t="str">
        <f>'blk, drift &amp; conc calc'!B77</f>
        <v>Blank 1</v>
      </c>
      <c r="B5" s="1">
        <f>'blk, drift &amp; conc calc'!C77</f>
        <v>6426.587841233217</v>
      </c>
      <c r="C5" s="1">
        <f>'blk, drift &amp; conc calc'!D77</f>
        <v>7469.748756127427</v>
      </c>
      <c r="D5" s="1">
        <f>'blk, drift &amp; conc calc'!E77</f>
        <v>17397.964021190935</v>
      </c>
      <c r="E5" s="39">
        <f>'blk, drift &amp; conc calc'!F77</f>
        <v>668.9196530912402</v>
      </c>
      <c r="F5" s="1">
        <f>'blk, drift &amp; conc calc'!G77</f>
        <v>19549.040436475192</v>
      </c>
      <c r="G5" s="1">
        <f>'blk, drift &amp; conc calc'!H77</f>
        <v>11039.592350249313</v>
      </c>
      <c r="H5" s="1">
        <f>'blk, drift &amp; conc calc'!I77</f>
        <v>7279.36855097485</v>
      </c>
      <c r="I5" s="1">
        <f>'blk, drift &amp; conc calc'!J77</f>
        <v>136.03527277028522</v>
      </c>
      <c r="J5" s="1">
        <f>'blk, drift &amp; conc calc'!K77</f>
        <v>46.3930720970761</v>
      </c>
      <c r="K5" s="1">
        <f>'blk, drift &amp; conc calc'!L77</f>
        <v>610.9122200801295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7.570505686281845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4470077.581302686</v>
      </c>
      <c r="C6" s="1">
        <f>'blk, drift &amp; conc calc'!D78</f>
        <v>5791109.58507353</v>
      </c>
      <c r="D6" s="1">
        <f>'blk, drift &amp; conc calc'!E78</f>
        <v>4360118.889847542</v>
      </c>
      <c r="E6" s="39">
        <f>'blk, drift &amp; conc calc'!F78</f>
        <v>1107479.7249378683</v>
      </c>
      <c r="F6" s="1">
        <f>'blk, drift &amp; conc calc'!G78</f>
        <v>443234.9668888141</v>
      </c>
      <c r="G6" s="1">
        <f>'blk, drift &amp; conc calc'!H78</f>
        <v>5315577.1595058525</v>
      </c>
      <c r="H6" s="1">
        <f>'blk, drift &amp; conc calc'!I78</f>
        <v>303311.06277717673</v>
      </c>
      <c r="I6" s="1">
        <f>'blk, drift &amp; conc calc'!J78</f>
        <v>1075.8340905457567</v>
      </c>
      <c r="J6" s="1">
        <f>'blk, drift &amp; conc calc'!K78</f>
        <v>-15.872798563972495</v>
      </c>
      <c r="K6" s="1">
        <f>'blk, drift &amp; conc calc'!L78</f>
        <v>586556.1770905931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-5.346993675271013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4619765.26074134</v>
      </c>
      <c r="C7" s="1">
        <f>'blk, drift &amp; conc calc'!D93</f>
        <v>5881948.080921249</v>
      </c>
      <c r="D7" s="1">
        <f>'blk, drift &amp; conc calc'!E93</f>
        <v>4257609.558877964</v>
      </c>
      <c r="E7" s="39">
        <f>'blk, drift &amp; conc calc'!F93</f>
        <v>1142024.0493289432</v>
      </c>
      <c r="F7" s="1">
        <f>'blk, drift &amp; conc calc'!G93</f>
        <v>446800.83865929936</v>
      </c>
      <c r="G7" s="1">
        <f>'blk, drift &amp; conc calc'!H93</f>
        <v>5367384.531771512</v>
      </c>
      <c r="H7" s="1">
        <f>'blk, drift &amp; conc calc'!I93</f>
        <v>300175.4400126009</v>
      </c>
      <c r="I7" s="1">
        <f>'blk, drift &amp; conc calc'!J93</f>
        <v>1085.2391085973716</v>
      </c>
      <c r="J7" s="1">
        <f>'blk, drift &amp; conc calc'!K93</f>
        <v>8.012816240817786</v>
      </c>
      <c r="K7" s="1">
        <f>'blk, drift &amp; conc calc'!L93</f>
        <v>621460.3068791025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-19.16974809190308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4093832.299912867</v>
      </c>
      <c r="C8" s="1">
        <f>'blk, drift &amp; conc calc'!D80</f>
        <v>254971.70749355535</v>
      </c>
      <c r="D8" s="1">
        <f>'blk, drift &amp; conc calc'!E80</f>
        <v>3255308.4312828565</v>
      </c>
      <c r="E8" s="39">
        <f>'blk, drift &amp; conc calc'!F80</f>
        <v>5285101.605661832</v>
      </c>
      <c r="F8" s="1">
        <f>'blk, drift &amp; conc calc'!G80</f>
        <v>304792.1069627579</v>
      </c>
      <c r="G8" s="1">
        <f>'blk, drift &amp; conc calc'!H80</f>
        <v>244663.5814899426</v>
      </c>
      <c r="H8" s="1">
        <f>'blk, drift &amp; conc calc'!I80</f>
        <v>3360.5287304936573</v>
      </c>
      <c r="I8" s="1">
        <f>'blk, drift &amp; conc calc'!J80</f>
        <v>150.30746904762654</v>
      </c>
      <c r="J8" s="1">
        <f>'blk, drift &amp; conc calc'!K80</f>
        <v>-25.005296475998872</v>
      </c>
      <c r="K8" s="1">
        <f>'blk, drift &amp; conc calc'!L80</f>
        <v>2474.77361321499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12.102477987865871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4107139.4473744254</v>
      </c>
      <c r="C9" s="1">
        <f>'blk, drift &amp; conc calc'!D99</f>
        <v>256090.56909449308</v>
      </c>
      <c r="D9" s="1">
        <f>'blk, drift &amp; conc calc'!E99</f>
        <v>3273024.9657797385</v>
      </c>
      <c r="E9" s="39">
        <f>'blk, drift &amp; conc calc'!F99</f>
        <v>5359662.870971248</v>
      </c>
      <c r="F9" s="1">
        <f>'blk, drift &amp; conc calc'!G99</f>
        <v>309427.69646145497</v>
      </c>
      <c r="G9" s="1">
        <f>'blk, drift &amp; conc calc'!H99</f>
        <v>250093.1349712951</v>
      </c>
      <c r="H9" s="1">
        <f>'blk, drift &amp; conc calc'!I99</f>
        <v>4306.707566432365</v>
      </c>
      <c r="I9" s="1">
        <f>'blk, drift &amp; conc calc'!J99</f>
        <v>157.08145452513645</v>
      </c>
      <c r="J9" s="1">
        <f>'blk, drift &amp; conc calc'!K99</f>
        <v>38.66145208982351</v>
      </c>
      <c r="K9" s="1">
        <f>'blk, drift &amp; conc calc'!L99</f>
        <v>2511.674093586397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-9.497308460122273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5724946.957013164</v>
      </c>
      <c r="C10" s="1">
        <f>'blk, drift &amp; conc calc'!D86</f>
        <v>6011941.046725992</v>
      </c>
      <c r="D10" s="1">
        <f>'blk, drift &amp; conc calc'!E86</f>
        <v>2480668.96864954</v>
      </c>
      <c r="E10" s="39">
        <f>'blk, drift &amp; conc calc'!F86</f>
        <v>452414.043632419</v>
      </c>
      <c r="F10" s="1">
        <f>'blk, drift &amp; conc calc'!G86</f>
        <v>272433.60485578724</v>
      </c>
      <c r="G10" s="1">
        <f>'blk, drift &amp; conc calc'!H86</f>
        <v>2653423.890008405</v>
      </c>
      <c r="H10" s="1">
        <f>'blk, drift &amp; conc calc'!I86</f>
        <v>529096.0044940666</v>
      </c>
      <c r="I10" s="1">
        <f>'blk, drift &amp; conc calc'!J86</f>
        <v>71089.32277603865</v>
      </c>
      <c r="J10" s="1">
        <f>'blk, drift &amp; conc calc'!K86</f>
        <v>107.39913428039304</v>
      </c>
      <c r="K10" s="1">
        <f>'blk, drift &amp; conc calc'!L86</f>
        <v>419290.24119580456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17.236554002418146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5877977.305557281</v>
      </c>
      <c r="C11" s="1">
        <f>'blk, drift &amp; conc calc'!D103</f>
        <v>5842210.420841876</v>
      </c>
      <c r="D11" s="1">
        <f>'blk, drift &amp; conc calc'!E103</f>
        <v>2587180.9284550785</v>
      </c>
      <c r="E11" s="39">
        <f>'blk, drift &amp; conc calc'!F103</f>
        <v>448742.8229845731</v>
      </c>
      <c r="F11" s="1">
        <f>'blk, drift &amp; conc calc'!G103</f>
        <v>269043.95597484574</v>
      </c>
      <c r="G11" s="1">
        <f>'blk, drift &amp; conc calc'!H103</f>
        <v>2607493.6810721597</v>
      </c>
      <c r="H11" s="1">
        <f>'blk, drift &amp; conc calc'!I103</f>
        <v>528359.7515352457</v>
      </c>
      <c r="I11" s="1">
        <f>'blk, drift &amp; conc calc'!J103</f>
        <v>72641.78170635873</v>
      </c>
      <c r="J11" s="1">
        <f>'blk, drift &amp; conc calc'!K103</f>
        <v>83.82178761538924</v>
      </c>
      <c r="K11" s="1">
        <f>'blk, drift &amp; conc calc'!L103</f>
        <v>423848.8002193168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113.55967703450209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(2)</v>
      </c>
      <c r="B12" s="1">
        <f>'blk, drift &amp; conc calc'!C104</f>
        <v>8957.156042370474</v>
      </c>
      <c r="C12" s="1">
        <f>'blk, drift &amp; conc calc'!D104</f>
        <v>6589.988983320066</v>
      </c>
      <c r="D12" s="1">
        <f>'blk, drift &amp; conc calc'!E104</f>
        <v>16016.291497646867</v>
      </c>
      <c r="E12" s="39">
        <f>'blk, drift &amp; conc calc'!F104</f>
        <v>2965.534171274692</v>
      </c>
      <c r="F12" s="1">
        <f>'blk, drift &amp; conc calc'!G104</f>
        <v>15935.675308272768</v>
      </c>
      <c r="G12" s="1">
        <f>'blk, drift &amp; conc calc'!H104</f>
        <v>10671.588683560338</v>
      </c>
      <c r="H12" s="1">
        <f>'blk, drift &amp; conc calc'!I104</f>
        <v>7391.660054375521</v>
      </c>
      <c r="I12" s="1">
        <f>'blk, drift &amp; conc calc'!J104</f>
        <v>98.66536261690592</v>
      </c>
      <c r="J12" s="1">
        <f>'blk, drift &amp; conc calc'!K104</f>
        <v>32.23620357592816</v>
      </c>
      <c r="K12" s="1">
        <f>'blk, drift &amp; conc calc'!L104</f>
        <v>390.00190094748683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4.132005912488764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3843720.0880119894</v>
      </c>
      <c r="C13" s="1">
        <f>'blk, drift &amp; conc calc'!D88</f>
        <v>66170.38409074038</v>
      </c>
      <c r="D13" s="1">
        <f>'blk, drift &amp; conc calc'!E88</f>
        <v>3301153.0068759588</v>
      </c>
      <c r="E13" s="39">
        <f>'blk, drift &amp; conc calc'!F88</f>
        <v>5830955.284865999</v>
      </c>
      <c r="F13" s="1">
        <f>'blk, drift &amp; conc calc'!G88</f>
        <v>305734.56036835513</v>
      </c>
      <c r="G13" s="1">
        <f>'blk, drift &amp; conc calc'!H88</f>
        <v>55298.70757650085</v>
      </c>
      <c r="H13" s="1">
        <f>'blk, drift &amp; conc calc'!I88</f>
        <v>970.0424982599377</v>
      </c>
      <c r="I13" s="1">
        <f>'blk, drift &amp; conc calc'!J88</f>
        <v>34.67047534344974</v>
      </c>
      <c r="J13" s="1">
        <f>'blk, drift &amp; conc calc'!K88</f>
        <v>-20.450808669679354</v>
      </c>
      <c r="K13" s="1">
        <f>'blk, drift &amp; conc calc'!L88</f>
        <v>2453.5933523905705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2.8881920998485078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3802113.1442152443</v>
      </c>
      <c r="C14" s="1">
        <f>'blk, drift &amp; conc calc'!D105</f>
        <v>67025.87537857289</v>
      </c>
      <c r="D14" s="1">
        <f>'blk, drift &amp; conc calc'!E105</f>
        <v>3309185.686517568</v>
      </c>
      <c r="E14" s="39">
        <f>'blk, drift &amp; conc calc'!F105</f>
        <v>5726419.701287938</v>
      </c>
      <c r="F14" s="1">
        <f>'blk, drift &amp; conc calc'!G105</f>
        <v>298377.0924847883</v>
      </c>
      <c r="G14" s="1">
        <f>'blk, drift &amp; conc calc'!H105</f>
        <v>56577.47312480209</v>
      </c>
      <c r="H14" s="1">
        <f>'blk, drift &amp; conc calc'!I105</f>
        <v>1434.7608454145566</v>
      </c>
      <c r="I14" s="1">
        <f>'blk, drift &amp; conc calc'!J105</f>
        <v>3.9378492866429733</v>
      </c>
      <c r="J14" s="1">
        <f>'blk, drift &amp; conc calc'!K105</f>
        <v>-9.901023894019577</v>
      </c>
      <c r="K14" s="1">
        <f>'blk, drift &amp; conc calc'!L105</f>
        <v>2238.3483860452716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172.73690336149124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3600950.937067268</v>
      </c>
      <c r="C15" s="1">
        <f>'blk, drift &amp; conc calc'!D76</f>
        <v>5074911.29057111</v>
      </c>
      <c r="D15" s="1">
        <f>'blk, drift &amp; conc calc'!E76</f>
        <v>4768595.045329846</v>
      </c>
      <c r="E15" s="39">
        <f>'blk, drift &amp; conc calc'!F76</f>
        <v>842023.1239690685</v>
      </c>
      <c r="F15" s="1">
        <f>'blk, drift &amp; conc calc'!G76</f>
        <v>430739.31010788516</v>
      </c>
      <c r="G15" s="1">
        <f>'blk, drift &amp; conc calc'!H76</f>
        <v>4633128.225558719</v>
      </c>
      <c r="H15" s="1">
        <f>'blk, drift &amp; conc calc'!I76</f>
        <v>370796.3514230202</v>
      </c>
      <c r="I15" s="1">
        <f>'blk, drift &amp; conc calc'!J76</f>
        <v>26642.59596179906</v>
      </c>
      <c r="J15" s="1">
        <f>'blk, drift &amp; conc calc'!K76</f>
        <v>187.4525</v>
      </c>
      <c r="K15" s="1">
        <f>'blk, drift &amp; conc calc'!L76</f>
        <v>1716966.5390152186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194.27249999999998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BHVO2 (1) unignited</v>
      </c>
      <c r="B16"/>
      <c r="C16"/>
      <c r="D16"/>
      <c r="E16"/>
      <c r="F16"/>
      <c r="G16"/>
      <c r="H16"/>
      <c r="I16"/>
      <c r="J16"/>
      <c r="K16"/>
    </row>
    <row r="17" spans="1:11" ht="10.5" customHeight="1">
      <c r="A17" s="1" t="str">
        <f>'blk, drift &amp; conc calc'!B106</f>
        <v>BHVO2 (2) unignited</v>
      </c>
      <c r="B17"/>
      <c r="C17"/>
      <c r="D17"/>
      <c r="E17"/>
      <c r="F17"/>
      <c r="G17"/>
      <c r="H17"/>
      <c r="I17"/>
      <c r="J17"/>
      <c r="K17"/>
    </row>
    <row r="18" ht="11.25">
      <c r="E18" s="39"/>
    </row>
    <row r="19" spans="1:5" ht="11.25">
      <c r="A19" s="22" t="s">
        <v>1207</v>
      </c>
      <c r="E19" s="39"/>
    </row>
    <row r="20" spans="1:21" ht="11.25">
      <c r="A20" s="1" t="s">
        <v>1111</v>
      </c>
      <c r="B20" s="1">
        <v>0</v>
      </c>
      <c r="C20" s="1">
        <v>0</v>
      </c>
      <c r="D20" s="1">
        <v>0</v>
      </c>
      <c r="E20" s="39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1303</v>
      </c>
      <c r="B21" s="32">
        <f>AVERAGE(B8:B9)</f>
        <v>4100485.873643646</v>
      </c>
      <c r="C21" s="32">
        <f aca="true" t="shared" si="0" ref="C21:K21">AVERAGE(C8:C9)</f>
        <v>255531.13829402422</v>
      </c>
      <c r="D21" s="32">
        <f t="shared" si="0"/>
        <v>3264166.6985312975</v>
      </c>
      <c r="E21" s="32">
        <f t="shared" si="0"/>
        <v>5322382.23831654</v>
      </c>
      <c r="F21" s="32">
        <f t="shared" si="0"/>
        <v>307109.9017121064</v>
      </c>
      <c r="G21" s="32">
        <f t="shared" si="0"/>
        <v>247378.35823061885</v>
      </c>
      <c r="H21" s="32">
        <f t="shared" si="0"/>
        <v>3833.618148463011</v>
      </c>
      <c r="I21" s="32">
        <f t="shared" si="0"/>
        <v>153.6944617863815</v>
      </c>
      <c r="J21" s="32">
        <f t="shared" si="0"/>
        <v>6.8280778069123205</v>
      </c>
      <c r="K21" s="32">
        <f t="shared" si="0"/>
        <v>2493.2238534006933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-3.533635052018605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4544921.421022013</v>
      </c>
      <c r="C22" s="32">
        <f aca="true" t="shared" si="2" ref="C22:K22">AVERAGE(C6:C7)</f>
        <v>5836528.832997389</v>
      </c>
      <c r="D22" s="32">
        <f t="shared" si="2"/>
        <v>4308864.224362753</v>
      </c>
      <c r="E22" s="32">
        <f t="shared" si="2"/>
        <v>1124751.8871334058</v>
      </c>
      <c r="F22" s="32">
        <f t="shared" si="2"/>
        <v>445017.90277405677</v>
      </c>
      <c r="G22" s="32">
        <f t="shared" si="2"/>
        <v>5341480.845638682</v>
      </c>
      <c r="H22" s="32">
        <f t="shared" si="2"/>
        <v>301743.25139488885</v>
      </c>
      <c r="I22" s="32">
        <f t="shared" si="2"/>
        <v>1080.5365995715642</v>
      </c>
      <c r="J22" s="32">
        <f t="shared" si="2"/>
        <v>-3.9299911615773544</v>
      </c>
      <c r="K22" s="32">
        <f t="shared" si="2"/>
        <v>604008.2419848478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3.8696227711479363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AVERAGE(B10:B11)</f>
        <v>5801462.131285222</v>
      </c>
      <c r="C23" s="32">
        <f aca="true" t="shared" si="4" ref="C23:K23">AVERAGE(C10:C11)</f>
        <v>5927075.733783934</v>
      </c>
      <c r="D23" s="32">
        <f t="shared" si="4"/>
        <v>2533924.9485523095</v>
      </c>
      <c r="E23" s="32">
        <f t="shared" si="4"/>
        <v>450578.433308496</v>
      </c>
      <c r="F23" s="32">
        <f t="shared" si="4"/>
        <v>270738.78041531646</v>
      </c>
      <c r="G23" s="32">
        <f t="shared" si="4"/>
        <v>2630458.7855402823</v>
      </c>
      <c r="H23" s="32">
        <f t="shared" si="4"/>
        <v>528727.8780146561</v>
      </c>
      <c r="I23" s="32">
        <f t="shared" si="4"/>
        <v>71865.55224119869</v>
      </c>
      <c r="J23" s="32">
        <f t="shared" si="4"/>
        <v>95.61046094789114</v>
      </c>
      <c r="K23" s="32">
        <f t="shared" si="4"/>
        <v>421569.5207075607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113.55967703450209</v>
      </c>
      <c r="T23" s="7" t="e">
        <f>T11</f>
        <v>#DIV/0!</v>
      </c>
      <c r="U23" s="1" t="e">
        <f>U11</f>
        <v>#DIV/0!</v>
      </c>
    </row>
    <row r="24" spans="1:21" ht="11.25">
      <c r="A24" s="1" t="s">
        <v>1318</v>
      </c>
      <c r="B24" s="1">
        <f aca="true" t="shared" si="6" ref="B24:K24">+B15</f>
        <v>3600950.937067268</v>
      </c>
      <c r="C24" s="1">
        <f t="shared" si="6"/>
        <v>5074911.29057111</v>
      </c>
      <c r="D24" s="1">
        <f t="shared" si="6"/>
        <v>4768595.045329846</v>
      </c>
      <c r="E24" s="39">
        <f t="shared" si="6"/>
        <v>842023.1239690685</v>
      </c>
      <c r="F24" s="1">
        <f t="shared" si="6"/>
        <v>430739.31010788516</v>
      </c>
      <c r="G24" s="1">
        <f t="shared" si="6"/>
        <v>4633128.225558719</v>
      </c>
      <c r="H24" s="1">
        <f t="shared" si="6"/>
        <v>370796.3514230202</v>
      </c>
      <c r="I24" s="1">
        <f t="shared" si="6"/>
        <v>26642.59596179906</v>
      </c>
      <c r="J24" s="1">
        <f t="shared" si="6"/>
        <v>187.4525</v>
      </c>
      <c r="K24" s="1">
        <f t="shared" si="6"/>
        <v>1716966.5390152186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87.81254773066988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 (1)</v>
      </c>
      <c r="L25" s="1" t="e">
        <f aca="true" t="shared" si="8" ref="L25:U25">+L15</f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194.27249999999998</v>
      </c>
      <c r="T25" s="1" t="e">
        <f t="shared" si="8"/>
        <v>#DIV/0!</v>
      </c>
      <c r="U25" s="1" t="e">
        <f t="shared" si="8"/>
        <v>#DIV/0!</v>
      </c>
      <c r="V25" s="32"/>
    </row>
    <row r="26" spans="1:22" ht="12.75">
      <c r="A26" s="1" t="str">
        <f>$A$17</f>
        <v>BHVO2 (2) unignited</v>
      </c>
      <c r="B26"/>
      <c r="C26"/>
      <c r="D26"/>
      <c r="E26"/>
      <c r="F26"/>
      <c r="G26"/>
      <c r="H26"/>
      <c r="I26"/>
      <c r="J26"/>
      <c r="K26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1.25">
      <c r="E28" s="39"/>
    </row>
    <row r="29" spans="1:21" ht="11.25">
      <c r="A29" s="22"/>
      <c r="B29" s="1" t="s">
        <v>1055</v>
      </c>
      <c r="C29" s="1" t="s">
        <v>1054</v>
      </c>
      <c r="D29" s="1" t="s">
        <v>1057</v>
      </c>
      <c r="E29" s="39" t="s">
        <v>1059</v>
      </c>
      <c r="F29" s="1" t="s">
        <v>1058</v>
      </c>
      <c r="G29" s="1" t="s">
        <v>1060</v>
      </c>
      <c r="H29" s="1" t="s">
        <v>1061</v>
      </c>
      <c r="I29" s="1" t="s">
        <v>1062</v>
      </c>
      <c r="J29" s="1" t="s">
        <v>1172</v>
      </c>
      <c r="K29" s="1" t="s">
        <v>1056</v>
      </c>
      <c r="L29" s="1" t="s">
        <v>1065</v>
      </c>
      <c r="M29" s="1" t="s">
        <v>1067</v>
      </c>
      <c r="N29" s="1" t="s">
        <v>1070</v>
      </c>
      <c r="O29" s="1" t="s">
        <v>1063</v>
      </c>
      <c r="P29" s="1" t="s">
        <v>1064</v>
      </c>
      <c r="Q29" s="1" t="s">
        <v>1264</v>
      </c>
      <c r="R29" s="1" t="s">
        <v>1263</v>
      </c>
      <c r="S29" s="1" t="s">
        <v>1186</v>
      </c>
      <c r="T29" s="1" t="s">
        <v>1066</v>
      </c>
      <c r="U29" s="1" t="s">
        <v>1122</v>
      </c>
    </row>
    <row r="30" spans="1:21" ht="11.25">
      <c r="A30" s="1" t="s">
        <v>1111</v>
      </c>
      <c r="B30" s="1">
        <v>0</v>
      </c>
      <c r="C30" s="1">
        <v>0</v>
      </c>
      <c r="D30" s="1">
        <v>0</v>
      </c>
      <c r="E30" s="39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1047</v>
      </c>
      <c r="B31" s="49">
        <v>20.483173859940678</v>
      </c>
      <c r="C31" s="49">
        <v>0.3611773572275202</v>
      </c>
      <c r="D31" s="49">
        <v>6.053158810757512</v>
      </c>
      <c r="E31" s="117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1203</v>
      </c>
      <c r="B32" s="49">
        <v>22.247760943304677</v>
      </c>
      <c r="C32" s="49">
        <v>8.141025488965884</v>
      </c>
      <c r="D32" s="49">
        <v>7.84342755654428</v>
      </c>
      <c r="E32" s="117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1170</v>
      </c>
      <c r="B33" s="49">
        <v>29.1333925592658</v>
      </c>
      <c r="C33" s="49">
        <v>8.242559088981944</v>
      </c>
      <c r="D33" s="49">
        <v>4.620366665994165</v>
      </c>
      <c r="E33" s="117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34" t="s">
        <v>1318</v>
      </c>
      <c r="B34" s="49"/>
      <c r="C34" s="49"/>
      <c r="D34" s="49"/>
      <c r="E34" s="180"/>
      <c r="F34" s="181">
        <v>0.13168086754453914</v>
      </c>
      <c r="G34" s="49"/>
      <c r="H34" s="49"/>
      <c r="I34" s="49"/>
      <c r="J34" s="72">
        <v>0.118</v>
      </c>
      <c r="K34" s="182">
        <v>1.6366906474820144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1175</v>
      </c>
      <c r="B35" s="34">
        <v>23.640924877779227</v>
      </c>
      <c r="C35" s="34">
        <v>7.738668122537733</v>
      </c>
      <c r="D35" s="34">
        <v>7.775286039596052</v>
      </c>
      <c r="E35" s="125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25"/>
      <c r="F36" s="34"/>
      <c r="G36" s="34"/>
      <c r="H36" s="34"/>
      <c r="I36" s="34"/>
      <c r="J36" s="72"/>
      <c r="K36" s="7"/>
      <c r="L36" s="7"/>
    </row>
    <row r="37" ht="11.25">
      <c r="E37" s="39"/>
    </row>
    <row r="38" spans="1:22" ht="11.25">
      <c r="A38" s="1" t="s">
        <v>1112</v>
      </c>
      <c r="B38" s="29">
        <f>SLOPE(B30:B33,B20:B23)</f>
        <v>4.990589649474304E-06</v>
      </c>
      <c r="C38" s="29">
        <f aca="true" t="shared" si="9" ref="C38:I38">SLOPE(C30:C33,C20:C23)</f>
        <v>1.3922627083620408E-06</v>
      </c>
      <c r="D38" s="29">
        <f t="shared" si="9"/>
        <v>1.8284358694371653E-06</v>
      </c>
      <c r="E38" s="29">
        <f t="shared" si="9"/>
        <v>5.2351706997079425E-06</v>
      </c>
      <c r="F38" s="29">
        <f t="shared" si="9"/>
        <v>3.0407188188927966E-07</v>
      </c>
      <c r="G38" s="29">
        <f t="shared" si="9"/>
        <v>1.7633501356813836E-06</v>
      </c>
      <c r="H38" s="29">
        <f t="shared" si="9"/>
        <v>4.475403084525485E-06</v>
      </c>
      <c r="I38" s="29">
        <f t="shared" si="9"/>
        <v>1.626994228793967E-05</v>
      </c>
      <c r="J38" s="29">
        <f>SLOPE(J30:J34,J20:J24)</f>
        <v>0.0005972751034295692</v>
      </c>
      <c r="K38" s="29">
        <f>SLOPE(K30:K34,K20:K24)</f>
        <v>9.515832386881076E-07</v>
      </c>
      <c r="L38" s="29" t="e">
        <f aca="true" t="shared" si="10" ref="L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-0.011641210461785125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1113</v>
      </c>
      <c r="B39" s="29">
        <f>INTERCEPT(B30:B33,B20:B23)</f>
        <v>-0.05851741548652356</v>
      </c>
      <c r="C39" s="29">
        <f aca="true" t="shared" si="11" ref="C39:I39">INTERCEPT(C30:C33,C20:C23)</f>
        <v>0.002741876564058998</v>
      </c>
      <c r="D39" s="29">
        <f t="shared" si="11"/>
        <v>0.009258096781216807</v>
      </c>
      <c r="E39" s="29">
        <f t="shared" si="11"/>
        <v>-0.06272677209336663</v>
      </c>
      <c r="F39" s="29">
        <f t="shared" si="11"/>
        <v>0.00024632197616504536</v>
      </c>
      <c r="G39" s="29">
        <f t="shared" si="11"/>
        <v>-0.047569693033748806</v>
      </c>
      <c r="H39" s="29">
        <f t="shared" si="11"/>
        <v>-0.0022918909501823403</v>
      </c>
      <c r="I39" s="29">
        <f t="shared" si="11"/>
        <v>0.0023809295957464283</v>
      </c>
      <c r="J39" s="29">
        <f>INTERCEPT(J30:J34,J20:J24)</f>
        <v>0.001574131455868731</v>
      </c>
      <c r="K39" s="29">
        <f>INTERCEPT(K30:K34,K20:K24)</f>
        <v>0.0038381075332909464</v>
      </c>
      <c r="L39" s="29" t="e">
        <f aca="true" t="shared" si="12" ref="L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15.817625550680047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1114</v>
      </c>
      <c r="B40" s="29">
        <f>TREND(B30:B33,B20:B23,,TRUE)</f>
        <v>-0.05851741548651118</v>
      </c>
      <c r="C40" s="29">
        <f aca="true" t="shared" si="13" ref="C40:I40">TREND(C30:C33,C20:C23,,TRUE)</f>
        <v>0.0027418765640592354</v>
      </c>
      <c r="D40" s="29">
        <f t="shared" si="13"/>
        <v>0.009258096781216103</v>
      </c>
      <c r="E40" s="29">
        <f t="shared" si="13"/>
        <v>-0.06272677209336952</v>
      </c>
      <c r="F40" s="29">
        <f t="shared" si="13"/>
        <v>0.00024632197616503935</v>
      </c>
      <c r="G40" s="29">
        <f t="shared" si="13"/>
        <v>-0.04756969303374967</v>
      </c>
      <c r="H40" s="29">
        <f t="shared" si="13"/>
        <v>-0.002291890950182445</v>
      </c>
      <c r="I40" s="29">
        <f t="shared" si="13"/>
        <v>0.002380929595746456</v>
      </c>
      <c r="J40" s="29">
        <f>TREND(J30:J34,J20:J24,,TRUE)</f>
        <v>0.0015741314558687344</v>
      </c>
      <c r="K40" s="29">
        <f>TREND(K30:K34,K20:K24,,TRUE)</f>
        <v>0.0038381075332906945</v>
      </c>
      <c r="L40" s="29" t="e">
        <f aca="true" t="shared" si="14" ref="L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15.817625550680045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1115</v>
      </c>
      <c r="B41" s="29">
        <f>RSQ(B30:B33,B20:B23)</f>
        <v>0.999560013340363</v>
      </c>
      <c r="C41" s="29">
        <f aca="true" t="shared" si="15" ref="C41:I41">RSQ(C30:C33,C20:C23)</f>
        <v>0.9999950888421245</v>
      </c>
      <c r="D41" s="29">
        <f t="shared" si="15"/>
        <v>0.9997559435189858</v>
      </c>
      <c r="E41" s="29">
        <f t="shared" si="15"/>
        <v>0.999985703681708</v>
      </c>
      <c r="F41" s="29">
        <f t="shared" si="15"/>
        <v>0.9983746521768628</v>
      </c>
      <c r="G41" s="29">
        <f t="shared" si="15"/>
        <v>0.9996103976106978</v>
      </c>
      <c r="H41" s="29">
        <f t="shared" si="15"/>
        <v>0.9999755812743316</v>
      </c>
      <c r="I41" s="29">
        <f t="shared" si="15"/>
        <v>0.9999668667137469</v>
      </c>
      <c r="J41" s="29">
        <f>RSQ(J30:J34,J20:J24)</f>
        <v>0.9797349677690523</v>
      </c>
      <c r="K41" s="29">
        <f>RSQ(K30:K34,K20:K24)</f>
        <v>0.9998316475587806</v>
      </c>
      <c r="L41" s="29" t="e">
        <f aca="true" t="shared" si="16" ref="L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0.0012959090130374136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1201</v>
      </c>
    </row>
    <row r="69" spans="1:21" ht="11.25">
      <c r="A69" s="22"/>
      <c r="B69" s="1" t="s">
        <v>1055</v>
      </c>
      <c r="C69" s="1" t="s">
        <v>1054</v>
      </c>
      <c r="D69" s="1" t="s">
        <v>1057</v>
      </c>
      <c r="E69" s="1" t="s">
        <v>1059</v>
      </c>
      <c r="F69" s="1" t="s">
        <v>1058</v>
      </c>
      <c r="G69" s="1" t="s">
        <v>1060</v>
      </c>
      <c r="H69" s="1" t="s">
        <v>1061</v>
      </c>
      <c r="I69" s="1" t="s">
        <v>1062</v>
      </c>
      <c r="J69" s="1" t="s">
        <v>1222</v>
      </c>
      <c r="K69" s="1" t="s">
        <v>1056</v>
      </c>
      <c r="L69" s="1" t="s">
        <v>1065</v>
      </c>
      <c r="M69" s="1" t="s">
        <v>1067</v>
      </c>
      <c r="N69" s="1" t="s">
        <v>1070</v>
      </c>
      <c r="O69" s="1" t="s">
        <v>1063</v>
      </c>
      <c r="P69" s="1" t="s">
        <v>1064</v>
      </c>
      <c r="Q69" s="1" t="s">
        <v>1264</v>
      </c>
      <c r="R69" s="1" t="s">
        <v>1263</v>
      </c>
      <c r="S69" s="1" t="s">
        <v>1069</v>
      </c>
      <c r="T69" s="1" t="s">
        <v>1066</v>
      </c>
      <c r="U69" s="1" t="s">
        <v>1122</v>
      </c>
    </row>
    <row r="70" spans="1:21" ht="11.25">
      <c r="A70" s="1" t="s">
        <v>1048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1252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1254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1111</v>
      </c>
      <c r="B75" s="39">
        <v>0</v>
      </c>
    </row>
    <row r="76" spans="1:2" ht="11.25">
      <c r="A76" s="1" t="s">
        <v>1299</v>
      </c>
      <c r="B76" s="91">
        <v>815775.5763590767</v>
      </c>
    </row>
    <row r="77" spans="1:2" ht="11.25">
      <c r="A77" s="1" t="s">
        <v>1301</v>
      </c>
      <c r="B77" s="39">
        <v>324422.6703893792</v>
      </c>
    </row>
    <row r="78" spans="1:2" ht="11.25">
      <c r="A78" s="1" t="s">
        <v>1300</v>
      </c>
      <c r="B78" s="91">
        <v>3725412.536306778</v>
      </c>
    </row>
    <row r="79" spans="1:2" ht="11.25">
      <c r="A79" s="1" t="s">
        <v>1213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1059</v>
      </c>
    </row>
    <row r="83" spans="1:2" ht="11.25">
      <c r="A83" s="1" t="s">
        <v>1111</v>
      </c>
      <c r="B83" s="39">
        <v>0</v>
      </c>
    </row>
    <row r="84" spans="1:2" ht="11.25">
      <c r="A84" s="1" t="s">
        <v>1203</v>
      </c>
      <c r="B84" s="117">
        <v>5.804982036802153</v>
      </c>
    </row>
    <row r="85" spans="1:2" ht="11.25">
      <c r="A85" s="1" t="s">
        <v>1170</v>
      </c>
      <c r="B85" s="117">
        <v>2.245314319076767</v>
      </c>
    </row>
    <row r="86" spans="1:2" ht="11.25">
      <c r="A86" s="1" t="s">
        <v>1252</v>
      </c>
      <c r="B86" s="117">
        <v>30.149666915583403</v>
      </c>
    </row>
    <row r="87" spans="1:2" ht="11.25">
      <c r="A87" s="34" t="s">
        <v>1175</v>
      </c>
      <c r="B87" s="125">
        <v>4.922125747746678</v>
      </c>
    </row>
    <row r="88" ht="11.25">
      <c r="B88" s="125"/>
    </row>
    <row r="89" ht="11.25">
      <c r="B89" s="39"/>
    </row>
    <row r="90" spans="1:2" ht="11.25">
      <c r="A90" s="1" t="s">
        <v>1112</v>
      </c>
      <c r="B90" s="126">
        <f>SLOPE(B83:B85,B75:B77)</f>
        <v>7.126336539044292E-06</v>
      </c>
    </row>
    <row r="91" spans="1:2" ht="11.25">
      <c r="A91" s="1" t="s">
        <v>1113</v>
      </c>
      <c r="B91" s="126">
        <f>INTERCEPT(B83:B85,B75:B77)</f>
        <v>-0.02504669055961317</v>
      </c>
    </row>
    <row r="92" spans="1:2" ht="11.25">
      <c r="A92" s="1" t="s">
        <v>1114</v>
      </c>
      <c r="B92" s="126">
        <f>TREND(B83:B85,B75:B77,,TRUE)</f>
        <v>-0.025046690559612284</v>
      </c>
    </row>
    <row r="93" spans="1:2" ht="11.25">
      <c r="A93" s="1" t="s">
        <v>1115</v>
      </c>
      <c r="B93" s="126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1250</v>
      </c>
      <c r="B1" s="3" t="s">
        <v>1251</v>
      </c>
      <c r="C1" s="3" t="s">
        <v>1252</v>
      </c>
      <c r="D1" s="3" t="s">
        <v>1048</v>
      </c>
      <c r="E1" s="3" t="s">
        <v>1203</v>
      </c>
      <c r="F1" s="3" t="s">
        <v>1047</v>
      </c>
      <c r="G1" s="69" t="s">
        <v>1175</v>
      </c>
      <c r="H1" s="3" t="s">
        <v>1253</v>
      </c>
      <c r="I1" s="3" t="s">
        <v>1254</v>
      </c>
      <c r="J1" s="3" t="s">
        <v>1178</v>
      </c>
      <c r="K1" s="3" t="s">
        <v>1179</v>
      </c>
      <c r="L1" s="12"/>
      <c r="M1" s="13" t="s">
        <v>1214</v>
      </c>
      <c r="N1" s="54" t="s">
        <v>1177</v>
      </c>
      <c r="O1" s="55" t="s">
        <v>1252</v>
      </c>
      <c r="P1" s="55" t="s">
        <v>1047</v>
      </c>
      <c r="Q1" s="55" t="s">
        <v>1203</v>
      </c>
      <c r="R1" s="55" t="s">
        <v>1254</v>
      </c>
      <c r="S1" s="55" t="s">
        <v>1181</v>
      </c>
      <c r="T1" s="55" t="s">
        <v>1048</v>
      </c>
      <c r="U1" s="55" t="s">
        <v>1216</v>
      </c>
      <c r="V1" s="56" t="s">
        <v>1253</v>
      </c>
      <c r="W1" s="55" t="s">
        <v>1251</v>
      </c>
      <c r="X1" s="57" t="s">
        <v>1182</v>
      </c>
    </row>
    <row r="2" spans="1:24" ht="11.25">
      <c r="A2" s="4" t="s">
        <v>1265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1055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1266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1054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1104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1057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1105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1059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1256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1058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1255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1060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1257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1061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1106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1062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1107</v>
      </c>
      <c r="B10" s="5" t="s">
        <v>1258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1180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1108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1056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1109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1259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1260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1261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1185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1063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1065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1064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1067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1065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1070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1066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1063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1067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1064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1068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1264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1262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1263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1069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1069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1263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1066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1070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1122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1264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1183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1122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1184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1202</v>
      </c>
      <c r="B31" s="38"/>
      <c r="C31" s="12"/>
      <c r="E31" s="4"/>
      <c r="F31" s="44"/>
    </row>
    <row r="32" spans="1:11" ht="23.25" thickBot="1">
      <c r="A32" s="2" t="s">
        <v>1250</v>
      </c>
      <c r="B32" s="3" t="s">
        <v>1251</v>
      </c>
      <c r="C32" s="3" t="s">
        <v>1252</v>
      </c>
      <c r="D32" s="3" t="s">
        <v>1048</v>
      </c>
      <c r="E32" s="3" t="s">
        <v>1203</v>
      </c>
      <c r="F32" s="3" t="s">
        <v>1047</v>
      </c>
      <c r="G32" s="69" t="s">
        <v>1175</v>
      </c>
      <c r="H32" s="3" t="s">
        <v>1253</v>
      </c>
      <c r="I32" s="3" t="s">
        <v>1254</v>
      </c>
      <c r="J32" s="3" t="s">
        <v>1178</v>
      </c>
      <c r="K32" s="3" t="s">
        <v>1179</v>
      </c>
    </row>
    <row r="33" spans="1:11" ht="11.25">
      <c r="A33" s="4" t="s">
        <v>1265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1266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1104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1105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1256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1255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1257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1106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1107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1108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1260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B1">
      <selection activeCell="K13" sqref="K13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1045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 t="s">
        <v>1222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6453.3246981918965</v>
      </c>
      <c r="D4" s="7">
        <f>'blk, drift &amp; conc calc'!D5</f>
        <v>7501.004503562722</v>
      </c>
      <c r="E4" s="7">
        <f>'blk, drift &amp; conc calc'!E5</f>
        <v>17643.072390215166</v>
      </c>
      <c r="F4" s="7">
        <f>'blk, drift &amp; conc calc'!F5</f>
        <v>670.26</v>
      </c>
      <c r="G4" s="7">
        <f>'blk, drift &amp; conc calc'!G5</f>
        <v>19565.45180180669</v>
      </c>
      <c r="H4" s="7">
        <f>'blk, drift &amp; conc calc'!H5</f>
        <v>11194.385960191488</v>
      </c>
      <c r="I4" s="7">
        <f>'blk, drift &amp; conc calc'!I5</f>
        <v>7254.785</v>
      </c>
      <c r="J4" s="7">
        <f>'blk, drift &amp; conc calc'!J5</f>
        <v>135.9383353331043</v>
      </c>
      <c r="K4" s="7">
        <f>'blk, drift &amp; conc calc'!K5</f>
        <v>47.93</v>
      </c>
      <c r="L4" s="7">
        <f>'blk, drift &amp; conc calc'!L5</f>
        <v>619.4427909851074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47.93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(2)</v>
      </c>
      <c r="C5" s="7">
        <f>'blk, drift &amp; conc calc'!C32</f>
        <v>9820.119534365602</v>
      </c>
      <c r="D5" s="7">
        <f>'blk, drift &amp; conc calc'!D32</f>
        <v>6884.645</v>
      </c>
      <c r="E5" s="7">
        <f>'blk, drift &amp; conc calc'!E32</f>
        <v>17991.77375671679</v>
      </c>
      <c r="F5" s="7">
        <f>'blk, drift &amp; conc calc'!F32</f>
        <v>3095.3720618629322</v>
      </c>
      <c r="G5" s="7">
        <f>'blk, drift &amp; conc calc'!G32</f>
        <v>17792.507982422907</v>
      </c>
      <c r="H5" s="7">
        <f>'blk, drift &amp; conc calc'!H32</f>
        <v>11524.81012899677</v>
      </c>
      <c r="I5" s="7">
        <f>'blk, drift &amp; conc calc'!I32</f>
        <v>8081.098319385512</v>
      </c>
      <c r="J5" s="7">
        <f>'blk, drift &amp; conc calc'!J32</f>
        <v>106.34</v>
      </c>
      <c r="K5" s="7">
        <f>'blk, drift &amp; conc calc'!K32</f>
        <v>45.945</v>
      </c>
      <c r="L5" s="7">
        <f>'blk, drift &amp; conc calc'!L32</f>
        <v>437.30589213967323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32.305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1071</v>
      </c>
      <c r="C9" s="7">
        <f>AVERAGE(C4:C5)</f>
        <v>8136.722116278749</v>
      </c>
      <c r="D9" s="7">
        <f>AVERAGE(D4:D5)</f>
        <v>7192.824751781362</v>
      </c>
      <c r="E9" s="7">
        <f>AVERAGE(E4:E5)</f>
        <v>17817.42307346598</v>
      </c>
      <c r="F9" s="7">
        <f aca="true" t="shared" si="0" ref="F9:V9">AVERAGE(F4:F5)</f>
        <v>1882.8160309314662</v>
      </c>
      <c r="G9" s="7">
        <f t="shared" si="0"/>
        <v>18678.979892114796</v>
      </c>
      <c r="H9" s="7">
        <f t="shared" si="0"/>
        <v>11359.59804459413</v>
      </c>
      <c r="I9" s="7">
        <f t="shared" si="0"/>
        <v>7667.941659692756</v>
      </c>
      <c r="J9" s="7">
        <f t="shared" si="0"/>
        <v>121.13916766655215</v>
      </c>
      <c r="K9" s="7">
        <f t="shared" si="0"/>
        <v>46.9375</v>
      </c>
      <c r="L9" s="7">
        <f t="shared" si="0"/>
        <v>528.3743415623903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40.1175</v>
      </c>
      <c r="U9" s="7">
        <f t="shared" si="0"/>
        <v>0</v>
      </c>
      <c r="V9" s="7">
        <f t="shared" si="0"/>
        <v>0</v>
      </c>
    </row>
    <row r="12" ht="11.25">
      <c r="B12" s="71" t="s">
        <v>1119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2005-02-20T15:05:53Z</dcterms:modified>
  <cp:category/>
  <cp:version/>
  <cp:contentType/>
  <cp:contentStatus/>
</cp:coreProperties>
</file>