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120" windowWidth="15180" windowHeight="8835" tabRatio="721" firstSheet="3" activeTab="9"/>
  </bookViews>
  <sheets>
    <sheet name="Note" sheetId="1" r:id="rId1"/>
    <sheet name="RawData major" sheetId="2" r:id="rId2"/>
    <sheet name="raw data" sheetId="3" r:id="rId3"/>
    <sheet name="recalc raw" sheetId="4" r:id="rId4"/>
    <sheet name="blk, drift &amp; conc calc" sheetId="5" r:id="rId5"/>
    <sheet name="Compar" sheetId="6" r:id="rId6"/>
    <sheet name="regressions" sheetId="7" r:id="rId7"/>
    <sheet name="all stds (icp)" sheetId="8" r:id="rId8"/>
    <sheet name="blanks" sheetId="9" r:id="rId9"/>
    <sheet name="Final data Table" sheetId="10" r:id="rId10"/>
    <sheet name="Drift" sheetId="11" r:id="rId11"/>
  </sheets>
  <externalReferences>
    <externalReference r:id="rId14"/>
  </externalReferences>
  <definedNames>
    <definedName name="_xlnm.Print_Area" localSheetId="7">'all stds (icp)'!#REF!</definedName>
  </definedNames>
  <calcPr fullCalcOnLoad="1"/>
</workbook>
</file>

<file path=xl/sharedStrings.xml><?xml version="1.0" encoding="utf-8"?>
<sst xmlns="http://schemas.openxmlformats.org/spreadsheetml/2006/main" count="6150" uniqueCount="1194">
  <si>
    <t xml:space="preserve">     4,671.10</t>
  </si>
  <si>
    <t xml:space="preserve">     3,095.14</t>
  </si>
  <si>
    <t xml:space="preserve">     3,160.91</t>
  </si>
  <si>
    <t xml:space="preserve">     3,100.00</t>
  </si>
  <si>
    <t xml:space="preserve">    50,711.95</t>
  </si>
  <si>
    <t xml:space="preserve">    50,654.41</t>
  </si>
  <si>
    <t xml:space="preserve">    50,123.54</t>
  </si>
  <si>
    <t xml:space="preserve">    32,267.00</t>
  </si>
  <si>
    <t xml:space="preserve">    31,295.08</t>
  </si>
  <si>
    <t xml:space="preserve">    32,434.70</t>
  </si>
  <si>
    <t xml:space="preserve">    19,116.23</t>
  </si>
  <si>
    <t xml:space="preserve">    20,594.90</t>
  </si>
  <si>
    <t xml:space="preserve">    20,324.92</t>
  </si>
  <si>
    <t xml:space="preserve">    32,635.89</t>
  </si>
  <si>
    <t xml:space="preserve">    31,456.46</t>
  </si>
  <si>
    <t xml:space="preserve">    33,004.60</t>
  </si>
  <si>
    <t xml:space="preserve">    18,017.95</t>
  </si>
  <si>
    <t xml:space="preserve">    17,332.79</t>
  </si>
  <si>
    <t xml:space="preserve">    18,047.95</t>
  </si>
  <si>
    <t xml:space="preserve">  4,912,870.54</t>
  </si>
  <si>
    <t xml:space="preserve">  4,775,081.35</t>
  </si>
  <si>
    <t xml:space="preserve">  4,983,260.48</t>
  </si>
  <si>
    <t xml:space="preserve">   970,722.29</t>
  </si>
  <si>
    <t xml:space="preserve">   970,733.41</t>
  </si>
  <si>
    <t xml:space="preserve">   987,610.86</t>
  </si>
  <si>
    <t xml:space="preserve">    40,191.28</t>
  </si>
  <si>
    <t xml:space="preserve">    40,646.15</t>
  </si>
  <si>
    <t xml:space="preserve">    42,537.21</t>
  </si>
  <si>
    <t xml:space="preserve">    49,289.04</t>
  </si>
  <si>
    <t xml:space="preserve">    49,605.94</t>
  </si>
  <si>
    <t xml:space="preserve">    49,510.79</t>
  </si>
  <si>
    <t xml:space="preserve">    82,289.75</t>
  </si>
  <si>
    <t xml:space="preserve">    83,606.29</t>
  </si>
  <si>
    <t xml:space="preserve">    85,898.62</t>
  </si>
  <si>
    <t xml:space="preserve">    42,986.46</t>
  </si>
  <si>
    <t xml:space="preserve">    41,090.56</t>
  </si>
  <si>
    <t xml:space="preserve">    41,224.24</t>
  </si>
  <si>
    <t xml:space="preserve">    22,156.71</t>
  </si>
  <si>
    <t xml:space="preserve">    22,411.67</t>
  </si>
  <si>
    <t xml:space="preserve">    22,463.74</t>
  </si>
  <si>
    <t xml:space="preserve">    35,439.44</t>
  </si>
  <si>
    <t xml:space="preserve">    34,890.45</t>
  </si>
  <si>
    <t xml:space="preserve">    35,756.53</t>
  </si>
  <si>
    <t xml:space="preserve">    30,392.02</t>
  </si>
  <si>
    <t xml:space="preserve">    27,346.13</t>
  </si>
  <si>
    <t xml:space="preserve">    30,035.75</t>
  </si>
  <si>
    <t xml:space="preserve">    17,387.83</t>
  </si>
  <si>
    <t xml:space="preserve">    17,998.01</t>
  </si>
  <si>
    <t xml:space="preserve">    18,151.50</t>
  </si>
  <si>
    <t xml:space="preserve">  4,657,535.63</t>
  </si>
  <si>
    <t xml:space="preserve">  4,694,917.64</t>
  </si>
  <si>
    <t xml:space="preserve">  4,595,249.50</t>
  </si>
  <si>
    <t xml:space="preserve">   538,934.10</t>
  </si>
  <si>
    <t xml:space="preserve">   522,504.57</t>
  </si>
  <si>
    <t xml:space="preserve">   536,625.37</t>
  </si>
  <si>
    <t xml:space="preserve">     4,158.12</t>
  </si>
  <si>
    <t xml:space="preserve">     4,784.09</t>
  </si>
  <si>
    <t xml:space="preserve">     6,037.95</t>
  </si>
  <si>
    <t xml:space="preserve">    15,475.32</t>
  </si>
  <si>
    <t xml:space="preserve">    13,552.86</t>
  </si>
  <si>
    <t xml:space="preserve">    14,802.26</t>
  </si>
  <si>
    <t xml:space="preserve">    54,600.06</t>
  </si>
  <si>
    <t xml:space="preserve">    52,873.00</t>
  </si>
  <si>
    <t xml:space="preserve">    55,001.12</t>
  </si>
  <si>
    <t xml:space="preserve">    23,055.92</t>
  </si>
  <si>
    <t xml:space="preserve">    22,059.89</t>
  </si>
  <si>
    <t xml:space="preserve">    23,539.71</t>
  </si>
  <si>
    <t xml:space="preserve">    19,122.79</t>
  </si>
  <si>
    <t xml:space="preserve">    17,826.21</t>
  </si>
  <si>
    <t xml:space="preserve">    18,084.83</t>
  </si>
  <si>
    <t xml:space="preserve">     4,178.04</t>
  </si>
  <si>
    <t xml:space="preserve">     4,475.44</t>
  </si>
  <si>
    <t xml:space="preserve">     3,762.80</t>
  </si>
  <si>
    <t xml:space="preserve">    36,050.36</t>
  </si>
  <si>
    <t xml:space="preserve">    36,139.52</t>
  </si>
  <si>
    <t xml:space="preserve">    35,989.31</t>
  </si>
  <si>
    <t xml:space="preserve">     6,112.41</t>
  </si>
  <si>
    <t xml:space="preserve">     6,659.08</t>
  </si>
  <si>
    <t xml:space="preserve">     7,223.42</t>
  </si>
  <si>
    <t xml:space="preserve">   832,958.26</t>
  </si>
  <si>
    <t xml:space="preserve">   820,777.43</t>
  </si>
  <si>
    <t xml:space="preserve">   825,893.22</t>
  </si>
  <si>
    <t xml:space="preserve">    10,172.62</t>
  </si>
  <si>
    <t xml:space="preserve">    10,438.79</t>
  </si>
  <si>
    <t xml:space="preserve">    11,586.51</t>
  </si>
  <si>
    <t xml:space="preserve">    14,937.64</t>
  </si>
  <si>
    <t xml:space="preserve">    14,641.34</t>
  </si>
  <si>
    <t xml:space="preserve">    15,478.13</t>
  </si>
  <si>
    <t xml:space="preserve">   188,377.42</t>
  </si>
  <si>
    <t xml:space="preserve">   189,108.85</t>
  </si>
  <si>
    <t xml:space="preserve">   181,318.10</t>
  </si>
  <si>
    <t xml:space="preserve">   119,936.22</t>
  </si>
  <si>
    <t xml:space="preserve">   121,533.44</t>
  </si>
  <si>
    <t xml:space="preserve">   121,249.22</t>
  </si>
  <si>
    <t xml:space="preserve">     3,591.54</t>
  </si>
  <si>
    <t xml:space="preserve">     3,544.16</t>
  </si>
  <si>
    <t xml:space="preserve">     3,096.52</t>
  </si>
  <si>
    <t xml:space="preserve">     6,365.79</t>
  </si>
  <si>
    <t xml:space="preserve">     5,833.12</t>
  </si>
  <si>
    <t xml:space="preserve">     6,031.29</t>
  </si>
  <si>
    <t xml:space="preserve">     1,978.90</t>
  </si>
  <si>
    <t xml:space="preserve">     2,692.99</t>
  </si>
  <si>
    <t xml:space="preserve">     2,226.46</t>
  </si>
  <si>
    <t xml:space="preserve">     6,816.48</t>
  </si>
  <si>
    <t xml:space="preserve">     7,111.61</t>
  </si>
  <si>
    <t xml:space="preserve">     7,023.41</t>
  </si>
  <si>
    <t>-      333.93</t>
  </si>
  <si>
    <t>-      341.43</t>
  </si>
  <si>
    <t>-      343.09</t>
  </si>
  <si>
    <t xml:space="preserve">    13,980.87</t>
  </si>
  <si>
    <t xml:space="preserve">    14,209.62</t>
  </si>
  <si>
    <t xml:space="preserve">    12,779.78</t>
  </si>
  <si>
    <t xml:space="preserve">    42,496.56</t>
  </si>
  <si>
    <t xml:space="preserve">    45,947.86</t>
  </si>
  <si>
    <t xml:space="preserve">    45,181.56</t>
  </si>
  <si>
    <t xml:space="preserve">     2,654.91</t>
  </si>
  <si>
    <t xml:space="preserve">     4,747.46</t>
  </si>
  <si>
    <t xml:space="preserve">     2,720.22</t>
  </si>
  <si>
    <t xml:space="preserve">     7,352.88</t>
  </si>
  <si>
    <t xml:space="preserve">     6,939.10</t>
  </si>
  <si>
    <t xml:space="preserve">     7,978.33</t>
  </si>
  <si>
    <t xml:space="preserve">     6,900.49</t>
  </si>
  <si>
    <t xml:space="preserve">     6,933.88</t>
  </si>
  <si>
    <t xml:space="preserve">     6,928.76</t>
  </si>
  <si>
    <t xml:space="preserve">    23,953.43</t>
  </si>
  <si>
    <t xml:space="preserve">    23,417.13</t>
  </si>
  <si>
    <t xml:space="preserve">    23,275.94</t>
  </si>
  <si>
    <t xml:space="preserve">     6,472.16</t>
  </si>
  <si>
    <t xml:space="preserve">     6,976.68</t>
  </si>
  <si>
    <t xml:space="preserve">     5,738.90</t>
  </si>
  <si>
    <t xml:space="preserve">     2,840.98</t>
  </si>
  <si>
    <t xml:space="preserve">     2,971.39</t>
  </si>
  <si>
    <t xml:space="preserve">     2,225.01</t>
  </si>
  <si>
    <t xml:space="preserve">    36,432.96</t>
  </si>
  <si>
    <t xml:space="preserve">    36,452.42</t>
  </si>
  <si>
    <t xml:space="preserve">    37,067.68</t>
  </si>
  <si>
    <t xml:space="preserve">     6,899.65</t>
  </si>
  <si>
    <t xml:space="preserve">     7,165.07</t>
  </si>
  <si>
    <t xml:space="preserve">     6,055.82</t>
  </si>
  <si>
    <t xml:space="preserve">  1,137,028.42</t>
  </si>
  <si>
    <t xml:space="preserve">  1,135,403.01</t>
  </si>
  <si>
    <t xml:space="preserve">  1,113,522.38</t>
  </si>
  <si>
    <t xml:space="preserve">    15,678.37</t>
  </si>
  <si>
    <t xml:space="preserve">    14,034.90</t>
  </si>
  <si>
    <t xml:space="preserve">    14,527.54</t>
  </si>
  <si>
    <t xml:space="preserve">    10,493.09</t>
  </si>
  <si>
    <t xml:space="preserve">    10,719.89</t>
  </si>
  <si>
    <t xml:space="preserve">    11,324.34</t>
  </si>
  <si>
    <t xml:space="preserve">     5,625.33</t>
  </si>
  <si>
    <t xml:space="preserve">     2,642.86</t>
  </si>
  <si>
    <t xml:space="preserve">     5,093.63</t>
  </si>
  <si>
    <t xml:space="preserve">      273.81</t>
  </si>
  <si>
    <t xml:space="preserve">      524.27</t>
  </si>
  <si>
    <t xml:space="preserve">      645.13</t>
  </si>
  <si>
    <t xml:space="preserve">    11,855.78</t>
  </si>
  <si>
    <t xml:space="preserve">    12,640.83</t>
  </si>
  <si>
    <t xml:space="preserve">    12,721.61</t>
  </si>
  <si>
    <t xml:space="preserve">     5,548.73</t>
  </si>
  <si>
    <t xml:space="preserve">     5,470.39</t>
  </si>
  <si>
    <t xml:space="preserve">     6,495.53</t>
  </si>
  <si>
    <t xml:space="preserve">   230,260.30</t>
  </si>
  <si>
    <t xml:space="preserve">   231,257.92</t>
  </si>
  <si>
    <t xml:space="preserve">   234,978.06</t>
  </si>
  <si>
    <t xml:space="preserve">    38,776.11</t>
  </si>
  <si>
    <t xml:space="preserve">    37,332.42</t>
  </si>
  <si>
    <t xml:space="preserve">    37,816.65</t>
  </si>
  <si>
    <t xml:space="preserve">   192,722.01</t>
  </si>
  <si>
    <t xml:space="preserve">   202,710.07</t>
  </si>
  <si>
    <t xml:space="preserve">   199,080.92</t>
  </si>
  <si>
    <t xml:space="preserve">  2,995,083.69</t>
  </si>
  <si>
    <t xml:space="preserve">  2,961,803.44</t>
  </si>
  <si>
    <t xml:space="preserve">  2,944,163.63</t>
  </si>
  <si>
    <t xml:space="preserve">    29,908.64</t>
  </si>
  <si>
    <t xml:space="preserve">    32,581.11</t>
  </si>
  <si>
    <t xml:space="preserve">    29,195.87</t>
  </si>
  <si>
    <t xml:space="preserve">    41,572.96</t>
  </si>
  <si>
    <t xml:space="preserve">    41,388.13</t>
  </si>
  <si>
    <t xml:space="preserve">    40,332.76</t>
  </si>
  <si>
    <t xml:space="preserve">    50,190.56</t>
  </si>
  <si>
    <t xml:space="preserve">    49,761.49</t>
  </si>
  <si>
    <t xml:space="preserve">    48,874.39</t>
  </si>
  <si>
    <t xml:space="preserve">    80,771.22</t>
  </si>
  <si>
    <t xml:space="preserve">    83,589.16</t>
  </si>
  <si>
    <t xml:space="preserve">    82,626.91</t>
  </si>
  <si>
    <t xml:space="preserve">    40,729.26</t>
  </si>
  <si>
    <t xml:space="preserve">    40,399.93</t>
  </si>
  <si>
    <t xml:space="preserve">    40,411.24</t>
  </si>
  <si>
    <t xml:space="preserve">    20,972.23</t>
  </si>
  <si>
    <t xml:space="preserve">    22,463.69</t>
  </si>
  <si>
    <t xml:space="preserve">    22,587.73</t>
  </si>
  <si>
    <t xml:space="preserve">    36,725.98</t>
  </si>
  <si>
    <t xml:space="preserve">    36,540.00</t>
  </si>
  <si>
    <t xml:space="preserve">    36,596.51</t>
  </si>
  <si>
    <t xml:space="preserve">    29,374.74</t>
  </si>
  <si>
    <t xml:space="preserve">    29,273.49</t>
  </si>
  <si>
    <t xml:space="preserve">    29,595.62</t>
  </si>
  <si>
    <t xml:space="preserve">    17,209.71</t>
  </si>
  <si>
    <t xml:space="preserve">    16,342.42</t>
  </si>
  <si>
    <t xml:space="preserve">    16,769.89</t>
  </si>
  <si>
    <t xml:space="preserve">  4,625,988.82</t>
  </si>
  <si>
    <t xml:space="preserve">  4,616,396.09</t>
  </si>
  <si>
    <t xml:space="preserve">  4,561,844.24</t>
  </si>
  <si>
    <t xml:space="preserve">   533,719.42</t>
  </si>
  <si>
    <t xml:space="preserve">   539,952.48</t>
  </si>
  <si>
    <t xml:space="preserve">   531,194.09</t>
  </si>
  <si>
    <t xml:space="preserve">     1,601.54</t>
  </si>
  <si>
    <t xml:space="preserve">      855.25</t>
  </si>
  <si>
    <t xml:space="preserve">     4,939.57</t>
  </si>
  <si>
    <t xml:space="preserve">     4,322.55</t>
  </si>
  <si>
    <t xml:space="preserve">     3,670.96</t>
  </si>
  <si>
    <t xml:space="preserve">     3,516.31</t>
  </si>
  <si>
    <t xml:space="preserve">     3,515.90</t>
  </si>
  <si>
    <t xml:space="preserve">     3,559.41</t>
  </si>
  <si>
    <t xml:space="preserve">     3,494.57</t>
  </si>
  <si>
    <t xml:space="preserve">    21,962.94</t>
  </si>
  <si>
    <t xml:space="preserve">    21,578.78</t>
  </si>
  <si>
    <t xml:space="preserve">    22,224.84</t>
  </si>
  <si>
    <t xml:space="preserve">    10,890.41</t>
  </si>
  <si>
    <t xml:space="preserve">    10,172.04</t>
  </si>
  <si>
    <t xml:space="preserve">    10,386.46</t>
  </si>
  <si>
    <t xml:space="preserve">    25,303.20</t>
  </si>
  <si>
    <t xml:space="preserve">    25,132.64</t>
  </si>
  <si>
    <t xml:space="preserve">    25,490.39</t>
  </si>
  <si>
    <t xml:space="preserve">    19,608.32</t>
  </si>
  <si>
    <t xml:space="preserve">    19,776.86</t>
  </si>
  <si>
    <t xml:space="preserve">    19,688.73</t>
  </si>
  <si>
    <t xml:space="preserve">    13,445.76</t>
  </si>
  <si>
    <t xml:space="preserve">    12,766.46</t>
  </si>
  <si>
    <t xml:space="preserve">    13,464.33</t>
  </si>
  <si>
    <t xml:space="preserve">  3,401,488.86</t>
  </si>
  <si>
    <t xml:space="preserve">  3,344,207.84</t>
  </si>
  <si>
    <t xml:space="preserve">  3,386,868.43</t>
  </si>
  <si>
    <t xml:space="preserve">  1,307,200.45</t>
  </si>
  <si>
    <t xml:space="preserve">  1,272,953.50</t>
  </si>
  <si>
    <t xml:space="preserve">  1,274,800.88</t>
  </si>
  <si>
    <t>-     3,607.27</t>
  </si>
  <si>
    <t>-     1,349.96</t>
  </si>
  <si>
    <t>-      885.22</t>
  </si>
  <si>
    <t xml:space="preserve">     2,835.37</t>
  </si>
  <si>
    <t xml:space="preserve">      813.74</t>
  </si>
  <si>
    <t xml:space="preserve">      344.72</t>
  </si>
  <si>
    <t xml:space="preserve">      629.87</t>
  </si>
  <si>
    <t xml:space="preserve">     1,382.55</t>
  </si>
  <si>
    <t xml:space="preserve">     1,440.67</t>
  </si>
  <si>
    <t xml:space="preserve">      536.32</t>
  </si>
  <si>
    <t xml:space="preserve">      472.90</t>
  </si>
  <si>
    <t xml:space="preserve">      410.00</t>
  </si>
  <si>
    <t xml:space="preserve">     7,080.81</t>
  </si>
  <si>
    <t xml:space="preserve">     6,455.09</t>
  </si>
  <si>
    <t xml:space="preserve">     6,200.10</t>
  </si>
  <si>
    <t xml:space="preserve">     2,425.70</t>
  </si>
  <si>
    <t xml:space="preserve">     3,229.92</t>
  </si>
  <si>
    <t xml:space="preserve">     1,293.15</t>
  </si>
  <si>
    <t xml:space="preserve">      396.38</t>
  </si>
  <si>
    <t xml:space="preserve">      305.52</t>
  </si>
  <si>
    <t xml:space="preserve">      172.39</t>
  </si>
  <si>
    <t>-      145.54</t>
  </si>
  <si>
    <t>-      181.94</t>
  </si>
  <si>
    <t xml:space="preserve">      100.49</t>
  </si>
  <si>
    <t xml:space="preserve">     5,424.28</t>
  </si>
  <si>
    <t xml:space="preserve">     3,376.24</t>
  </si>
  <si>
    <t xml:space="preserve">     4,974.86</t>
  </si>
  <si>
    <t xml:space="preserve">     4,329.23</t>
  </si>
  <si>
    <t xml:space="preserve">     5,780.47</t>
  </si>
  <si>
    <t xml:space="preserve">     4,296.87</t>
  </si>
  <si>
    <t xml:space="preserve">    16,162.48</t>
  </si>
  <si>
    <t xml:space="preserve">    18,939.11</t>
  </si>
  <si>
    <t xml:space="preserve">    17,960.97</t>
  </si>
  <si>
    <t xml:space="preserve">   173,112.52</t>
  </si>
  <si>
    <t xml:space="preserve">   173,152.70</t>
  </si>
  <si>
    <t xml:space="preserve">   176,833.72</t>
  </si>
  <si>
    <t xml:space="preserve">   158,505.94</t>
  </si>
  <si>
    <t xml:space="preserve">   159,738.25</t>
  </si>
  <si>
    <t xml:space="preserve">   159,071.81</t>
  </si>
  <si>
    <t xml:space="preserve">     1,720.13</t>
  </si>
  <si>
    <t xml:space="preserve">     2,075.83</t>
  </si>
  <si>
    <t xml:space="preserve">     1,709.53</t>
  </si>
  <si>
    <t xml:space="preserve">     6,343.86</t>
  </si>
  <si>
    <t xml:space="preserve">     6,462.93</t>
  </si>
  <si>
    <t xml:space="preserve">     6,070.21</t>
  </si>
  <si>
    <t xml:space="preserve">     3,053.97</t>
  </si>
  <si>
    <t xml:space="preserve">     2,081.30</t>
  </si>
  <si>
    <t xml:space="preserve">     1,738.72</t>
  </si>
  <si>
    <t xml:space="preserve">     3,757.08</t>
  </si>
  <si>
    <t xml:space="preserve">     2,255.15</t>
  </si>
  <si>
    <t xml:space="preserve">     3,991.84</t>
  </si>
  <si>
    <t>-      240.67</t>
  </si>
  <si>
    <t>-     1,317.28</t>
  </si>
  <si>
    <t>-      750.97</t>
  </si>
  <si>
    <t xml:space="preserve">     7,946.05</t>
  </si>
  <si>
    <t xml:space="preserve">     6,426.24</t>
  </si>
  <si>
    <t xml:space="preserve">     7,754.82</t>
  </si>
  <si>
    <t xml:space="preserve">     7,314.84</t>
  </si>
  <si>
    <t xml:space="preserve">     6,300.00</t>
  </si>
  <si>
    <t xml:space="preserve">     5,603.42</t>
  </si>
  <si>
    <t xml:space="preserve">     5,709.25</t>
  </si>
  <si>
    <t xml:space="preserve">     5,413.89</t>
  </si>
  <si>
    <t xml:space="preserve">     4,426.71</t>
  </si>
  <si>
    <t xml:space="preserve">     4,472.07</t>
  </si>
  <si>
    <t xml:space="preserve">     4,465.81</t>
  </si>
  <si>
    <t xml:space="preserve">     3,662.94</t>
  </si>
  <si>
    <t xml:space="preserve">     3,303.07</t>
  </si>
  <si>
    <t xml:space="preserve">     3,161.65</t>
  </si>
  <si>
    <t xml:space="preserve">     3,279.99</t>
  </si>
  <si>
    <t xml:space="preserve">    50,102.00</t>
  </si>
  <si>
    <t xml:space="preserve">    49,036.36</t>
  </si>
  <si>
    <t xml:space="preserve">    48,974.88</t>
  </si>
  <si>
    <t xml:space="preserve">    30,362.43</t>
  </si>
  <si>
    <t xml:space="preserve">    30,864.35</t>
  </si>
  <si>
    <t xml:space="preserve">    30,768.70</t>
  </si>
  <si>
    <t xml:space="preserve">    20,777.89</t>
  </si>
  <si>
    <t xml:space="preserve">    20,106.15</t>
  </si>
  <si>
    <t xml:space="preserve">    19,150.37</t>
  </si>
  <si>
    <t xml:space="preserve">    31,466.28</t>
  </si>
  <si>
    <t xml:space="preserve">    31,059.06</t>
  </si>
  <si>
    <t xml:space="preserve">    31,121.81</t>
  </si>
  <si>
    <t xml:space="preserve">    16,873.97</t>
  </si>
  <si>
    <t xml:space="preserve">    17,902.60</t>
  </si>
  <si>
    <t xml:space="preserve">    17,420.84</t>
  </si>
  <si>
    <t xml:space="preserve">  4,767,983.66</t>
  </si>
  <si>
    <t xml:space="preserve">  4,715,222.28</t>
  </si>
  <si>
    <t xml:space="preserve">  4,834,553.48</t>
  </si>
  <si>
    <t xml:space="preserve">   979,660.14</t>
  </si>
  <si>
    <t xml:space="preserve">   944,737.00</t>
  </si>
  <si>
    <t xml:space="preserve">   960,664.21</t>
  </si>
  <si>
    <t xml:space="preserve">    40,403.89</t>
  </si>
  <si>
    <t xml:space="preserve">    41,836.51</t>
  </si>
  <si>
    <t xml:space="preserve">    43,638.70</t>
  </si>
  <si>
    <t xml:space="preserve">    51,106.43</t>
  </si>
  <si>
    <t xml:space="preserve">    50,716.79</t>
  </si>
  <si>
    <t xml:space="preserve">    50,686.07</t>
  </si>
  <si>
    <t xml:space="preserve">    84,781.42</t>
  </si>
  <si>
    <t xml:space="preserve">    83,660.36</t>
  </si>
  <si>
    <t xml:space="preserve">    85,659.24</t>
  </si>
  <si>
    <t xml:space="preserve">    41,927.45</t>
  </si>
  <si>
    <t xml:space="preserve">    41,611.78</t>
  </si>
  <si>
    <t xml:space="preserve">    41,845.15</t>
  </si>
  <si>
    <t xml:space="preserve">    22,363.40</t>
  </si>
  <si>
    <t xml:space="preserve">    22,004.31</t>
  </si>
  <si>
    <t xml:space="preserve">    23,188.53</t>
  </si>
  <si>
    <t xml:space="preserve">    36,352.01</t>
  </si>
  <si>
    <t xml:space="preserve">    36,725.28</t>
  </si>
  <si>
    <t xml:space="preserve">    34,654.91</t>
  </si>
  <si>
    <t xml:space="preserve">    29,522.36</t>
  </si>
  <si>
    <t xml:space="preserve">    29,687.30</t>
  </si>
  <si>
    <t xml:space="preserve">    29,613.37</t>
  </si>
  <si>
    <t xml:space="preserve">    17,934.82</t>
  </si>
  <si>
    <t xml:space="preserve">    16,962.93</t>
  </si>
  <si>
    <t xml:space="preserve">    17,471.76</t>
  </si>
  <si>
    <t xml:space="preserve">  4,564,993.07</t>
  </si>
  <si>
    <t xml:space="preserve">  4,567,026.01</t>
  </si>
  <si>
    <t xml:space="preserve">  4,703,780.91</t>
  </si>
  <si>
    <t xml:space="preserve">   527,931.97</t>
  </si>
  <si>
    <t xml:space="preserve">   528,441.67</t>
  </si>
  <si>
    <t xml:space="preserve">   533,238.76</t>
  </si>
  <si>
    <t>Print Date: 15-02-2005</t>
  </si>
  <si>
    <t>dts1-1</t>
  </si>
  <si>
    <t>bir1-2</t>
  </si>
  <si>
    <t>jp1-2</t>
  </si>
  <si>
    <t>ja3-2</t>
  </si>
  <si>
    <t>dts1-2</t>
  </si>
  <si>
    <t>drift-6</t>
  </si>
  <si>
    <t>drift-7</t>
  </si>
  <si>
    <t>blank-2</t>
  </si>
  <si>
    <t>drift-8</t>
  </si>
  <si>
    <t>3</t>
  </si>
  <si>
    <t>Print Date: 06-12-2004</t>
  </si>
  <si>
    <t>This file corresponds to 1309B-3 majors.xls and 1309B-3 majors int.xls.</t>
  </si>
  <si>
    <t>These are in Geochem/ICPRawData/batch3 folder</t>
  </si>
  <si>
    <t>1309B-3 mojors.xls is all data files copied to sheets "RawData major" in this file, and Intensity and RSD are listed in 1309B-3 majors int.xls.</t>
  </si>
  <si>
    <t xml:space="preserve">JA-3 </t>
  </si>
  <si>
    <t>P2O5</t>
  </si>
  <si>
    <t>Total</t>
  </si>
  <si>
    <t>BAS-140</t>
  </si>
  <si>
    <t>P205</t>
  </si>
  <si>
    <t>%wt</t>
  </si>
  <si>
    <t xml:space="preserve">JA-3 </t>
  </si>
  <si>
    <t xml:space="preserve">JR-1 </t>
  </si>
  <si>
    <t>P</t>
  </si>
  <si>
    <t xml:space="preserve">JA-3 </t>
  </si>
  <si>
    <t xml:space="preserve">JR-1 </t>
  </si>
  <si>
    <t>Cu</t>
  </si>
  <si>
    <t>Zn</t>
  </si>
  <si>
    <t>ppm</t>
  </si>
  <si>
    <t>Sc</t>
  </si>
  <si>
    <r>
      <t>M</t>
    </r>
    <r>
      <rPr>
        <vertAlign val="subscript"/>
        <sz val="8"/>
        <rFont val="Arial"/>
        <family val="2"/>
      </rPr>
      <t>x</t>
    </r>
    <r>
      <rPr>
        <sz val="8"/>
        <rFont val="Arial"/>
        <family val="2"/>
      </rPr>
      <t>O</t>
    </r>
    <r>
      <rPr>
        <vertAlign val="subscript"/>
        <sz val="8"/>
        <rFont val="Arial"/>
        <family val="2"/>
      </rPr>
      <t>x</t>
    </r>
    <r>
      <rPr>
        <sz val="8"/>
        <rFont val="Arial"/>
        <family val="2"/>
      </rPr>
      <t xml:space="preserve"> / xM</t>
    </r>
  </si>
  <si>
    <t>Standards</t>
  </si>
  <si>
    <t>BAS-140</t>
  </si>
  <si>
    <t>Sc 361.384</t>
  </si>
  <si>
    <t>%</t>
  </si>
  <si>
    <t>Sample_Name</t>
  </si>
  <si>
    <t>DateTime_Measured</t>
  </si>
  <si>
    <t>Net_Intensity</t>
  </si>
  <si>
    <t>P</t>
  </si>
  <si>
    <t>ICP-Spectroscopy: "JY-Ultima"  Nr.: 000.000.</t>
  </si>
  <si>
    <t xml:space="preserve">Measurement parameters </t>
  </si>
  <si>
    <t>Plasma Flow:</t>
  </si>
  <si>
    <t>PL1</t>
  </si>
  <si>
    <t>Method:</t>
  </si>
  <si>
    <t xml:space="preserve">Pump Speed: </t>
  </si>
  <si>
    <t>20</t>
  </si>
  <si>
    <t xml:space="preserve">Nebulizer Flow: </t>
  </si>
  <si>
    <t>Sheath Flow:</t>
  </si>
  <si>
    <t>G1</t>
  </si>
  <si>
    <t>DateTime:</t>
  </si>
  <si>
    <t>Power:</t>
  </si>
  <si>
    <t>1000</t>
  </si>
  <si>
    <t>Auxiliary Flow:</t>
  </si>
  <si>
    <t>0.0</t>
  </si>
  <si>
    <t>Argon Humidificator:</t>
  </si>
  <si>
    <t>Yes</t>
  </si>
  <si>
    <t>Nebulizer Pressure:</t>
  </si>
  <si>
    <t>Sample:</t>
  </si>
  <si>
    <t>Type:</t>
  </si>
  <si>
    <t>Analysis</t>
  </si>
  <si>
    <t>#: 1</t>
  </si>
  <si>
    <t>Rack:</t>
  </si>
  <si>
    <t>Tube:</t>
  </si>
  <si>
    <t>Weight:</t>
  </si>
  <si>
    <t>Volume:</t>
  </si>
  <si>
    <t>Dilution:</t>
  </si>
  <si>
    <t>Element</t>
  </si>
  <si>
    <t>Line</t>
  </si>
  <si>
    <t>Raw  intensity</t>
  </si>
  <si>
    <t>Bkg. left</t>
  </si>
  <si>
    <t>Bkg. right</t>
  </si>
  <si>
    <t>Net intensity</t>
  </si>
  <si>
    <t>Solution[C]</t>
  </si>
  <si>
    <t>Sample[C]</t>
  </si>
  <si>
    <t>Time</t>
  </si>
  <si>
    <t>Average:</t>
  </si>
  <si>
    <t>SD:</t>
  </si>
  <si>
    <t>RSD,%:</t>
  </si>
  <si>
    <t>#: 2</t>
  </si>
  <si>
    <t>#: 3</t>
  </si>
  <si>
    <t>#: 4</t>
  </si>
  <si>
    <t>#: 5</t>
  </si>
  <si>
    <t>#: 6</t>
  </si>
  <si>
    <t>#: 7</t>
  </si>
  <si>
    <t>#: 8</t>
  </si>
  <si>
    <t>BIR-1 (1)</t>
  </si>
  <si>
    <t>DTS-1 (1)</t>
  </si>
  <si>
    <t>JA-3 (1)</t>
  </si>
  <si>
    <t>JP-1 (2)</t>
  </si>
  <si>
    <t>#: 9</t>
  </si>
  <si>
    <t>#: 10</t>
  </si>
  <si>
    <t>#: 11</t>
  </si>
  <si>
    <t>#: 32</t>
  </si>
  <si>
    <t>#: 12</t>
  </si>
  <si>
    <t>#: 13</t>
  </si>
  <si>
    <t>#: 14</t>
  </si>
  <si>
    <t>#: 15</t>
  </si>
  <si>
    <t>#: 16</t>
  </si>
  <si>
    <t>#: 17</t>
  </si>
  <si>
    <t>#: 18</t>
  </si>
  <si>
    <t>#: 19</t>
  </si>
  <si>
    <t>#: 20</t>
  </si>
  <si>
    <t>#: 21</t>
  </si>
  <si>
    <t>#: 22</t>
  </si>
  <si>
    <t>#: 23</t>
  </si>
  <si>
    <t>#: 24</t>
  </si>
  <si>
    <t>#: 25</t>
  </si>
  <si>
    <t>#: 26</t>
  </si>
  <si>
    <t>#: 27</t>
  </si>
  <si>
    <t>Total</t>
  </si>
  <si>
    <t>#: 28</t>
  </si>
  <si>
    <t>#: 29</t>
  </si>
  <si>
    <t>#: 30</t>
  </si>
  <si>
    <t>#: 31</t>
  </si>
  <si>
    <t>Review:</t>
  </si>
  <si>
    <t>Analyst:</t>
  </si>
  <si>
    <t>Date:</t>
  </si>
  <si>
    <t>Visa:</t>
  </si>
  <si>
    <t xml:space="preserve"> 4294967295  of  1</t>
  </si>
  <si>
    <t>Sample</t>
  </si>
  <si>
    <t>Measured</t>
  </si>
  <si>
    <t>Intensity</t>
  </si>
  <si>
    <t>RSD(%)</t>
  </si>
  <si>
    <t>JP-1</t>
  </si>
  <si>
    <t>BHVO-2</t>
  </si>
  <si>
    <t>Al</t>
  </si>
  <si>
    <t>Si</t>
  </si>
  <si>
    <t>Ti</t>
  </si>
  <si>
    <t>Fe</t>
  </si>
  <si>
    <t>Mn</t>
  </si>
  <si>
    <t>Mg</t>
  </si>
  <si>
    <t>Ca</t>
  </si>
  <si>
    <t>Na</t>
  </si>
  <si>
    <t>K</t>
  </si>
  <si>
    <t>Sr</t>
  </si>
  <si>
    <t>V</t>
  </si>
  <si>
    <t>Cr</t>
  </si>
  <si>
    <t>Co</t>
  </si>
  <si>
    <t>Ni</t>
  </si>
  <si>
    <t>Cu</t>
  </si>
  <si>
    <t>Sc</t>
  </si>
  <si>
    <t>Ba</t>
  </si>
  <si>
    <t>average blank</t>
  </si>
  <si>
    <t>Blank Corrected</t>
  </si>
  <si>
    <t>Drift Corrected</t>
  </si>
  <si>
    <t>%wt</t>
  </si>
  <si>
    <t>ROA3</t>
  </si>
  <si>
    <t>DTS 1</t>
  </si>
  <si>
    <t>147-895D-10W</t>
  </si>
  <si>
    <t>BCR-2</t>
  </si>
  <si>
    <t>MnO</t>
  </si>
  <si>
    <t>MgO</t>
  </si>
  <si>
    <t>CaO</t>
  </si>
  <si>
    <t>&lt;0.02</t>
  </si>
  <si>
    <t>LOI</t>
  </si>
  <si>
    <t xml:space="preserve">Total </t>
  </si>
  <si>
    <t>ppm</t>
  </si>
  <si>
    <t>Zn</t>
  </si>
  <si>
    <t>Zr</t>
  </si>
  <si>
    <t>Y</t>
  </si>
  <si>
    <r>
      <t>SiO</t>
    </r>
    <r>
      <rPr>
        <vertAlign val="subscript"/>
        <sz val="8"/>
        <rFont val="Arial"/>
        <family val="2"/>
      </rPr>
      <t>2</t>
    </r>
  </si>
  <si>
    <r>
      <t>TiO</t>
    </r>
    <r>
      <rPr>
        <vertAlign val="subscript"/>
        <sz val="8"/>
        <rFont val="Arial"/>
        <family val="2"/>
      </rPr>
      <t>2</t>
    </r>
  </si>
  <si>
    <r>
      <t>Al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O</t>
    </r>
    <r>
      <rPr>
        <vertAlign val="subscript"/>
        <sz val="8"/>
        <rFont val="Arial"/>
        <family val="2"/>
      </rPr>
      <t>3</t>
    </r>
  </si>
  <si>
    <r>
      <t>Fe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O</t>
    </r>
    <r>
      <rPr>
        <vertAlign val="subscript"/>
        <sz val="8"/>
        <rFont val="Arial"/>
        <family val="2"/>
      </rPr>
      <t>3</t>
    </r>
  </si>
  <si>
    <r>
      <t>Na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O</t>
    </r>
  </si>
  <si>
    <r>
      <t>K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O</t>
    </r>
  </si>
  <si>
    <r>
      <t>P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0</t>
    </r>
    <r>
      <rPr>
        <vertAlign val="subscript"/>
        <sz val="8"/>
        <rFont val="Arial"/>
        <family val="2"/>
      </rPr>
      <t>5</t>
    </r>
  </si>
  <si>
    <r>
      <t>CO</t>
    </r>
    <r>
      <rPr>
        <vertAlign val="subscript"/>
        <sz val="8"/>
        <rFont val="Arial"/>
        <family val="2"/>
      </rPr>
      <t>2</t>
    </r>
  </si>
  <si>
    <t>Regression Calculations</t>
  </si>
  <si>
    <t>Blank</t>
  </si>
  <si>
    <t>slope</t>
  </si>
  <si>
    <t>intercept</t>
  </si>
  <si>
    <t>trend</t>
  </si>
  <si>
    <t>correlation coef.</t>
  </si>
  <si>
    <t>Concentrations</t>
  </si>
  <si>
    <t>Final Data Table</t>
  </si>
  <si>
    <t>Oxide Concentrations</t>
  </si>
  <si>
    <t>Average calculated using rows 4 and 5.  Don’t forget to change calculation if you have more than 2 blanks</t>
  </si>
  <si>
    <t>Slope, Intercept and trend calculations use only 4 and 4 rows, so if you need more don’t forget to change the calculations</t>
  </si>
  <si>
    <t>Major element standard data used in calculations has been normalised to 100.</t>
  </si>
  <si>
    <t>BIR-1</t>
  </si>
  <si>
    <t>SiO2</t>
  </si>
  <si>
    <t>Fe2O3</t>
  </si>
  <si>
    <t>Drift correction factor</t>
  </si>
  <si>
    <t>Avg</t>
  </si>
  <si>
    <t>Al2O3</t>
  </si>
  <si>
    <t>Na2O</t>
  </si>
  <si>
    <t>total</t>
  </si>
  <si>
    <t>Drift</t>
  </si>
  <si>
    <t>Nb</t>
  </si>
  <si>
    <t>K2O</t>
  </si>
  <si>
    <t>TiO2</t>
  </si>
  <si>
    <r>
      <t xml:space="preserve">Only </t>
    </r>
    <r>
      <rPr>
        <b/>
        <i/>
        <sz val="10"/>
        <rFont val="Arial"/>
        <family val="2"/>
      </rPr>
      <t>Major elements</t>
    </r>
    <r>
      <rPr>
        <sz val="10"/>
        <rFont val="Arial"/>
        <family val="2"/>
      </rPr>
      <t xml:space="preserve"> (except for P and including Sc) data are listed in this file.</t>
    </r>
  </si>
  <si>
    <t>JP-1, BIR-1, JA-3, and DTS-1 are used as standards for this run.</t>
  </si>
  <si>
    <r>
      <t>But</t>
    </r>
    <r>
      <rPr>
        <sz val="10"/>
        <rFont val="Arial"/>
        <family val="2"/>
      </rPr>
      <t>,</t>
    </r>
    <r>
      <rPr>
        <sz val="10"/>
        <rFont val="Arial"/>
        <family val="2"/>
      </rPr>
      <t xml:space="preserve"> peridotic standards (JP-1 &amp; DTS-1) are </t>
    </r>
    <r>
      <rPr>
        <b/>
        <sz val="10"/>
        <rFont val="Arial"/>
        <family val="2"/>
      </rPr>
      <t>taken away</t>
    </r>
    <r>
      <rPr>
        <sz val="10"/>
        <rFont val="Arial"/>
        <family val="2"/>
      </rPr>
      <t xml:space="preserve"> from regression of </t>
    </r>
    <r>
      <rPr>
        <b/>
        <sz val="10"/>
        <color indexed="10"/>
        <rFont val="Arial"/>
        <family val="2"/>
      </rPr>
      <t>Mg</t>
    </r>
    <r>
      <rPr>
        <sz val="10"/>
        <rFont val="Arial"/>
        <family val="2"/>
      </rPr>
      <t xml:space="preserve"> for </t>
    </r>
    <r>
      <rPr>
        <b/>
        <i/>
        <sz val="10"/>
        <rFont val="Arial"/>
        <family val="2"/>
      </rPr>
      <t>basaltic</t>
    </r>
    <r>
      <rPr>
        <sz val="10"/>
        <rFont val="Arial"/>
        <family val="2"/>
      </rPr>
      <t xml:space="preserve"> samples (see sheets "blk, drift &amp; conc calc" and "regressions")</t>
    </r>
  </si>
  <si>
    <t>Nebulizer :</t>
  </si>
  <si>
    <t>Meinhard</t>
  </si>
  <si>
    <t>305ROCK</t>
  </si>
  <si>
    <t>drift-1</t>
  </si>
  <si>
    <t>blank-1</t>
  </si>
  <si>
    <t>drift-2</t>
  </si>
  <si>
    <t>drift-3</t>
  </si>
  <si>
    <t>drift-4</t>
  </si>
  <si>
    <t>Ba 455.403</t>
  </si>
  <si>
    <t>Co 228.616</t>
  </si>
  <si>
    <t>Cr 267.716</t>
  </si>
  <si>
    <t>Cu 324.754</t>
  </si>
  <si>
    <t>Ni 231.604</t>
  </si>
  <si>
    <t>Sr 407.771</t>
  </si>
  <si>
    <t>V 292.402</t>
  </si>
  <si>
    <t>Y 371.029</t>
  </si>
  <si>
    <t>Zr 343.823</t>
  </si>
  <si>
    <t>Trace ELEMENTS</t>
  </si>
  <si>
    <t>bir1-1</t>
  </si>
  <si>
    <t>jp1-1</t>
  </si>
  <si>
    <t>ja3-1</t>
  </si>
  <si>
    <t>BHVO2</t>
  </si>
  <si>
    <t>jb3-1</t>
  </si>
  <si>
    <t>jb3-2</t>
  </si>
  <si>
    <t>JB-3</t>
  </si>
  <si>
    <t>drift-5</t>
  </si>
  <si>
    <t>186r1  89-97</t>
  </si>
  <si>
    <t>187r1  84-94</t>
  </si>
  <si>
    <t>188r2  30-37</t>
  </si>
  <si>
    <t>189r3  67-76</t>
  </si>
  <si>
    <t>191r3  55-66</t>
  </si>
  <si>
    <t>193r1  29-38</t>
  </si>
  <si>
    <t>162r3  71-86</t>
  </si>
  <si>
    <t>161r2  51-60</t>
  </si>
  <si>
    <t>160r2  122-132</t>
  </si>
  <si>
    <t>159r1  110-117</t>
  </si>
  <si>
    <t>158r3  42-57</t>
  </si>
  <si>
    <t>158r1  11-18</t>
  </si>
  <si>
    <t>Analysis report from: 14.02.2005             Run: 305minors10</t>
  </si>
  <si>
    <t xml:space="preserve">    32,405.74</t>
  </si>
  <si>
    <t xml:space="preserve">    32,458.50</t>
  </si>
  <si>
    <t xml:space="preserve">    36,787.89</t>
  </si>
  <si>
    <t xml:space="preserve">    43,207.38</t>
  </si>
  <si>
    <t xml:space="preserve">    42,785.81</t>
  </si>
  <si>
    <t xml:space="preserve">    45,489.72</t>
  </si>
  <si>
    <t xml:space="preserve">    76,946.00</t>
  </si>
  <si>
    <t xml:space="preserve">    75,750.81</t>
  </si>
  <si>
    <t xml:space="preserve">    77,875.33</t>
  </si>
  <si>
    <t xml:space="preserve">    40,591.95</t>
  </si>
  <si>
    <t xml:space="preserve">    40,571.43</t>
  </si>
  <si>
    <t xml:space="preserve">    39,680.37</t>
  </si>
  <si>
    <t xml:space="preserve">    22,531.14</t>
  </si>
  <si>
    <t xml:space="preserve">    22,487.45</t>
  </si>
  <si>
    <t xml:space="preserve">    21,179.81</t>
  </si>
  <si>
    <t xml:space="preserve">    34,292.10</t>
  </si>
  <si>
    <t xml:space="preserve">    34,524.61</t>
  </si>
  <si>
    <t xml:space="preserve">    34,835.15</t>
  </si>
  <si>
    <t xml:space="preserve">    29,413.75</t>
  </si>
  <si>
    <t xml:space="preserve">    29,534.71</t>
  </si>
  <si>
    <t xml:space="preserve">    29,502.20</t>
  </si>
  <si>
    <t xml:space="preserve">    18,029.56</t>
  </si>
  <si>
    <t xml:space="preserve">    17,139.65</t>
  </si>
  <si>
    <t xml:space="preserve">    17,468.99</t>
  </si>
  <si>
    <t xml:space="preserve">  4,653,229.43</t>
  </si>
  <si>
    <t xml:space="preserve">  4,766,108.17</t>
  </si>
  <si>
    <t xml:space="preserve">  4,759,594.71</t>
  </si>
  <si>
    <t xml:space="preserve">   546,840.89</t>
  </si>
  <si>
    <t xml:space="preserve">   549,308.96</t>
  </si>
  <si>
    <t xml:space="preserve">   553,446.69</t>
  </si>
  <si>
    <t>-     7,133.39</t>
  </si>
  <si>
    <t>-     5,426.11</t>
  </si>
  <si>
    <t>-     5,504.13</t>
  </si>
  <si>
    <t>-     2,711.28</t>
  </si>
  <si>
    <t>-      907.95</t>
  </si>
  <si>
    <t xml:space="preserve">     3,501.33</t>
  </si>
  <si>
    <t xml:space="preserve">      836.52</t>
  </si>
  <si>
    <t xml:space="preserve">     1,393.78</t>
  </si>
  <si>
    <t xml:space="preserve">     1,407.68</t>
  </si>
  <si>
    <t xml:space="preserve">      685.78</t>
  </si>
  <si>
    <t xml:space="preserve">      937.19</t>
  </si>
  <si>
    <t xml:space="preserve">      607.40</t>
  </si>
  <si>
    <t xml:space="preserve">     6,791.21</t>
  </si>
  <si>
    <t xml:space="preserve">     6,898.59</t>
  </si>
  <si>
    <t xml:space="preserve">     6,811.22</t>
  </si>
  <si>
    <t xml:space="preserve">     2,038.24</t>
  </si>
  <si>
    <t xml:space="preserve">     1,858.90</t>
  </si>
  <si>
    <t xml:space="preserve">     2,016.27</t>
  </si>
  <si>
    <t>-      183.00</t>
  </si>
  <si>
    <t>-      294.37</t>
  </si>
  <si>
    <t xml:space="preserve">      911.38</t>
  </si>
  <si>
    <t>-      740.90</t>
  </si>
  <si>
    <t>-      436.26</t>
  </si>
  <si>
    <t>-     1,189.61</t>
  </si>
  <si>
    <t xml:space="preserve">     4,873.09</t>
  </si>
  <si>
    <t xml:space="preserve">     5,952.74</t>
  </si>
  <si>
    <t xml:space="preserve">     4,117.64</t>
  </si>
  <si>
    <t xml:space="preserve">     5,985.46</t>
  </si>
  <si>
    <t xml:space="preserve">     6,253.95</t>
  </si>
  <si>
    <t xml:space="preserve">     5,118.76</t>
  </si>
  <si>
    <t xml:space="preserve">     4,094.12</t>
  </si>
  <si>
    <t xml:space="preserve">     5,581.55</t>
  </si>
  <si>
    <t xml:space="preserve">     4,360.52</t>
  </si>
  <si>
    <t xml:space="preserve">    11,047.42</t>
  </si>
  <si>
    <t xml:space="preserve">    10,559.38</t>
  </si>
  <si>
    <t xml:space="preserve">    10,967.12</t>
  </si>
  <si>
    <t xml:space="preserve">    15,338.90</t>
  </si>
  <si>
    <t xml:space="preserve">    15,391.53</t>
  </si>
  <si>
    <t xml:space="preserve">    14,814.69</t>
  </si>
  <si>
    <t xml:space="preserve">    39,265.66</t>
  </si>
  <si>
    <t xml:space="preserve">    40,538.40</t>
  </si>
  <si>
    <t xml:space="preserve">    41,105.29</t>
  </si>
  <si>
    <t xml:space="preserve">    21,269.77</t>
  </si>
  <si>
    <t xml:space="preserve">    21,058.72</t>
  </si>
  <si>
    <t xml:space="preserve">    20,523.83</t>
  </si>
  <si>
    <t xml:space="preserve">     4,155.00</t>
  </si>
  <si>
    <t xml:space="preserve">     3,584.66</t>
  </si>
  <si>
    <t xml:space="preserve">     4,421.41</t>
  </si>
  <si>
    <t xml:space="preserve">    40,211.58</t>
  </si>
  <si>
    <t xml:space="preserve">    41,261.32</t>
  </si>
  <si>
    <t xml:space="preserve">    40,586.70</t>
  </si>
  <si>
    <t xml:space="preserve">     9,357.84</t>
  </si>
  <si>
    <t xml:space="preserve">    10,933.11</t>
  </si>
  <si>
    <t xml:space="preserve">    10,350.62</t>
  </si>
  <si>
    <t xml:space="preserve">  1,300,744.00</t>
  </si>
  <si>
    <t xml:space="preserve">  1,285,024.65</t>
  </si>
  <si>
    <t xml:space="preserve">  1,278,964.28</t>
  </si>
  <si>
    <t xml:space="preserve">    30,498.31</t>
  </si>
  <si>
    <t xml:space="preserve">    31,182.35</t>
  </si>
  <si>
    <t xml:space="preserve">    29,378.16</t>
  </si>
  <si>
    <t xml:space="preserve">    33,272.77</t>
  </si>
  <si>
    <t xml:space="preserve">    35,096.30</t>
  </si>
  <si>
    <t xml:space="preserve">    36,545.74</t>
  </si>
  <si>
    <t xml:space="preserve">    46,445.25</t>
  </si>
  <si>
    <t xml:space="preserve">    45,200.91</t>
  </si>
  <si>
    <t xml:space="preserve">    44,832.57</t>
  </si>
  <si>
    <t xml:space="preserve">    79,803.12</t>
  </si>
  <si>
    <t xml:space="preserve">    77,303.51</t>
  </si>
  <si>
    <t xml:space="preserve">    77,891.49</t>
  </si>
  <si>
    <t xml:space="preserve">    40,737.31</t>
  </si>
  <si>
    <t xml:space="preserve">    36,919.54</t>
  </si>
  <si>
    <t xml:space="preserve">    40,914.41</t>
  </si>
  <si>
    <t xml:space="preserve">    22,255.13</t>
  </si>
  <si>
    <t xml:space="preserve">    22,236.26</t>
  </si>
  <si>
    <t xml:space="preserve">    23,211.80</t>
  </si>
  <si>
    <t xml:space="preserve">    35,261.25</t>
  </si>
  <si>
    <t xml:space="preserve">    34,764.70</t>
  </si>
  <si>
    <t xml:space="preserve">    36,324.80</t>
  </si>
  <si>
    <t xml:space="preserve">    30,864.38</t>
  </si>
  <si>
    <t xml:space="preserve">    29,939.00</t>
  </si>
  <si>
    <t xml:space="preserve">    30,811.71</t>
  </si>
  <si>
    <t xml:space="preserve">    17,685.33</t>
  </si>
  <si>
    <t xml:space="preserve">    18,074.21</t>
  </si>
  <si>
    <t xml:space="preserve">    17,382.18</t>
  </si>
  <si>
    <t xml:space="preserve">  4,820,207.48</t>
  </si>
  <si>
    <t xml:space="preserve">  4,776,595.41</t>
  </si>
  <si>
    <t xml:space="preserve">  4,611,450.99</t>
  </si>
  <si>
    <t xml:space="preserve">   551,146.72</t>
  </si>
  <si>
    <t xml:space="preserve">   551,684.27</t>
  </si>
  <si>
    <t xml:space="preserve">   535,395.83</t>
  </si>
  <si>
    <t xml:space="preserve">    12,741.69</t>
  </si>
  <si>
    <t xml:space="preserve">    14,596.09</t>
  </si>
  <si>
    <t xml:space="preserve">    13,691.98</t>
  </si>
  <si>
    <t xml:space="preserve">   170,007.78</t>
  </si>
  <si>
    <t xml:space="preserve">   167,162.10</t>
  </si>
  <si>
    <t xml:space="preserve">   170,756.18</t>
  </si>
  <si>
    <t xml:space="preserve">   113,407.01</t>
  </si>
  <si>
    <t xml:space="preserve">   109,977.65</t>
  </si>
  <si>
    <t xml:space="preserve">   111,360.14</t>
  </si>
  <si>
    <t xml:space="preserve">     3,504.71</t>
  </si>
  <si>
    <t xml:space="preserve">     3,219.16</t>
  </si>
  <si>
    <t xml:space="preserve">     3,174.29</t>
  </si>
  <si>
    <t xml:space="preserve">     6,350.06</t>
  </si>
  <si>
    <t xml:space="preserve">     6,189.83</t>
  </si>
  <si>
    <t xml:space="preserve">     6,837.69</t>
  </si>
  <si>
    <t xml:space="preserve">     3,020.54</t>
  </si>
  <si>
    <t xml:space="preserve">     3,763.39</t>
  </si>
  <si>
    <t xml:space="preserve">     2,453.53</t>
  </si>
  <si>
    <t xml:space="preserve">     6,158.99</t>
  </si>
  <si>
    <t xml:space="preserve">     6,868.68</t>
  </si>
  <si>
    <t xml:space="preserve">     6,536.52</t>
  </si>
  <si>
    <t>-      681.28</t>
  </si>
  <si>
    <t>-      913.75</t>
  </si>
  <si>
    <t>-      692.62</t>
  </si>
  <si>
    <t xml:space="preserve">    12,641.25</t>
  </si>
  <si>
    <t xml:space="preserve">    11,743.03</t>
  </si>
  <si>
    <t xml:space="preserve">    10,416.72</t>
  </si>
  <si>
    <t xml:space="preserve">    46,370.88</t>
  </si>
  <si>
    <t xml:space="preserve">    43,395.09</t>
  </si>
  <si>
    <t xml:space="preserve">    44,988.09</t>
  </si>
  <si>
    <t xml:space="preserve">      320.32</t>
  </si>
  <si>
    <t xml:space="preserve">     2,401.56</t>
  </si>
  <si>
    <t xml:space="preserve">     2,602.61</t>
  </si>
  <si>
    <t xml:space="preserve">     8,696.72</t>
  </si>
  <si>
    <t xml:space="preserve">     8,234.45</t>
  </si>
  <si>
    <t xml:space="preserve">     8,832.96</t>
  </si>
  <si>
    <t xml:space="preserve">    10,245.82</t>
  </si>
  <si>
    <t xml:space="preserve">    10,374.31</t>
  </si>
  <si>
    <t xml:space="preserve">    10,327.09</t>
  </si>
  <si>
    <t xml:space="preserve">    25,123.65</t>
  </si>
  <si>
    <t xml:space="preserve">    26,053.09</t>
  </si>
  <si>
    <t xml:space="preserve">    26,461.47</t>
  </si>
  <si>
    <t xml:space="preserve">    14,075.34</t>
  </si>
  <si>
    <t xml:space="preserve">    14,273.54</t>
  </si>
  <si>
    <t xml:space="preserve">    14,451.15</t>
  </si>
  <si>
    <t xml:space="preserve">     7,750.05</t>
  </si>
  <si>
    <t xml:space="preserve">     8,547.73</t>
  </si>
  <si>
    <t xml:space="preserve">     8,624.72</t>
  </si>
  <si>
    <t xml:space="preserve">    41,053.96</t>
  </si>
  <si>
    <t xml:space="preserve">    40,464.56</t>
  </si>
  <si>
    <t xml:space="preserve">    40,958.39</t>
  </si>
  <si>
    <t xml:space="preserve">    13,657.38</t>
  </si>
  <si>
    <t xml:space="preserve">    13,855.94</t>
  </si>
  <si>
    <t xml:space="preserve">    13,393.67</t>
  </si>
  <si>
    <t xml:space="preserve">  1,050,275.66</t>
  </si>
  <si>
    <t xml:space="preserve">  1,078,481.22</t>
  </si>
  <si>
    <t xml:space="preserve">  1,040,667.34</t>
  </si>
  <si>
    <t xml:space="preserve">    22,013.33</t>
  </si>
  <si>
    <t xml:space="preserve">    21,441.61</t>
  </si>
  <si>
    <t xml:space="preserve">    22,233.39</t>
  </si>
  <si>
    <t xml:space="preserve">    37,026.21</t>
  </si>
  <si>
    <t xml:space="preserve">    37,583.57</t>
  </si>
  <si>
    <t xml:space="preserve">    39,818.97</t>
  </si>
  <si>
    <t xml:space="preserve">    46,233.20</t>
  </si>
  <si>
    <t xml:space="preserve">    46,472.27</t>
  </si>
  <si>
    <t xml:space="preserve">    47,026.32</t>
  </si>
  <si>
    <t xml:space="preserve">    79,487.72</t>
  </si>
  <si>
    <t xml:space="preserve">    80,967.70</t>
  </si>
  <si>
    <t xml:space="preserve">    79,379.27</t>
  </si>
  <si>
    <t xml:space="preserve">    41,154.65</t>
  </si>
  <si>
    <t xml:space="preserve">    40,944.31</t>
  </si>
  <si>
    <t xml:space="preserve">    40,549.27</t>
  </si>
  <si>
    <t xml:space="preserve">    22,563.06</t>
  </si>
  <si>
    <t xml:space="preserve">    22,876.36</t>
  </si>
  <si>
    <t xml:space="preserve">    23,920.27</t>
  </si>
  <si>
    <t xml:space="preserve">    34,886.37</t>
  </si>
  <si>
    <t xml:space="preserve">    35,860.44</t>
  </si>
  <si>
    <t xml:space="preserve">    34,694.78</t>
  </si>
  <si>
    <t xml:space="preserve">    30,490.04</t>
  </si>
  <si>
    <t xml:space="preserve">    30,584.02</t>
  </si>
  <si>
    <t xml:space="preserve">    30,872.94</t>
  </si>
  <si>
    <t xml:space="preserve">    18,000.14</t>
  </si>
  <si>
    <t xml:space="preserve">    18,068.93</t>
  </si>
  <si>
    <t xml:space="preserve">    17,038.09</t>
  </si>
  <si>
    <t xml:space="preserve">  4,855,882.08</t>
  </si>
  <si>
    <t xml:space="preserve">  4,784,548.00</t>
  </si>
  <si>
    <t xml:space="preserve">  4,791,307.49</t>
  </si>
  <si>
    <t xml:space="preserve">   563,354.20</t>
  </si>
  <si>
    <t xml:space="preserve">   551,997.20</t>
  </si>
  <si>
    <t xml:space="preserve">   563,722.63</t>
  </si>
  <si>
    <t xml:space="preserve">     1,688.15</t>
  </si>
  <si>
    <t xml:space="preserve">     3,085.51</t>
  </si>
  <si>
    <t xml:space="preserve">     2,714.36</t>
  </si>
  <si>
    <t xml:space="preserve">     7,675.88</t>
  </si>
  <si>
    <t xml:space="preserve">     7,658.90</t>
  </si>
  <si>
    <t xml:space="preserve">     7,029.45</t>
  </si>
  <si>
    <t xml:space="preserve">    12,154.22</t>
  </si>
  <si>
    <t xml:space="preserve">    12,398.39</t>
  </si>
  <si>
    <t xml:space="preserve">    12,010.59</t>
  </si>
  <si>
    <t xml:space="preserve">    33,027.36</t>
  </si>
  <si>
    <t xml:space="preserve">    34,036.38</t>
  </si>
  <si>
    <t xml:space="preserve">    33,174.44</t>
  </si>
  <si>
    <t xml:space="preserve">     8,392.30</t>
  </si>
  <si>
    <t xml:space="preserve">     8,440.60</t>
  </si>
  <si>
    <t xml:space="preserve">     8,099.84</t>
  </si>
  <si>
    <t xml:space="preserve">     4,997.63</t>
  </si>
  <si>
    <t xml:space="preserve">     5,667.68</t>
  </si>
  <si>
    <t xml:space="preserve">     4,843.61</t>
  </si>
  <si>
    <t xml:space="preserve">    42,253.77</t>
  </si>
  <si>
    <t xml:space="preserve">    44,556.59</t>
  </si>
  <si>
    <t xml:space="preserve">    42,941.85</t>
  </si>
  <si>
    <t xml:space="preserve">    10,188.66</t>
  </si>
  <si>
    <t xml:space="preserve">    11,345.81</t>
  </si>
  <si>
    <t xml:space="preserve">    10,878.30</t>
  </si>
  <si>
    <t xml:space="preserve">  1,105,203.12</t>
  </si>
  <si>
    <t xml:space="preserve">  1,076,882.66</t>
  </si>
  <si>
    <t xml:space="preserve">  1,078,530.40</t>
  </si>
  <si>
    <t xml:space="preserve">    18,858.01</t>
  </si>
  <si>
    <t xml:space="preserve">    19,866.67</t>
  </si>
  <si>
    <t xml:space="preserve">    18,895.15</t>
  </si>
  <si>
    <t xml:space="preserve">     4,464.27</t>
  </si>
  <si>
    <t xml:space="preserve">     5,016.16</t>
  </si>
  <si>
    <t xml:space="preserve">     3,843.74</t>
  </si>
  <si>
    <t xml:space="preserve">    10,494.25</t>
  </si>
  <si>
    <t xml:space="preserve">    10,273.29</t>
  </si>
  <si>
    <t xml:space="preserve">    10,342.51</t>
  </si>
  <si>
    <t xml:space="preserve">    12,330.21</t>
  </si>
  <si>
    <t xml:space="preserve">    12,265.17</t>
  </si>
  <si>
    <t xml:space="preserve">    12,201.94</t>
  </si>
  <si>
    <t xml:space="preserve">    27,118.87</t>
  </si>
  <si>
    <t xml:space="preserve">    26,617.42</t>
  </si>
  <si>
    <t xml:space="preserve">    27,326.39</t>
  </si>
  <si>
    <t xml:space="preserve">    18,133.55</t>
  </si>
  <si>
    <t xml:space="preserve">    19,174.87</t>
  </si>
  <si>
    <t xml:space="preserve">    18,676.41</t>
  </si>
  <si>
    <t xml:space="preserve">     5,206.52</t>
  </si>
  <si>
    <t xml:space="preserve">     4,523.70</t>
  </si>
  <si>
    <t xml:space="preserve">     5,592.49</t>
  </si>
  <si>
    <t xml:space="preserve">    41,516.87</t>
  </si>
  <si>
    <t xml:space="preserve">    38,605.19</t>
  </si>
  <si>
    <t xml:space="preserve">    40,943.43</t>
  </si>
  <si>
    <t xml:space="preserve">    10,762.96</t>
  </si>
  <si>
    <t xml:space="preserve">    10,001.58</t>
  </si>
  <si>
    <t xml:space="preserve">     9,464.98</t>
  </si>
  <si>
    <t xml:space="preserve">  1,004,081.83</t>
  </si>
  <si>
    <t xml:space="preserve">   981,810.57</t>
  </si>
  <si>
    <t xml:space="preserve">   989,585.35</t>
  </si>
  <si>
    <t xml:space="preserve">    16,326.07</t>
  </si>
  <si>
    <t xml:space="preserve">    15,664.52</t>
  </si>
  <si>
    <t xml:space="preserve">    17,790.05</t>
  </si>
  <si>
    <t xml:space="preserve">     7,024.63</t>
  </si>
  <si>
    <t xml:space="preserve">     8,182.47</t>
  </si>
  <si>
    <t xml:space="preserve">     6,740.51</t>
  </si>
  <si>
    <t xml:space="preserve">    41,308.91</t>
  </si>
  <si>
    <t xml:space="preserve">    40,740.54</t>
  </si>
  <si>
    <t xml:space="preserve">    39,040.08</t>
  </si>
  <si>
    <t xml:space="preserve">     7,182.87</t>
  </si>
  <si>
    <t xml:space="preserve">     7,338.49</t>
  </si>
  <si>
    <t xml:space="preserve">     7,146.19</t>
  </si>
  <si>
    <t xml:space="preserve">     6,431.92</t>
  </si>
  <si>
    <t xml:space="preserve">     6,232.75</t>
  </si>
  <si>
    <t xml:space="preserve">     6,527.71</t>
  </si>
  <si>
    <t xml:space="preserve">    19,416.58</t>
  </si>
  <si>
    <t xml:space="preserve">    18,731.95</t>
  </si>
  <si>
    <t xml:space="preserve">    18,357.35</t>
  </si>
  <si>
    <t xml:space="preserve">     4,406.81</t>
  </si>
  <si>
    <t xml:space="preserve">     4,141.66</t>
  </si>
  <si>
    <t xml:space="preserve">     3,404.26</t>
  </si>
  <si>
    <t xml:space="preserve">     9,838.83</t>
  </si>
  <si>
    <t xml:space="preserve">     9,621.39</t>
  </si>
  <si>
    <t xml:space="preserve">     9,243.85</t>
  </si>
  <si>
    <t xml:space="preserve">     2,028.00</t>
  </si>
  <si>
    <t xml:space="preserve">     2,393.60</t>
  </si>
  <si>
    <t xml:space="preserve">     2,120.39</t>
  </si>
  <si>
    <t xml:space="preserve">   900,247.15</t>
  </si>
  <si>
    <t xml:space="preserve">   921,430.68</t>
  </si>
  <si>
    <t xml:space="preserve">   867,862.16</t>
  </si>
  <si>
    <t xml:space="preserve">    11,146.39</t>
  </si>
  <si>
    <t xml:space="preserve">    11,183.46</t>
  </si>
  <si>
    <t xml:space="preserve">    11,409.36</t>
  </si>
  <si>
    <t xml:space="preserve">     5,030.23</t>
  </si>
  <si>
    <t xml:space="preserve">     5,324.52</t>
  </si>
  <si>
    <t xml:space="preserve">     6,378.57</t>
  </si>
  <si>
    <t xml:space="preserve">     4,295.94</t>
  </si>
  <si>
    <t xml:space="preserve">     3,155.46</t>
  </si>
  <si>
    <t xml:space="preserve">     4,860.19</t>
  </si>
  <si>
    <t xml:space="preserve">     3,276.38</t>
  </si>
  <si>
    <t xml:space="preserve">     3,278.81</t>
  </si>
  <si>
    <t xml:space="preserve">     3,306.65</t>
  </si>
  <si>
    <t xml:space="preserve">    21,612.79</t>
  </si>
  <si>
    <t xml:space="preserve">    21,899.39</t>
  </si>
  <si>
    <t xml:space="preserve">    22,100.65</t>
  </si>
  <si>
    <t xml:space="preserve">    10,920.48</t>
  </si>
  <si>
    <t xml:space="preserve">    10,425.99</t>
  </si>
  <si>
    <t xml:space="preserve">    11,087.17</t>
  </si>
  <si>
    <t xml:space="preserve">    23,830.55</t>
  </si>
  <si>
    <t xml:space="preserve">    23,708.99</t>
  </si>
  <si>
    <t xml:space="preserve">    23,813.67</t>
  </si>
  <si>
    <t xml:space="preserve">    19,856.64</t>
  </si>
  <si>
    <t xml:space="preserve">    19,047.11</t>
  </si>
  <si>
    <t xml:space="preserve">    19,495.17</t>
  </si>
  <si>
    <t xml:space="preserve">    13,294.93</t>
  </si>
  <si>
    <t xml:space="preserve">    14,109.92</t>
  </si>
  <si>
    <t xml:space="preserve">    13,406.74</t>
  </si>
  <si>
    <t xml:space="preserve">  3,441,117.53</t>
  </si>
  <si>
    <t xml:space="preserve">  3,467,397.42</t>
  </si>
  <si>
    <t xml:space="preserve">  3,452,795.49</t>
  </si>
  <si>
    <t xml:space="preserve">  1,373,921.23</t>
  </si>
  <si>
    <t xml:space="preserve">  1,355,574.34</t>
  </si>
  <si>
    <t xml:space="preserve">  1,332,378.23</t>
  </si>
  <si>
    <t xml:space="preserve">    36,527.99</t>
  </si>
  <si>
    <t xml:space="preserve">    37,969.40</t>
  </si>
  <si>
    <t xml:space="preserve">    41,368.52</t>
  </si>
  <si>
    <t xml:space="preserve">    48,908.68</t>
  </si>
  <si>
    <t xml:space="preserve">    49,456.94</t>
  </si>
  <si>
    <t xml:space="preserve">    50,559.23</t>
  </si>
  <si>
    <t xml:space="preserve">    81,119.19</t>
  </si>
  <si>
    <t xml:space="preserve">    81,985.89</t>
  </si>
  <si>
    <t xml:space="preserve">    80,904.99</t>
  </si>
  <si>
    <t xml:space="preserve">    41,089.13</t>
  </si>
  <si>
    <t xml:space="preserve">    41,369.13</t>
  </si>
  <si>
    <t xml:space="preserve">    42,042.05</t>
  </si>
  <si>
    <t xml:space="preserve">    22,456.68</t>
  </si>
  <si>
    <t xml:space="preserve">    23,335.97</t>
  </si>
  <si>
    <t xml:space="preserve">    22,987.00</t>
  </si>
  <si>
    <t xml:space="preserve">    36,154.69</t>
  </si>
  <si>
    <t xml:space="preserve">    36,816.88</t>
  </si>
  <si>
    <t xml:space="preserve">    36,641.49</t>
  </si>
  <si>
    <t xml:space="preserve">    30,124.14</t>
  </si>
  <si>
    <t xml:space="preserve">    31,059.05</t>
  </si>
  <si>
    <t xml:space="preserve">    29,874.51</t>
  </si>
  <si>
    <t xml:space="preserve">    18,258.53</t>
  </si>
  <si>
    <t xml:space="preserve">    18,045.14</t>
  </si>
  <si>
    <t xml:space="preserve">    18,681.95</t>
  </si>
  <si>
    <t xml:space="preserve">  4,768,157.18</t>
  </si>
  <si>
    <t xml:space="preserve">  4,618,511.01</t>
  </si>
  <si>
    <t xml:space="preserve">  4,585,918.15</t>
  </si>
  <si>
    <t xml:space="preserve">   546,673.60</t>
  </si>
  <si>
    <t xml:space="preserve">   543,502.81</t>
  </si>
  <si>
    <t xml:space="preserve">   534,045.23</t>
  </si>
  <si>
    <t xml:space="preserve">    17,307.21</t>
  </si>
  <si>
    <t xml:space="preserve">    17,531.21</t>
  </si>
  <si>
    <t xml:space="preserve">    17,540.62</t>
  </si>
  <si>
    <t xml:space="preserve">   175,118.23</t>
  </si>
  <si>
    <t xml:space="preserve">   167,985.29</t>
  </si>
  <si>
    <t xml:space="preserve">   176,739.26</t>
  </si>
  <si>
    <t xml:space="preserve">   154,480.85</t>
  </si>
  <si>
    <t xml:space="preserve">   154,371.27</t>
  </si>
  <si>
    <t xml:space="preserve">   156,151.64</t>
  </si>
  <si>
    <t xml:space="preserve">     1,591.38</t>
  </si>
  <si>
    <t xml:space="preserve">     1,147.44</t>
  </si>
  <si>
    <t xml:space="preserve">     1,282.40</t>
  </si>
  <si>
    <t xml:space="preserve">     5,824.37</t>
  </si>
  <si>
    <t xml:space="preserve">     6,157.20</t>
  </si>
  <si>
    <t xml:space="preserve">     7,030.78</t>
  </si>
  <si>
    <t xml:space="preserve">     2,203.89</t>
  </si>
  <si>
    <t xml:space="preserve">     1,509.26</t>
  </si>
  <si>
    <t xml:space="preserve">     2,210.33</t>
  </si>
  <si>
    <t xml:space="preserve">     3,508.39</t>
  </si>
  <si>
    <t xml:space="preserve">     3,001.62</t>
  </si>
  <si>
    <t xml:space="preserve">     2,912.49</t>
  </si>
  <si>
    <t>-      505.49</t>
  </si>
  <si>
    <t>-      465.66</t>
  </si>
  <si>
    <t>-      496.86</t>
  </si>
  <si>
    <t xml:space="preserve">     9,360.73</t>
  </si>
  <si>
    <t xml:space="preserve">     5,730.55</t>
  </si>
  <si>
    <t xml:space="preserve">     8,344.82</t>
  </si>
  <si>
    <t xml:space="preserve">     6,889.29</t>
  </si>
  <si>
    <t xml:space="preserve">     7,645.88</t>
  </si>
  <si>
    <t xml:space="preserve">     6,422.95</t>
  </si>
  <si>
    <t xml:space="preserve">     1,911.79</t>
  </si>
  <si>
    <t xml:space="preserve">     4,694.01</t>
  </si>
  <si>
    <t xml:space="preserve">     2,666.34</t>
  </si>
  <si>
    <t xml:space="preserve">     7,049.10</t>
  </si>
  <si>
    <t xml:space="preserve">     7,835.15</t>
  </si>
  <si>
    <t xml:space="preserve">     5,600.29</t>
  </si>
  <si>
    <t xml:space="preserve">     9,119.40</t>
  </si>
  <si>
    <t xml:space="preserve">     9,038.25</t>
  </si>
  <si>
    <t xml:space="preserve">     9,001.68</t>
  </si>
  <si>
    <t xml:space="preserve">    32,779.09</t>
  </si>
  <si>
    <t xml:space="preserve">    33,214.34</t>
  </si>
  <si>
    <t xml:space="preserve">    33,584.34</t>
  </si>
  <si>
    <t xml:space="preserve">    11,329.08</t>
  </si>
  <si>
    <t xml:space="preserve">    12,680.23</t>
  </si>
  <si>
    <t xml:space="preserve">    12,184.53</t>
  </si>
  <si>
    <t xml:space="preserve">     9,008.72</t>
  </si>
  <si>
    <t xml:space="preserve">     8,374.97</t>
  </si>
  <si>
    <t xml:space="preserve">     8,282.86</t>
  </si>
  <si>
    <t xml:space="preserve">    43,942.44</t>
  </si>
  <si>
    <t xml:space="preserve">    43,262.75</t>
  </si>
  <si>
    <t xml:space="preserve">    44,933.25</t>
  </si>
  <si>
    <t xml:space="preserve">    16,333.23</t>
  </si>
  <si>
    <t xml:space="preserve">    15,701.75</t>
  </si>
  <si>
    <t xml:space="preserve">    16,078.23</t>
  </si>
  <si>
    <t xml:space="preserve">  1,158,005.43</t>
  </si>
  <si>
    <t xml:space="preserve">  1,135,931.50</t>
  </si>
  <si>
    <t xml:space="preserve">  1,159,908.47</t>
  </si>
  <si>
    <t xml:space="preserve">    20,704.71</t>
  </si>
  <si>
    <t xml:space="preserve">    22,545.31</t>
  </si>
  <si>
    <t xml:space="preserve">    21,494.72</t>
  </si>
  <si>
    <t xml:space="preserve">     2,276.78</t>
  </si>
  <si>
    <t xml:space="preserve">     5,998.76</t>
  </si>
  <si>
    <t xml:space="preserve">     3,369.76</t>
  </si>
  <si>
    <t xml:space="preserve">     8,490.36</t>
  </si>
  <si>
    <t xml:space="preserve">     7,589.49</t>
  </si>
  <si>
    <t xml:space="preserve">     8,306.68</t>
  </si>
  <si>
    <t xml:space="preserve">    16,005.25</t>
  </si>
  <si>
    <t xml:space="preserve">    16,279.48</t>
  </si>
  <si>
    <t xml:space="preserve">    16,615.90</t>
  </si>
  <si>
    <t xml:space="preserve">    24,888.31</t>
  </si>
  <si>
    <t xml:space="preserve">    23,726.65</t>
  </si>
  <si>
    <t xml:space="preserve">    24,917.01</t>
  </si>
  <si>
    <t xml:space="preserve">    12,444.41</t>
  </si>
  <si>
    <t xml:space="preserve">    13,474.76</t>
  </si>
  <si>
    <t xml:space="preserve">    12,845.42</t>
  </si>
  <si>
    <t xml:space="preserve">     2,588.36</t>
  </si>
  <si>
    <t xml:space="preserve">     4,182.11</t>
  </si>
  <si>
    <t xml:space="preserve">     3,418.02</t>
  </si>
  <si>
    <t xml:space="preserve">    42,167.11</t>
  </si>
  <si>
    <t xml:space="preserve">    43,627.69</t>
  </si>
  <si>
    <t xml:space="preserve">    43,228.72</t>
  </si>
  <si>
    <t xml:space="preserve">     6,608.22</t>
  </si>
  <si>
    <t xml:space="preserve">     7,440.22</t>
  </si>
  <si>
    <t xml:space="preserve">     6,543.45</t>
  </si>
  <si>
    <t xml:space="preserve">  1,088,872.22</t>
  </si>
  <si>
    <t xml:space="preserve">  1,076,424.05</t>
  </si>
  <si>
    <t xml:space="preserve">  1,067,031.58</t>
  </si>
  <si>
    <t xml:space="preserve">    13,831.04</t>
  </si>
  <si>
    <t xml:space="preserve">    14,398.49</t>
  </si>
  <si>
    <t xml:space="preserve">    14,692.66</t>
  </si>
  <si>
    <t xml:space="preserve">     1,660.62</t>
  </si>
  <si>
    <t xml:space="preserve">     3,622.06</t>
  </si>
  <si>
    <t xml:space="preserve">     1,364.70</t>
  </si>
  <si>
    <t xml:space="preserve">     6,828.82</t>
  </si>
  <si>
    <t xml:space="preserve">     7,987.32</t>
  </si>
  <si>
    <t xml:space="preserve">     6,688.69</t>
  </si>
  <si>
    <t xml:space="preserve">     7,021.95</t>
  </si>
  <si>
    <t xml:space="preserve">     6,737.93</t>
  </si>
  <si>
    <t xml:space="preserve">     6,943.16</t>
  </si>
  <si>
    <t xml:space="preserve">    24,147.08</t>
  </si>
  <si>
    <t xml:space="preserve">    25,106.77</t>
  </si>
  <si>
    <t xml:space="preserve">    25,068.38</t>
  </si>
  <si>
    <t xml:space="preserve">     6,713.89</t>
  </si>
  <si>
    <t xml:space="preserve">     6,722.33</t>
  </si>
  <si>
    <t xml:space="preserve">     6,776.65</t>
  </si>
  <si>
    <t xml:space="preserve">     2,790.18</t>
  </si>
  <si>
    <t xml:space="preserve">     2,629.04</t>
  </si>
  <si>
    <t xml:space="preserve">     2,080.05</t>
  </si>
  <si>
    <t xml:space="preserve">    37,144.35</t>
  </si>
  <si>
    <t xml:space="preserve">    39,594.72</t>
  </si>
  <si>
    <t xml:space="preserve">    39,410.34</t>
  </si>
  <si>
    <t xml:space="preserve">     7,592.30</t>
  </si>
  <si>
    <t xml:space="preserve">     6,074.97</t>
  </si>
  <si>
    <t xml:space="preserve">     6,951.36</t>
  </si>
  <si>
    <t xml:space="preserve">  1,112,564.13</t>
  </si>
  <si>
    <t xml:space="preserve">  1,131,121.04</t>
  </si>
  <si>
    <t xml:space="preserve">  1,151,100.31</t>
  </si>
  <si>
    <t xml:space="preserve">    14,666.80</t>
  </si>
  <si>
    <t xml:space="preserve">    13,911.88</t>
  </si>
  <si>
    <t xml:space="preserve">    14,646.90</t>
  </si>
  <si>
    <t xml:space="preserve">    39,325.81</t>
  </si>
  <si>
    <t xml:space="preserve">    39,737.66</t>
  </si>
  <si>
    <t xml:space="preserve">    41,349.81</t>
  </si>
  <si>
    <t xml:space="preserve">    49,924.88</t>
  </si>
  <si>
    <t xml:space="preserve">    49,744.27</t>
  </si>
  <si>
    <t xml:space="preserve">    46,611.07</t>
  </si>
  <si>
    <t xml:space="preserve">    83,363.74</t>
  </si>
  <si>
    <t xml:space="preserve">    81,925.32</t>
  </si>
  <si>
    <t xml:space="preserve">    84,240.01</t>
  </si>
  <si>
    <t xml:space="preserve">    41,029.62</t>
  </si>
  <si>
    <t xml:space="preserve">    40,970.67</t>
  </si>
  <si>
    <t xml:space="preserve">    41,239.10</t>
  </si>
  <si>
    <t xml:space="preserve">    22,210.86</t>
  </si>
  <si>
    <t xml:space="preserve">    22,047.43</t>
  </si>
  <si>
    <t xml:space="preserve">    22,685.40</t>
  </si>
  <si>
    <t xml:space="preserve">    35,331.96</t>
  </si>
  <si>
    <t xml:space="preserve">    36,145.43</t>
  </si>
  <si>
    <t xml:space="preserve">    35,704.41</t>
  </si>
  <si>
    <t xml:space="preserve">    28,881.00</t>
  </si>
  <si>
    <t xml:space="preserve">    30,048.78</t>
  </si>
  <si>
    <t xml:space="preserve">    30,195.23</t>
  </si>
  <si>
    <t xml:space="preserve">    18,362.50</t>
  </si>
  <si>
    <t xml:space="preserve">    17,334.50</t>
  </si>
  <si>
    <t xml:space="preserve">    18,237.04</t>
  </si>
  <si>
    <t xml:space="preserve">  4,624,974.36</t>
  </si>
  <si>
    <t xml:space="preserve">  4,822,940.98</t>
  </si>
  <si>
    <t xml:space="preserve">  4,739,754.66</t>
  </si>
  <si>
    <t xml:space="preserve">   526,622.86</t>
  </si>
  <si>
    <t xml:space="preserve">   552,153.42</t>
  </si>
  <si>
    <t xml:space="preserve">   543,542.16</t>
  </si>
  <si>
    <t xml:space="preserve">     7,419.62</t>
  </si>
  <si>
    <t xml:space="preserve">     5,336.14</t>
  </si>
  <si>
    <t xml:space="preserve">     6,327.36</t>
  </si>
  <si>
    <t xml:space="preserve">    11,889.62</t>
  </si>
  <si>
    <t xml:space="preserve">    12,823.90</t>
  </si>
  <si>
    <t xml:space="preserve">    12,733.82</t>
  </si>
  <si>
    <t xml:space="preserve">    16,972.95</t>
  </si>
  <si>
    <t xml:space="preserve">    16,911.95</t>
  </si>
  <si>
    <t xml:space="preserve">    16,201.94</t>
  </si>
  <si>
    <t xml:space="preserve">    41,628.27</t>
  </si>
  <si>
    <t xml:space="preserve">    41,034.64</t>
  </si>
  <si>
    <t xml:space="preserve">    41,678.35</t>
  </si>
  <si>
    <t xml:space="preserve">    20,111.45</t>
  </si>
  <si>
    <t xml:space="preserve">    20,203.97</t>
  </si>
  <si>
    <t xml:space="preserve">    21,056.54</t>
  </si>
  <si>
    <t xml:space="preserve">     4,680.26</t>
  </si>
  <si>
    <t xml:space="preserve">     4,738.16</t>
  </si>
  <si>
    <t xml:space="preserve">     4,649.80</t>
  </si>
  <si>
    <t xml:space="preserve">    42,263.74</t>
  </si>
  <si>
    <t xml:space="preserve">    40,808.57</t>
  </si>
  <si>
    <t xml:space="preserve">    41,349.27</t>
  </si>
  <si>
    <t xml:space="preserve">    10,995.21</t>
  </si>
  <si>
    <t xml:space="preserve">    11,103.61</t>
  </si>
  <si>
    <t xml:space="preserve">    10,992.23</t>
  </si>
  <si>
    <t xml:space="preserve">  1,269,433.91</t>
  </si>
  <si>
    <t xml:space="preserve">  1,292,057.65</t>
  </si>
  <si>
    <t xml:space="preserve">  1,280,322.52</t>
  </si>
  <si>
    <t xml:space="preserve">    34,492.72</t>
  </si>
  <si>
    <t xml:space="preserve">    35,695.52</t>
  </si>
  <si>
    <t xml:space="preserve">    35,985.44</t>
  </si>
  <si>
    <t xml:space="preserve">     5,405.98</t>
  </si>
  <si>
    <t xml:space="preserve">     5,946.12</t>
  </si>
  <si>
    <t xml:space="preserve">     4,019.11</t>
  </si>
  <si>
    <t xml:space="preserve">    21,432.58</t>
  </si>
  <si>
    <t xml:space="preserve">    21,051.42</t>
  </si>
  <si>
    <t xml:space="preserve">    20,271.87</t>
  </si>
  <si>
    <t xml:space="preserve">    22,795.65</t>
  </si>
  <si>
    <t xml:space="preserve">    22,920.21</t>
  </si>
  <si>
    <t xml:space="preserve">    22,144.89</t>
  </si>
  <si>
    <t xml:space="preserve">     9,379.25</t>
  </si>
  <si>
    <t xml:space="preserve">     9,730.95</t>
  </si>
  <si>
    <t xml:space="preserve">     9,286.26</t>
  </si>
  <si>
    <t xml:space="preserve">     6,429.97</t>
  </si>
  <si>
    <t xml:space="preserve">     6,629.81</t>
  </si>
  <si>
    <t xml:space="preserve">     7,161.06</t>
  </si>
  <si>
    <t xml:space="preserve">     3,300.28</t>
  </si>
  <si>
    <t xml:space="preserve">     3,531.98</t>
  </si>
  <si>
    <t xml:space="preserve">     2,470.23</t>
  </si>
  <si>
    <t xml:space="preserve">    14,888.07</t>
  </si>
  <si>
    <t xml:space="preserve">    15,676.50</t>
  </si>
  <si>
    <t xml:space="preserve">    14,937.51</t>
  </si>
  <si>
    <t xml:space="preserve">     2,542.70</t>
  </si>
  <si>
    <t xml:space="preserve">     3,022.76</t>
  </si>
  <si>
    <t xml:space="preserve">     2,059.88</t>
  </si>
  <si>
    <t xml:space="preserve">   936,845.54</t>
  </si>
  <si>
    <t xml:space="preserve">   949,075.20</t>
  </si>
  <si>
    <t xml:space="preserve">   941,779.25</t>
  </si>
  <si>
    <t xml:space="preserve">    14,786.28</t>
  </si>
  <si>
    <t xml:space="preserve">    16,385.68</t>
  </si>
  <si>
    <t xml:space="preserve">    15,587.52</t>
  </si>
  <si>
    <t xml:space="preserve">     4,369.83</t>
  </si>
  <si>
    <t xml:space="preserve">     5,949.77</t>
  </si>
  <si>
    <t xml:space="preserve">     4,931.87</t>
  </si>
  <si>
    <t xml:space="preserve">    19,034.44</t>
  </si>
  <si>
    <t xml:space="preserve">    18,483.02</t>
  </si>
  <si>
    <t xml:space="preserve">    17,329.40</t>
  </si>
  <si>
    <t xml:space="preserve">    52,771.91</t>
  </si>
  <si>
    <t xml:space="preserve">    52,282.07</t>
  </si>
  <si>
    <t xml:space="preserve">    53,423.55</t>
  </si>
  <si>
    <t xml:space="preserve">    18,883.84</t>
  </si>
  <si>
    <t xml:space="preserve">    18,239.44</t>
  </si>
  <si>
    <t xml:space="preserve">    18,991.08</t>
  </si>
  <si>
    <t xml:space="preserve">    10,861.85</t>
  </si>
  <si>
    <t xml:space="preserve">    11,387.06</t>
  </si>
  <si>
    <t xml:space="preserve">    11,005.93</t>
  </si>
  <si>
    <t xml:space="preserve">     3,863.69</t>
  </si>
  <si>
    <t xml:space="preserve">     4,335.80</t>
  </si>
  <si>
    <t xml:space="preserve">     4,040.57</t>
  </si>
  <si>
    <t xml:space="preserve">    27,667.39</t>
  </si>
  <si>
    <t xml:space="preserve">    28,722.22</t>
  </si>
  <si>
    <t xml:space="preserve">    29,604.31</t>
  </si>
  <si>
    <t xml:space="preserve">     6,238.58</t>
  </si>
  <si>
    <t xml:space="preserve">     5,911.89</t>
  </si>
  <si>
    <t xml:space="preserve">     6,894.54</t>
  </si>
  <si>
    <t xml:space="preserve">   920,221.74</t>
  </si>
  <si>
    <t xml:space="preserve">   937,524.07</t>
  </si>
  <si>
    <t xml:space="preserve">   899,427.06</t>
  </si>
  <si>
    <t xml:space="preserve">    13,501.43</t>
  </si>
  <si>
    <t xml:space="preserve">    15,911.67</t>
  </si>
  <si>
    <t xml:space="preserve">    14,998.81</t>
  </si>
  <si>
    <t xml:space="preserve">     4,920.94</t>
  </si>
  <si>
    <t xml:space="preserve">     6,001.79</t>
  </si>
  <si>
    <t xml:space="preserve">     5,453.77</t>
  </si>
  <si>
    <t xml:space="preserve">     4,315.98</t>
  </si>
  <si>
    <t xml:space="preserve">     5,881.76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</si>
</sst>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;&quot;\&quot;\-#,##0"/>
    <numFmt numFmtId="165" formatCode="&quot;\&quot;#,##0;[Red]&quot;\&quot;\-#,##0"/>
    <numFmt numFmtId="166" formatCode="&quot;\&quot;#,##0.00;&quot;\&quot;\-#,##0.00"/>
    <numFmt numFmtId="167" formatCode="&quot;\&quot;#,##0.00;[Red]&quot;\&quot;\-#,##0.00"/>
    <numFmt numFmtId="168" formatCode="_ &quot;\&quot;* #,##0_ ;_ &quot;\&quot;* \-#,##0_ ;_ &quot;\&quot;* &quot;-&quot;_ ;_ @_ "/>
    <numFmt numFmtId="169" formatCode="_ * #,##0_ ;_ * \-#,##0_ ;_ * &quot;-&quot;_ ;_ @_ "/>
    <numFmt numFmtId="170" formatCode="_ &quot;\&quot;* #,##0.00_ ;_ &quot;\&quot;* \-#,##0.00_ ;_ &quot;\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#,##0\ &quot;€&quot;;\-#,##0\ &quot;€&quot;"/>
    <numFmt numFmtId="177" formatCode="#,##0\ &quot;€&quot;;[Red]\-#,##0\ &quot;€&quot;"/>
    <numFmt numFmtId="178" formatCode="#,##0.00\ &quot;€&quot;;\-#,##0.00\ &quot;€&quot;"/>
    <numFmt numFmtId="179" formatCode="#,##0.00\ &quot;€&quot;;[Red]\-#,##0.00\ &quot;€&quot;"/>
    <numFmt numFmtId="180" formatCode="_-* #,##0\ &quot;€&quot;_-;\-* #,##0\ &quot;€&quot;_-;_-* &quot;-&quot;\ &quot;€&quot;_-;_-@_-"/>
    <numFmt numFmtId="181" formatCode="_-* #,##0\ _€_-;\-* #,##0\ _€_-;_-* &quot;-&quot;\ _€_-;_-@_-"/>
    <numFmt numFmtId="182" formatCode="_-* #,##0.00\ &quot;€&quot;_-;\-* #,##0.00\ &quot;€&quot;_-;_-* &quot;-&quot;??\ &quot;€&quot;_-;_-@_-"/>
    <numFmt numFmtId="183" formatCode="_-* #,##0.00\ _€_-;\-* #,##0.00\ _€_-;_-* &quot;-&quot;??\ _€_-;_-@_-"/>
    <numFmt numFmtId="184" formatCode="m/d/yy&quot;  &quot;h&quot;:&quot;mm"/>
    <numFmt numFmtId="185" formatCode="#,##0.00_);\-#,##0.00"/>
    <numFmt numFmtId="186" formatCode="0.0000"/>
    <numFmt numFmtId="187" formatCode="0.000"/>
    <numFmt numFmtId="188" formatCode="_(* #,##0_);_(* \(#,##0\);_(* &quot;-&quot;??_);_(@_)"/>
    <numFmt numFmtId="189" formatCode="0.0"/>
    <numFmt numFmtId="190" formatCode="dd&quot;.&quot;mm&quot;.&quot;yyyy&quot;  &quot;h&quot;:&quot;mm"/>
    <numFmt numFmtId="191" formatCode="0.00_ "/>
    <numFmt numFmtId="192" formatCode="0.000_ "/>
    <numFmt numFmtId="193" formatCode="#,##0.00000_);\-#,##0.00000"/>
    <numFmt numFmtId="194" formatCode="#,##0.000_);\-#,##0.000"/>
    <numFmt numFmtId="195" formatCode="hh&quot;:&quot;mm"/>
    <numFmt numFmtId="196" formatCode="0.00_);[Red]\(0.00\)"/>
    <numFmt numFmtId="197" formatCode="0.00000000_ "/>
    <numFmt numFmtId="198" formatCode="0.0000000_ "/>
    <numFmt numFmtId="199" formatCode="0.000000_ "/>
    <numFmt numFmtId="200" formatCode="0.00000_ "/>
    <numFmt numFmtId="201" formatCode="0.0000_ "/>
    <numFmt numFmtId="202" formatCode="0.00000"/>
    <numFmt numFmtId="203" formatCode="0.000000"/>
    <numFmt numFmtId="204" formatCode="0.0000000"/>
    <numFmt numFmtId="205" formatCode="0.00000000"/>
    <numFmt numFmtId="206" formatCode="0.000000000"/>
    <numFmt numFmtId="207" formatCode="yyyy/m/d\ h:mm;@"/>
    <numFmt numFmtId="208" formatCode="0_);[Red]\(0\)"/>
  </numFmts>
  <fonts count="44">
    <font>
      <sz val="10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vertAlign val="subscript"/>
      <sz val="8"/>
      <name val="Arial"/>
      <family val="2"/>
    </font>
    <font>
      <sz val="8"/>
      <name val="Verdana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10"/>
      <color indexed="8"/>
      <name val="MS Sans Serif"/>
      <family val="2"/>
    </font>
    <font>
      <u val="single"/>
      <sz val="8"/>
      <name val="Arial"/>
      <family val="2"/>
    </font>
    <font>
      <sz val="8"/>
      <color indexed="12"/>
      <name val="Arial"/>
      <family val="2"/>
    </font>
    <font>
      <i/>
      <sz val="8"/>
      <color indexed="12"/>
      <name val="Arial"/>
      <family val="2"/>
    </font>
    <font>
      <sz val="8"/>
      <color indexed="23"/>
      <name val="Arial"/>
      <family val="2"/>
    </font>
    <font>
      <sz val="8"/>
      <name val="MS Sans Serif"/>
      <family val="2"/>
    </font>
    <font>
      <sz val="8"/>
      <name val="ＭＳ Ｐゴシック"/>
      <family val="3"/>
    </font>
    <font>
      <sz val="8"/>
      <color indexed="10"/>
      <name val="Arial"/>
      <family val="2"/>
    </font>
    <font>
      <sz val="12"/>
      <color indexed="10"/>
      <name val="Arial"/>
      <family val="2"/>
    </font>
    <font>
      <sz val="12"/>
      <name val="Arial"/>
      <family val="2"/>
    </font>
    <font>
      <b/>
      <sz val="8"/>
      <color indexed="10"/>
      <name val="Arial"/>
      <family val="2"/>
    </font>
    <font>
      <b/>
      <sz val="8"/>
      <color indexed="12"/>
      <name val="Arial"/>
      <family val="2"/>
    </font>
    <font>
      <sz val="8"/>
      <color indexed="22"/>
      <name val="Arial"/>
      <family val="2"/>
    </font>
    <font>
      <b/>
      <sz val="8"/>
      <color indexed="22"/>
      <name val="Arial"/>
      <family val="2"/>
    </font>
    <font>
      <sz val="6"/>
      <name val="ＭＳ Ｐゴシック"/>
      <family val="3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.05"/>
      <color indexed="8"/>
      <name val="Arial"/>
      <family val="0"/>
    </font>
    <font>
      <b/>
      <sz val="12.95"/>
      <color indexed="8"/>
      <name val="Tahoma"/>
      <family val="0"/>
    </font>
    <font>
      <b/>
      <sz val="9.95"/>
      <color indexed="8"/>
      <name val="Tahoma"/>
      <family val="0"/>
    </font>
    <font>
      <b/>
      <sz val="9.95"/>
      <color indexed="8"/>
      <name val="Arial"/>
      <family val="0"/>
    </font>
    <font>
      <sz val="8"/>
      <color indexed="8"/>
      <name val="Tahoma"/>
      <family val="0"/>
    </font>
    <font>
      <sz val="9.95"/>
      <color indexed="8"/>
      <name val="Arial"/>
      <family val="0"/>
    </font>
    <font>
      <i/>
      <sz val="8.15"/>
      <color indexed="8"/>
      <name val="Arial"/>
      <family val="0"/>
    </font>
    <font>
      <i/>
      <sz val="6.95"/>
      <color indexed="8"/>
      <name val="Arial"/>
      <family val="0"/>
    </font>
    <font>
      <i/>
      <sz val="6.95"/>
      <color indexed="8"/>
      <name val="Verdana"/>
      <family val="0"/>
    </font>
    <font>
      <sz val="6"/>
      <color indexed="8"/>
      <name val="Arial"/>
      <family val="0"/>
    </font>
    <font>
      <sz val="6"/>
      <color indexed="8"/>
      <name val="Tahoma"/>
      <family val="0"/>
    </font>
    <font>
      <i/>
      <sz val="6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sz val="9.95"/>
      <color indexed="8"/>
      <name val="Tahoma"/>
      <family val="0"/>
    </font>
    <font>
      <b/>
      <sz val="16"/>
      <name val="Arial"/>
      <family val="2"/>
    </font>
    <font>
      <sz val="16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right" wrapText="1"/>
    </xf>
    <xf numFmtId="0" fontId="1" fillId="0" borderId="0" xfId="0" applyFont="1" applyFill="1" applyAlignment="1">
      <alignment horizontal="right"/>
    </xf>
    <xf numFmtId="2" fontId="1" fillId="0" borderId="0" xfId="0" applyNumberFormat="1" applyFont="1" applyFill="1" applyAlignment="1">
      <alignment horizontal="right"/>
    </xf>
    <xf numFmtId="0" fontId="4" fillId="0" borderId="0" xfId="0" applyFont="1" applyFill="1" applyBorder="1" applyAlignment="1">
      <alignment horizontal="right" wrapText="1"/>
    </xf>
    <xf numFmtId="2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89" fontId="1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1" fontId="1" fillId="0" borderId="0" xfId="0" applyNumberFormat="1" applyFont="1" applyFill="1" applyAlignment="1">
      <alignment horizontal="right"/>
    </xf>
    <xf numFmtId="0" fontId="1" fillId="0" borderId="0" xfId="0" applyFont="1" applyFill="1" applyBorder="1" applyAlignment="1">
      <alignment horizontal="right" wrapText="1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2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6" fillId="0" borderId="0" xfId="0" applyFont="1" applyAlignment="1">
      <alignment/>
    </xf>
    <xf numFmtId="2" fontId="1" fillId="2" borderId="0" xfId="0" applyNumberFormat="1" applyFont="1" applyFill="1" applyAlignment="1">
      <alignment/>
    </xf>
    <xf numFmtId="2" fontId="1" fillId="2" borderId="0" xfId="0" applyNumberFormat="1" applyFont="1" applyFill="1" applyAlignment="1">
      <alignment horizontal="center"/>
    </xf>
    <xf numFmtId="0" fontId="1" fillId="2" borderId="0" xfId="0" applyNumberFormat="1" applyFont="1" applyFill="1" applyAlignment="1">
      <alignment/>
    </xf>
    <xf numFmtId="0" fontId="2" fillId="0" borderId="0" xfId="0" applyFont="1" applyAlignment="1">
      <alignment/>
    </xf>
    <xf numFmtId="188" fontId="1" fillId="0" borderId="0" xfId="16" applyNumberFormat="1" applyFont="1" applyAlignment="1">
      <alignment/>
    </xf>
    <xf numFmtId="186" fontId="1" fillId="0" borderId="0" xfId="0" applyNumberFormat="1" applyFont="1" applyAlignment="1">
      <alignment/>
    </xf>
    <xf numFmtId="187" fontId="1" fillId="0" borderId="0" xfId="0" applyNumberFormat="1" applyFont="1" applyAlignment="1">
      <alignment/>
    </xf>
    <xf numFmtId="186" fontId="1" fillId="2" borderId="0" xfId="0" applyNumberFormat="1" applyFont="1" applyFill="1" applyAlignment="1">
      <alignment/>
    </xf>
    <xf numFmtId="2" fontId="1" fillId="0" borderId="0" xfId="0" applyNumberFormat="1" applyFont="1" applyFill="1" applyBorder="1" applyAlignment="1" applyProtection="1">
      <alignment/>
      <protection/>
    </xf>
    <xf numFmtId="2" fontId="1" fillId="0" borderId="0" xfId="0" applyNumberFormat="1" applyFont="1" applyFill="1" applyAlignment="1">
      <alignment/>
    </xf>
    <xf numFmtId="186" fontId="1" fillId="0" borderId="0" xfId="0" applyNumberFormat="1" applyFont="1" applyFill="1" applyAlignment="1">
      <alignment/>
    </xf>
    <xf numFmtId="187" fontId="1" fillId="0" borderId="0" xfId="0" applyNumberFormat="1" applyFont="1" applyFill="1" applyAlignment="1">
      <alignment/>
    </xf>
    <xf numFmtId="2" fontId="9" fillId="0" borderId="0" xfId="0" applyNumberFormat="1" applyFont="1" applyAlignment="1">
      <alignment/>
    </xf>
    <xf numFmtId="188" fontId="1" fillId="0" borderId="0" xfId="16" applyNumberFormat="1" applyFont="1" applyFill="1" applyAlignment="1">
      <alignment/>
    </xf>
    <xf numFmtId="0" fontId="4" fillId="0" borderId="0" xfId="0" applyFont="1" applyBorder="1" applyAlignment="1">
      <alignment horizontal="right" wrapText="1"/>
    </xf>
    <xf numFmtId="0" fontId="2" fillId="0" borderId="0" xfId="0" applyFont="1" applyFill="1" applyBorder="1" applyAlignment="1">
      <alignment horizontal="right" wrapText="1"/>
    </xf>
    <xf numFmtId="0" fontId="9" fillId="0" borderId="0" xfId="0" applyFont="1" applyAlignment="1">
      <alignment/>
    </xf>
    <xf numFmtId="1" fontId="1" fillId="0" borderId="0" xfId="0" applyNumberFormat="1" applyFont="1" applyFill="1" applyAlignment="1">
      <alignment/>
    </xf>
    <xf numFmtId="2" fontId="10" fillId="0" borderId="0" xfId="0" applyNumberFormat="1" applyFont="1" applyAlignment="1">
      <alignment/>
    </xf>
    <xf numFmtId="0" fontId="1" fillId="0" borderId="0" xfId="0" applyFont="1" applyFill="1" applyBorder="1" applyAlignment="1">
      <alignment horizontal="right"/>
    </xf>
    <xf numFmtId="1" fontId="1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right" wrapText="1"/>
    </xf>
    <xf numFmtId="2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191" fontId="4" fillId="0" borderId="0" xfId="0" applyNumberFormat="1" applyFont="1" applyFill="1" applyAlignment="1">
      <alignment horizontal="right"/>
    </xf>
    <xf numFmtId="191" fontId="1" fillId="0" borderId="0" xfId="0" applyNumberFormat="1" applyFont="1" applyAlignment="1">
      <alignment/>
    </xf>
    <xf numFmtId="2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11" fillId="0" borderId="0" xfId="0" applyFont="1" applyFill="1" applyBorder="1" applyAlignment="1">
      <alignment horizontal="right"/>
    </xf>
    <xf numFmtId="0" fontId="2" fillId="0" borderId="2" xfId="0" applyFont="1" applyBorder="1" applyAlignment="1">
      <alignment horizontal="right"/>
    </xf>
    <xf numFmtId="2" fontId="1" fillId="3" borderId="3" xfId="0" applyNumberFormat="1" applyFont="1" applyFill="1" applyBorder="1" applyAlignment="1">
      <alignment horizontal="center"/>
    </xf>
    <xf numFmtId="2" fontId="1" fillId="3" borderId="3" xfId="0" applyNumberFormat="1" applyFont="1" applyFill="1" applyBorder="1" applyAlignment="1">
      <alignment horizontal="center" wrapText="1"/>
    </xf>
    <xf numFmtId="0" fontId="1" fillId="3" borderId="4" xfId="0" applyFont="1" applyFill="1" applyBorder="1" applyAlignment="1">
      <alignment/>
    </xf>
    <xf numFmtId="0" fontId="1" fillId="0" borderId="5" xfId="0" applyFont="1" applyBorder="1" applyAlignment="1">
      <alignment horizontal="right"/>
    </xf>
    <xf numFmtId="2" fontId="1" fillId="0" borderId="6" xfId="0" applyNumberFormat="1" applyFont="1" applyBorder="1" applyAlignment="1">
      <alignment horizontal="right"/>
    </xf>
    <xf numFmtId="0" fontId="1" fillId="0" borderId="6" xfId="0" applyFont="1" applyBorder="1" applyAlignment="1">
      <alignment/>
    </xf>
    <xf numFmtId="0" fontId="2" fillId="0" borderId="5" xfId="0" applyFont="1" applyFill="1" applyBorder="1" applyAlignment="1">
      <alignment horizontal="right" wrapText="1"/>
    </xf>
    <xf numFmtId="0" fontId="1" fillId="0" borderId="6" xfId="0" applyFont="1" applyFill="1" applyBorder="1" applyAlignment="1">
      <alignment horizontal="right" wrapText="1"/>
    </xf>
    <xf numFmtId="0" fontId="1" fillId="0" borderId="6" xfId="0" applyFont="1" applyFill="1" applyBorder="1" applyAlignment="1">
      <alignment horizontal="right"/>
    </xf>
    <xf numFmtId="0" fontId="11" fillId="0" borderId="5" xfId="0" applyFont="1" applyBorder="1" applyAlignment="1">
      <alignment horizontal="right"/>
    </xf>
    <xf numFmtId="0" fontId="11" fillId="0" borderId="6" xfId="0" applyFont="1" applyFill="1" applyBorder="1" applyAlignment="1">
      <alignment horizontal="right"/>
    </xf>
    <xf numFmtId="0" fontId="11" fillId="0" borderId="7" xfId="0" applyFont="1" applyBorder="1" applyAlignment="1">
      <alignment horizontal="right"/>
    </xf>
    <xf numFmtId="0" fontId="11" fillId="0" borderId="1" xfId="0" applyFont="1" applyFill="1" applyBorder="1" applyAlignment="1">
      <alignment horizontal="right"/>
    </xf>
    <xf numFmtId="0" fontId="11" fillId="0" borderId="8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2" fontId="6" fillId="2" borderId="0" xfId="0" applyNumberFormat="1" applyFont="1" applyFill="1" applyAlignment="1">
      <alignment/>
    </xf>
    <xf numFmtId="2" fontId="2" fillId="0" borderId="0" xfId="0" applyNumberFormat="1" applyFont="1" applyAlignment="1">
      <alignment/>
    </xf>
    <xf numFmtId="192" fontId="1" fillId="0" borderId="0" xfId="0" applyNumberFormat="1" applyFont="1" applyAlignment="1">
      <alignment/>
    </xf>
    <xf numFmtId="0" fontId="6" fillId="0" borderId="0" xfId="0" applyFont="1" applyFill="1" applyAlignment="1">
      <alignment horizontal="center"/>
    </xf>
    <xf numFmtId="0" fontId="1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0" fontId="12" fillId="0" borderId="0" xfId="19" applyNumberFormat="1" applyFont="1" applyFill="1" applyBorder="1" applyAlignment="1" applyProtection="1">
      <alignment/>
      <protection/>
    </xf>
    <xf numFmtId="184" fontId="1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85" fontId="1" fillId="0" borderId="0" xfId="0" applyFont="1" applyFill="1" applyBorder="1" applyAlignment="1">
      <alignment horizontal="right" vertical="center"/>
    </xf>
    <xf numFmtId="0" fontId="6" fillId="0" borderId="0" xfId="19" applyFont="1" applyFill="1" applyBorder="1">
      <alignment vertical="center"/>
      <protection/>
    </xf>
    <xf numFmtId="0" fontId="1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NumberFormat="1" applyFill="1" applyBorder="1" applyAlignment="1" applyProtection="1">
      <alignment/>
      <protection/>
    </xf>
    <xf numFmtId="2" fontId="9" fillId="0" borderId="0" xfId="0" applyNumberFormat="1" applyFont="1" applyFill="1" applyAlignment="1">
      <alignment/>
    </xf>
    <xf numFmtId="0" fontId="1" fillId="2" borderId="0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191" fontId="1" fillId="0" borderId="0" xfId="0" applyNumberFormat="1" applyFont="1" applyFill="1" applyAlignment="1">
      <alignment/>
    </xf>
    <xf numFmtId="196" fontId="1" fillId="0" borderId="0" xfId="0" applyNumberFormat="1" applyFont="1" applyFill="1" applyBorder="1" applyAlignment="1">
      <alignment horizontal="right" vertical="center"/>
    </xf>
    <xf numFmtId="196" fontId="1" fillId="0" borderId="0" xfId="0" applyNumberFormat="1" applyFont="1" applyFill="1" applyBorder="1" applyAlignment="1" applyProtection="1">
      <alignment/>
      <protection/>
    </xf>
    <xf numFmtId="196" fontId="1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NumberFormat="1" applyFont="1" applyFill="1" applyBorder="1" applyAlignment="1" applyProtection="1">
      <alignment/>
      <protection/>
    </xf>
    <xf numFmtId="2" fontId="15" fillId="0" borderId="0" xfId="0" applyNumberFormat="1" applyFont="1" applyFill="1" applyBorder="1" applyAlignment="1">
      <alignment/>
    </xf>
    <xf numFmtId="196" fontId="15" fillId="0" borderId="0" xfId="0" applyNumberFormat="1" applyFont="1" applyFill="1" applyBorder="1" applyAlignment="1">
      <alignment/>
    </xf>
    <xf numFmtId="207" fontId="1" fillId="0" borderId="0" xfId="0" applyNumberFormat="1" applyFont="1" applyFill="1" applyBorder="1" applyAlignment="1">
      <alignment horizontal="left" vertical="center"/>
    </xf>
    <xf numFmtId="207" fontId="8" fillId="0" borderId="0" xfId="0" applyNumberFormat="1" applyFont="1" applyFill="1" applyBorder="1" applyAlignment="1">
      <alignment horizontal="left" vertical="center"/>
    </xf>
    <xf numFmtId="207" fontId="1" fillId="0" borderId="0" xfId="0" applyNumberFormat="1" applyFont="1" applyFill="1" applyBorder="1" applyAlignment="1">
      <alignment vertical="center"/>
    </xf>
    <xf numFmtId="207" fontId="1" fillId="0" borderId="0" xfId="0" applyNumberFormat="1" applyFont="1" applyFill="1" applyBorder="1" applyAlignment="1" applyProtection="1">
      <alignment/>
      <protection/>
    </xf>
    <xf numFmtId="207" fontId="15" fillId="0" borderId="0" xfId="0" applyNumberFormat="1" applyFont="1" applyFill="1" applyBorder="1" applyAlignment="1" applyProtection="1">
      <alignment/>
      <protection/>
    </xf>
    <xf numFmtId="2" fontId="14" fillId="0" borderId="0" xfId="0" applyNumberFormat="1" applyFont="1" applyAlignment="1">
      <alignment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left"/>
    </xf>
    <xf numFmtId="2" fontId="17" fillId="0" borderId="0" xfId="0" applyNumberFormat="1" applyFont="1" applyAlignment="1">
      <alignment/>
    </xf>
    <xf numFmtId="0" fontId="9" fillId="2" borderId="0" xfId="0" applyNumberFormat="1" applyFont="1" applyFill="1" applyAlignment="1">
      <alignment/>
    </xf>
    <xf numFmtId="2" fontId="18" fillId="0" borderId="0" xfId="0" applyNumberFormat="1" applyFont="1" applyAlignment="1">
      <alignment/>
    </xf>
    <xf numFmtId="0" fontId="19" fillId="2" borderId="0" xfId="0" applyNumberFormat="1" applyFont="1" applyFill="1" applyAlignment="1">
      <alignment/>
    </xf>
    <xf numFmtId="0" fontId="19" fillId="0" borderId="0" xfId="0" applyFont="1" applyAlignment="1">
      <alignment/>
    </xf>
    <xf numFmtId="2" fontId="19" fillId="0" borderId="0" xfId="0" applyNumberFormat="1" applyFont="1" applyAlignment="1">
      <alignment/>
    </xf>
    <xf numFmtId="2" fontId="20" fillId="0" borderId="0" xfId="0" applyNumberFormat="1" applyFont="1" applyAlignment="1">
      <alignment/>
    </xf>
    <xf numFmtId="14" fontId="0" fillId="0" borderId="0" xfId="0" applyNumberFormat="1" applyAlignment="1">
      <alignment/>
    </xf>
    <xf numFmtId="191" fontId="9" fillId="0" borderId="0" xfId="0" applyNumberFormat="1" applyFont="1" applyAlignment="1">
      <alignment/>
    </xf>
    <xf numFmtId="0" fontId="14" fillId="2" borderId="0" xfId="0" applyNumberFormat="1" applyFont="1" applyFill="1" applyAlignment="1">
      <alignment/>
    </xf>
    <xf numFmtId="0" fontId="14" fillId="0" borderId="0" xfId="0" applyFont="1" applyAlignment="1">
      <alignment/>
    </xf>
    <xf numFmtId="2" fontId="1" fillId="4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191" fontId="9" fillId="0" borderId="0" xfId="0" applyNumberFormat="1" applyFont="1" applyFill="1" applyAlignment="1">
      <alignment/>
    </xf>
    <xf numFmtId="2" fontId="9" fillId="4" borderId="0" xfId="0" applyNumberFormat="1" applyFont="1" applyFill="1" applyAlignment="1">
      <alignment/>
    </xf>
    <xf numFmtId="187" fontId="9" fillId="0" borderId="0" xfId="0" applyNumberFormat="1" applyFont="1" applyFill="1" applyAlignment="1">
      <alignment/>
    </xf>
    <xf numFmtId="187" fontId="9" fillId="0" borderId="0" xfId="0" applyNumberFormat="1" applyFont="1" applyAlignment="1">
      <alignment/>
    </xf>
    <xf numFmtId="0" fontId="1" fillId="4" borderId="0" xfId="0" applyFont="1" applyFill="1" applyAlignment="1">
      <alignment/>
    </xf>
    <xf numFmtId="195" fontId="24" fillId="0" borderId="0" xfId="0" applyAlignment="1">
      <alignment vertical="center"/>
    </xf>
    <xf numFmtId="185" fontId="24" fillId="0" borderId="0" xfId="0" applyAlignment="1">
      <alignment horizontal="right" vertical="center"/>
    </xf>
    <xf numFmtId="0" fontId="25" fillId="0" borderId="0" xfId="0" applyAlignment="1">
      <alignment horizontal="center" vertical="center"/>
    </xf>
    <xf numFmtId="0" fontId="26" fillId="0" borderId="0" xfId="0" applyAlignment="1">
      <alignment horizontal="center" vertical="center"/>
    </xf>
    <xf numFmtId="0" fontId="27" fillId="0" borderId="0" xfId="0" applyAlignment="1">
      <alignment horizontal="left" vertical="center"/>
    </xf>
    <xf numFmtId="0" fontId="24" fillId="0" borderId="0" xfId="0" applyAlignment="1">
      <alignment horizontal="left" vertical="center"/>
    </xf>
    <xf numFmtId="0" fontId="24" fillId="0" borderId="0" xfId="0" applyAlignment="1">
      <alignment vertical="center"/>
    </xf>
    <xf numFmtId="0" fontId="28" fillId="0" borderId="0" xfId="0" applyAlignment="1">
      <alignment horizontal="left" vertical="center"/>
    </xf>
    <xf numFmtId="185" fontId="24" fillId="0" borderId="0" xfId="0" applyAlignment="1">
      <alignment horizontal="left" vertical="center"/>
    </xf>
    <xf numFmtId="0" fontId="29" fillId="0" borderId="0" xfId="0" applyAlignment="1">
      <alignment horizontal="left" vertical="center"/>
    </xf>
    <xf numFmtId="190" fontId="29" fillId="0" borderId="0" xfId="0" applyAlignment="1">
      <alignment vertical="center"/>
    </xf>
    <xf numFmtId="0" fontId="30" fillId="0" borderId="0" xfId="0" applyAlignment="1">
      <alignment horizontal="left" vertical="center"/>
    </xf>
    <xf numFmtId="0" fontId="31" fillId="0" borderId="0" xfId="0" applyAlignment="1">
      <alignment horizontal="left" vertical="center"/>
    </xf>
    <xf numFmtId="3" fontId="24" fillId="0" borderId="0" xfId="0" applyAlignment="1">
      <alignment horizontal="left" vertical="center"/>
    </xf>
    <xf numFmtId="0" fontId="32" fillId="0" borderId="0" xfId="0" applyAlignment="1">
      <alignment horizontal="left" vertical="center"/>
    </xf>
    <xf numFmtId="193" fontId="24" fillId="0" borderId="0" xfId="0" applyAlignment="1">
      <alignment horizontal="left" vertical="center"/>
    </xf>
    <xf numFmtId="194" fontId="24" fillId="0" borderId="0" xfId="0" applyAlignment="1">
      <alignment horizontal="left" vertical="center"/>
    </xf>
    <xf numFmtId="0" fontId="33" fillId="0" borderId="0" xfId="0" applyAlignment="1">
      <alignment horizontal="left" vertical="center"/>
    </xf>
    <xf numFmtId="0" fontId="33" fillId="0" borderId="0" xfId="0" applyAlignment="1">
      <alignment horizontal="right" vertical="center"/>
    </xf>
    <xf numFmtId="0" fontId="34" fillId="0" borderId="0" xfId="0" applyAlignment="1">
      <alignment horizontal="right" vertical="center"/>
    </xf>
    <xf numFmtId="0" fontId="29" fillId="0" borderId="0" xfId="0" applyAlignment="1">
      <alignment vertical="center"/>
    </xf>
    <xf numFmtId="194" fontId="29" fillId="0" borderId="0" xfId="0" applyAlignment="1">
      <alignment horizontal="right" vertical="center"/>
    </xf>
    <xf numFmtId="0" fontId="24" fillId="0" borderId="0" xfId="0" applyAlignment="1">
      <alignment horizontal="right" vertical="center"/>
    </xf>
    <xf numFmtId="0" fontId="35" fillId="0" borderId="0" xfId="0" applyAlignment="1">
      <alignment horizontal="right" vertical="center"/>
    </xf>
    <xf numFmtId="0" fontId="36" fillId="0" borderId="0" xfId="0" applyAlignment="1">
      <alignment horizontal="left" vertical="center"/>
    </xf>
    <xf numFmtId="0" fontId="37" fillId="0" borderId="0" xfId="0" applyAlignment="1">
      <alignment horizontal="left" vertical="center"/>
    </xf>
    <xf numFmtId="0" fontId="37" fillId="0" borderId="0" xfId="0" applyAlignment="1">
      <alignment vertical="center"/>
    </xf>
    <xf numFmtId="0" fontId="38" fillId="0" borderId="0" xfId="0" applyAlignment="1">
      <alignment horizontal="left" vertical="center"/>
    </xf>
    <xf numFmtId="0" fontId="29" fillId="0" borderId="0" xfId="0" applyAlignment="1">
      <alignment horizontal="right" vertical="center"/>
    </xf>
    <xf numFmtId="2" fontId="1" fillId="0" borderId="0" xfId="16" applyNumberFormat="1" applyFont="1" applyFill="1" applyAlignment="1">
      <alignment/>
    </xf>
    <xf numFmtId="1" fontId="1" fillId="2" borderId="0" xfId="0" applyNumberFormat="1" applyFont="1" applyFill="1" applyAlignment="1">
      <alignment horizontal="center"/>
    </xf>
    <xf numFmtId="2" fontId="9" fillId="2" borderId="0" xfId="0" applyNumberFormat="1" applyFont="1" applyFill="1" applyAlignment="1">
      <alignment horizontal="center"/>
    </xf>
    <xf numFmtId="1" fontId="9" fillId="2" borderId="0" xfId="0" applyNumberFormat="1" applyFont="1" applyFill="1" applyAlignment="1">
      <alignment horizontal="center"/>
    </xf>
    <xf numFmtId="0" fontId="1" fillId="2" borderId="0" xfId="0" applyNumberFormat="1" applyFont="1" applyFill="1" applyAlignment="1">
      <alignment horizontal="center"/>
    </xf>
    <xf numFmtId="1" fontId="1" fillId="4" borderId="0" xfId="0" applyNumberFormat="1" applyFont="1" applyFill="1" applyAlignment="1">
      <alignment horizontal="center"/>
    </xf>
    <xf numFmtId="1" fontId="14" fillId="2" borderId="0" xfId="0" applyNumberFormat="1" applyFont="1" applyFill="1" applyAlignment="1">
      <alignment horizontal="center"/>
    </xf>
    <xf numFmtId="2" fontId="14" fillId="2" borderId="0" xfId="0" applyNumberFormat="1" applyFont="1" applyFill="1" applyAlignment="1">
      <alignment horizontal="center"/>
    </xf>
    <xf numFmtId="191" fontId="14" fillId="0" borderId="0" xfId="0" applyNumberFormat="1" applyFont="1" applyAlignment="1">
      <alignment/>
    </xf>
    <xf numFmtId="2" fontId="6" fillId="2" borderId="0" xfId="0" applyNumberFormat="1" applyFont="1" applyFill="1" applyBorder="1" applyAlignment="1">
      <alignment/>
    </xf>
    <xf numFmtId="2" fontId="1" fillId="2" borderId="0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1" fillId="5" borderId="0" xfId="0" applyNumberFormat="1" applyFont="1" applyFill="1" applyAlignment="1">
      <alignment/>
    </xf>
    <xf numFmtId="0" fontId="6" fillId="2" borderId="0" xfId="0" applyFont="1" applyFill="1" applyAlignment="1">
      <alignment horizontal="center"/>
    </xf>
    <xf numFmtId="2" fontId="6" fillId="5" borderId="0" xfId="0" applyNumberFormat="1" applyFont="1" applyFill="1" applyAlignment="1">
      <alignment/>
    </xf>
    <xf numFmtId="0" fontId="6" fillId="5" borderId="0" xfId="0" applyFont="1" applyFill="1" applyAlignment="1">
      <alignment horizontal="center"/>
    </xf>
    <xf numFmtId="2" fontId="43" fillId="0" borderId="0" xfId="0" applyNumberFormat="1" applyFont="1" applyAlignment="1">
      <alignment/>
    </xf>
    <xf numFmtId="0" fontId="1" fillId="6" borderId="0" xfId="0" applyFont="1" applyFill="1" applyBorder="1" applyAlignment="1">
      <alignment horizontal="left"/>
    </xf>
    <xf numFmtId="0" fontId="1" fillId="6" borderId="0" xfId="0" applyNumberFormat="1" applyFont="1" applyFill="1" applyBorder="1" applyAlignment="1" applyProtection="1">
      <alignment/>
      <protection/>
    </xf>
    <xf numFmtId="2" fontId="1" fillId="6" borderId="0" xfId="0" applyNumberFormat="1" applyFont="1" applyFill="1" applyBorder="1" applyAlignment="1" applyProtection="1">
      <alignment/>
      <protection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Normal_1275brun2majors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regressions!$E$20:$E$24</c:f>
              <c:numCache>
                <c:ptCount val="5"/>
                <c:pt idx="0">
                  <c:v>0</c:v>
                </c:pt>
                <c:pt idx="1">
                  <c:v>97716.21109997144</c:v>
                </c:pt>
                <c:pt idx="2">
                  <c:v>6244.2975047166765</c:v>
                </c:pt>
                <c:pt idx="3">
                  <c:v>914.7316346417845</c:v>
                </c:pt>
                <c:pt idx="4">
                  <c:v>28772.68</c:v>
                </c:pt>
              </c:numCache>
            </c:numRef>
          </c:xVal>
          <c:yVal>
            <c:numRef>
              <c:f>regressions!$E$30:$E$35</c:f>
              <c:numCache>
                <c:ptCount val="6"/>
                <c:pt idx="0">
                  <c:v>0</c:v>
                </c:pt>
                <c:pt idx="1">
                  <c:v>2460</c:v>
                </c:pt>
                <c:pt idx="2">
                  <c:v>170</c:v>
                </c:pt>
                <c:pt idx="3">
                  <c:v>32.2</c:v>
                </c:pt>
                <c:pt idx="4">
                  <c:v>119</c:v>
                </c:pt>
                <c:pt idx="5">
                  <c:v>83.75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spPr>
              <a:ln w="12700">
                <a:solidFill>
                  <a:srgbClr val="FF00FF"/>
                </a:solidFill>
              </a:ln>
            </c:spPr>
            <c:trendlineType val="linear"/>
            <c:dispEq val="0"/>
            <c:dispRSqr val="0"/>
          </c:trendline>
          <c:xVal>
            <c:numRef>
              <c:f>regressions!$E$20:$E$23</c:f>
              <c:numCache>
                <c:ptCount val="4"/>
                <c:pt idx="0">
                  <c:v>0</c:v>
                </c:pt>
                <c:pt idx="1">
                  <c:v>97716.21109997144</c:v>
                </c:pt>
                <c:pt idx="2">
                  <c:v>6244.2975047166765</c:v>
                </c:pt>
                <c:pt idx="3">
                  <c:v>914.7316346417845</c:v>
                </c:pt>
              </c:numCache>
            </c:numRef>
          </c:xVal>
          <c:yVal>
            <c:numRef>
              <c:f>regressions!$E$30:$E$33</c:f>
              <c:numCache>
                <c:ptCount val="4"/>
                <c:pt idx="0">
                  <c:v>0</c:v>
                </c:pt>
                <c:pt idx="1">
                  <c:v>2460</c:v>
                </c:pt>
                <c:pt idx="2">
                  <c:v>170</c:v>
                </c:pt>
                <c:pt idx="3">
                  <c:v>32.2</c:v>
                </c:pt>
              </c:numCache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trendline>
            <c:spPr>
              <a:ln w="12700">
                <a:solidFill>
                  <a:srgbClr val="FFFF00"/>
                </a:solidFill>
              </a:ln>
            </c:spPr>
            <c:trendlineType val="linear"/>
            <c:forward val="3000000"/>
            <c:dispEq val="0"/>
            <c:dispRSqr val="0"/>
          </c:trendline>
          <c:xVal>
            <c:numRef>
              <c:f>regressions!$B$75:$B$77</c:f>
              <c:numCache>
                <c:ptCount val="3"/>
                <c:pt idx="0">
                  <c:v>0</c:v>
                </c:pt>
                <c:pt idx="1">
                  <c:v>815775.5763590767</c:v>
                </c:pt>
                <c:pt idx="2">
                  <c:v>324422.6703893792</c:v>
                </c:pt>
              </c:numCache>
            </c:numRef>
          </c:xVal>
          <c:yVal>
            <c:numRef>
              <c:f>regressions!$B$83:$B$85</c:f>
              <c:numCache>
                <c:ptCount val="3"/>
                <c:pt idx="0">
                  <c:v>0</c:v>
                </c:pt>
                <c:pt idx="1">
                  <c:v>5.804982036802153</c:v>
                </c:pt>
                <c:pt idx="2">
                  <c:v>2.245314319076767</c:v>
                </c:pt>
              </c:numCache>
            </c:numRef>
          </c:yVal>
          <c:smooth val="0"/>
        </c:ser>
        <c:axId val="26712295"/>
        <c:axId val="39084064"/>
      </c:scatterChart>
      <c:valAx>
        <c:axId val="267122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9084064"/>
        <c:crossesAt val="-5"/>
        <c:crossBetween val="midCat"/>
        <c:dispUnits/>
      </c:valAx>
      <c:valAx>
        <c:axId val="39084064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671229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2125"/>
          <c:w val="0.867"/>
          <c:h val="0.9575"/>
        </c:manualLayout>
      </c:layout>
      <c:scatterChart>
        <c:scatterStyle val="lineMarker"/>
        <c:varyColors val="0"/>
        <c:ser>
          <c:idx val="0"/>
          <c:order val="0"/>
          <c:tx>
            <c:v>Y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CC00"/>
              </a:solidFill>
              <a:ln>
                <a:solidFill>
                  <a:srgbClr val="000080"/>
                </a:solidFill>
              </a:ln>
            </c:spPr>
          </c:marker>
          <c:yVal>
            <c:numRef>
              <c:f>(Drift!$C$25,Drift!$C$28,Drift!$C$31,Drift!$C$36,Drift!$C$41,Drift!$C$46,Drift!$C$51,Drift!$C$56)</c:f>
              <c:numCache>
                <c:ptCount val="8"/>
                <c:pt idx="0">
                  <c:v>1</c:v>
                </c:pt>
                <c:pt idx="1">
                  <c:v>1.0093358915405346</c:v>
                </c:pt>
                <c:pt idx="2">
                  <c:v>1.0086951537280562</c:v>
                </c:pt>
                <c:pt idx="3">
                  <c:v>1.0435231835713925</c:v>
                </c:pt>
                <c:pt idx="4">
                  <c:v>1.0240259434861867</c:v>
                </c:pt>
                <c:pt idx="5">
                  <c:v>1.0166706698270915</c:v>
                </c:pt>
                <c:pt idx="6">
                  <c:v>0.9570560411138641</c:v>
                </c:pt>
                <c:pt idx="7">
                  <c:v>0.9950183817261176</c:v>
                </c:pt>
              </c:numCache>
            </c:numRef>
          </c:yVal>
          <c:smooth val="0"/>
        </c:ser>
        <c:ser>
          <c:idx val="1"/>
          <c:order val="1"/>
          <c:tx>
            <c:v>Ba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(Drift!$D$25,Drift!$D$28,Drift!$D$31,Drift!$D$36,Drift!$D$41,Drift!$D$46,Drift!$D$51,Drift!$D$56)</c:f>
              <c:numCache>
                <c:ptCount val="8"/>
                <c:pt idx="0">
                  <c:v>1</c:v>
                </c:pt>
                <c:pt idx="1">
                  <c:v>0.9930405703891875</c:v>
                </c:pt>
                <c:pt idx="2">
                  <c:v>1.0180432380769746</c:v>
                </c:pt>
                <c:pt idx="3">
                  <c:v>0.9844679687616869</c:v>
                </c:pt>
                <c:pt idx="4">
                  <c:v>0.9833030115668672</c:v>
                </c:pt>
                <c:pt idx="5">
                  <c:v>0.9684568452350991</c:v>
                </c:pt>
                <c:pt idx="6">
                  <c:v>0.9726203377012987</c:v>
                </c:pt>
                <c:pt idx="7">
                  <c:v>0.9632835751903623</c:v>
                </c:pt>
              </c:numCache>
            </c:numRef>
          </c:yVal>
          <c:smooth val="0"/>
        </c:ser>
        <c:ser>
          <c:idx val="2"/>
          <c:order val="2"/>
          <c:tx>
            <c:v>Cr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(Drift!$E$25,Drift!$E$28,Drift!$E$31,Drift!$E$36,Drift!$E$41,Drift!$E$46,Drift!$E$51,Drift!$E$56)</c:f>
              <c:numCache>
                <c:ptCount val="8"/>
                <c:pt idx="0">
                  <c:v>1</c:v>
                </c:pt>
                <c:pt idx="1">
                  <c:v>1.0195534456703128</c:v>
                </c:pt>
                <c:pt idx="2">
                  <c:v>1.040920793103974</c:v>
                </c:pt>
                <c:pt idx="3">
                  <c:v>1.059367024960017</c:v>
                </c:pt>
                <c:pt idx="4">
                  <c:v>1.0837491803285968</c:v>
                </c:pt>
                <c:pt idx="5">
                  <c:v>1.0937583259360557</c:v>
                </c:pt>
                <c:pt idx="6">
                  <c:v>1.0725199727834904</c:v>
                </c:pt>
                <c:pt idx="7">
                  <c:v>1.1039474695415055</c:v>
                </c:pt>
              </c:numCache>
            </c:numRef>
          </c:yVal>
          <c:smooth val="0"/>
        </c:ser>
        <c:ser>
          <c:idx val="3"/>
          <c:order val="3"/>
          <c:tx>
            <c:v>Ni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(Drift!$F$25,Drift!$F$28,Drift!$F$31,Drift!$F$36,Drift!$F$41,Drift!$F$46,Drift!$F$51,Drift!$F$56)</c:f>
              <c:numCache>
                <c:ptCount val="8"/>
                <c:pt idx="0">
                  <c:v>1</c:v>
                </c:pt>
                <c:pt idx="1">
                  <c:v>1.0385644032352224</c:v>
                </c:pt>
                <c:pt idx="2">
                  <c:v>1.0636758551627017</c:v>
                </c:pt>
                <c:pt idx="3">
                  <c:v>1.1240150401476698</c:v>
                </c:pt>
                <c:pt idx="4">
                  <c:v>1.114225328273573</c:v>
                </c:pt>
                <c:pt idx="5">
                  <c:v>1.1306331211072955</c:v>
                </c:pt>
                <c:pt idx="6">
                  <c:v>1.1338803859705473</c:v>
                </c:pt>
                <c:pt idx="7">
                  <c:v>1.162309530908258</c:v>
                </c:pt>
              </c:numCache>
            </c:numRef>
          </c:yVal>
          <c:smooth val="0"/>
        </c:ser>
        <c:ser>
          <c:idx val="4"/>
          <c:order val="4"/>
          <c:tx>
            <c:v>Sc</c:v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333333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(Drift!$G$25,Drift!$G$28,Drift!$G$31,Drift!$G$36,Drift!$G$41,Drift!$G$46,Drift!$G$51,Drift!$G$56)</c:f>
              <c:numCache>
                <c:ptCount val="8"/>
                <c:pt idx="0">
                  <c:v>1</c:v>
                </c:pt>
                <c:pt idx="1">
                  <c:v>1.0360429421826889</c:v>
                </c:pt>
                <c:pt idx="2">
                  <c:v>1.0398233093614515</c:v>
                </c:pt>
                <c:pt idx="3">
                  <c:v>1.0296942320024776</c:v>
                </c:pt>
                <c:pt idx="4">
                  <c:v>1.0076809749193252</c:v>
                </c:pt>
                <c:pt idx="5">
                  <c:v>0.9922917670332958</c:v>
                </c:pt>
                <c:pt idx="6">
                  <c:v>0.9976445824328537</c:v>
                </c:pt>
                <c:pt idx="7">
                  <c:v>1.0042415082768905</c:v>
                </c:pt>
              </c:numCache>
            </c:numRef>
          </c:yVal>
          <c:smooth val="0"/>
        </c:ser>
        <c:ser>
          <c:idx val="5"/>
          <c:order val="5"/>
          <c:tx>
            <c:v>Co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(Drift!$H$25,Drift!$H$28,Drift!$H$31,Drift!$H$36,Drift!$H$41,Drift!$H$46,Drift!$H$51,Drift!$H$56)</c:f>
              <c:numCache>
                <c:ptCount val="8"/>
                <c:pt idx="0">
                  <c:v>1</c:v>
                </c:pt>
                <c:pt idx="1">
                  <c:v>1.0287194656836631</c:v>
                </c:pt>
                <c:pt idx="2">
                  <c:v>1.1124651772004897</c:v>
                </c:pt>
                <c:pt idx="3">
                  <c:v>1.1251155949217164</c:v>
                </c:pt>
                <c:pt idx="4">
                  <c:v>1.1651434957249167</c:v>
                </c:pt>
                <c:pt idx="5">
                  <c:v>1.1912106331841212</c:v>
                </c:pt>
                <c:pt idx="6">
                  <c:v>1.1904994713418728</c:v>
                </c:pt>
                <c:pt idx="7">
                  <c:v>1.2132559052792815</c:v>
                </c:pt>
              </c:numCache>
            </c:numRef>
          </c:yVal>
          <c:smooth val="0"/>
        </c:ser>
        <c:ser>
          <c:idx val="6"/>
          <c:order val="6"/>
          <c:tx>
            <c:v>Sr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CCFF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(Drift!$I$25,Drift!$I$28,Drift!$I$31,Drift!$I$36,Drift!$I$41,Drift!$I$46,Drift!$I$51,Drift!$I$56)</c:f>
              <c:numCache>
                <c:ptCount val="8"/>
                <c:pt idx="0">
                  <c:v>1</c:v>
                </c:pt>
                <c:pt idx="1">
                  <c:v>1.0020700634435198</c:v>
                </c:pt>
                <c:pt idx="2">
                  <c:v>1.0178477152804635</c:v>
                </c:pt>
                <c:pt idx="3">
                  <c:v>0.9854322488850358</c:v>
                </c:pt>
                <c:pt idx="4">
                  <c:v>1.0006168692444461</c:v>
                </c:pt>
                <c:pt idx="5">
                  <c:v>0.9836755029631264</c:v>
                </c:pt>
                <c:pt idx="6">
                  <c:v>0.9735464550765133</c:v>
                </c:pt>
                <c:pt idx="7">
                  <c:v>0.9757753148910697</c:v>
                </c:pt>
              </c:numCache>
            </c:numRef>
          </c:yVal>
          <c:smooth val="0"/>
        </c:ser>
        <c:ser>
          <c:idx val="7"/>
          <c:order val="7"/>
          <c:tx>
            <c:v>Cu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(Drift!$J$25,Drift!$J$28,Drift!$J$31,Drift!$J$36,Drift!$J$41,Drift!$J$46,Drift!$J$51,Drift!$J$56)</c:f>
              <c:numCache>
                <c:ptCount val="8"/>
                <c:pt idx="0">
                  <c:v>1</c:v>
                </c:pt>
                <c:pt idx="1">
                  <c:v>1.0326560330166683</c:v>
                </c:pt>
                <c:pt idx="2">
                  <c:v>1.0686043285393942</c:v>
                </c:pt>
                <c:pt idx="3">
                  <c:v>1.0560166279752479</c:v>
                </c:pt>
                <c:pt idx="4">
                  <c:v>1.0161736780911652</c:v>
                </c:pt>
                <c:pt idx="5">
                  <c:v>1.0180927733264513</c:v>
                </c:pt>
                <c:pt idx="6">
                  <c:v>0.9962074873136219</c:v>
                </c:pt>
                <c:pt idx="7">
                  <c:v>1.0294668039972747</c:v>
                </c:pt>
              </c:numCache>
            </c:numRef>
          </c:yVal>
          <c:smooth val="0"/>
        </c:ser>
        <c:ser>
          <c:idx val="8"/>
          <c:order val="8"/>
          <c:tx>
            <c:v>V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(Drift!$K$25,Drift!$K$28,Drift!$K$31,Drift!$K$36,Drift!$K$41,Drift!$K$46,Drift!$K$51,Drift!$K$56)</c:f>
              <c:numCache>
                <c:ptCount val="8"/>
                <c:pt idx="0">
                  <c:v>1</c:v>
                </c:pt>
                <c:pt idx="1">
                  <c:v>1.0137274811177028</c:v>
                </c:pt>
                <c:pt idx="2">
                  <c:v>1.0151613711194234</c:v>
                </c:pt>
                <c:pt idx="3">
                  <c:v>1.030722529426278</c:v>
                </c:pt>
                <c:pt idx="4">
                  <c:v>1.0201282152000124</c:v>
                </c:pt>
                <c:pt idx="5">
                  <c:v>1.0374521704984598</c:v>
                </c:pt>
                <c:pt idx="6">
                  <c:v>1.005853502539931</c:v>
                </c:pt>
                <c:pt idx="7">
                  <c:v>1.0381505127364357</c:v>
                </c:pt>
              </c:numCache>
            </c:numRef>
          </c:yVal>
          <c:smooth val="0"/>
        </c:ser>
        <c:ser>
          <c:idx val="9"/>
          <c:order val="9"/>
          <c:tx>
            <c:v>Zr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CCFFFF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(Drift!$L$25,Drift!$L$28,Drift!$L$31,Drift!$L$36,Drift!$L$41,Drift!$L$46,Drift!$L$51,Drift!$L$56)</c:f>
              <c:numCache>
                <c:ptCount val="8"/>
                <c:pt idx="0">
                  <c:v>1</c:v>
                </c:pt>
                <c:pt idx="1">
                  <c:v>1.027760423404219</c:v>
                </c:pt>
                <c:pt idx="2">
                  <c:v>1.0184089654904938</c:v>
                </c:pt>
                <c:pt idx="3">
                  <c:v>1.0613161123170256</c:v>
                </c:pt>
                <c:pt idx="4">
                  <c:v>1.036308478808881</c:v>
                </c:pt>
                <c:pt idx="5">
                  <c:v>1.0250414548475562</c:v>
                </c:pt>
                <c:pt idx="6">
                  <c:v>1.063881691043938</c:v>
                </c:pt>
                <c:pt idx="7">
                  <c:v>1.061345666997905</c:v>
                </c:pt>
              </c:numCache>
            </c:numRef>
          </c:yVal>
          <c:smooth val="0"/>
        </c:ser>
        <c:axId val="16212257"/>
        <c:axId val="11692586"/>
      </c:scatterChart>
      <c:valAx>
        <c:axId val="16212257"/>
        <c:scaling>
          <c:orientation val="minMax"/>
          <c:max val="9"/>
          <c:min val="1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1" i="0" u="none" baseline="0">
                <a:latin typeface="Arial"/>
                <a:ea typeface="Arial"/>
                <a:cs typeface="Arial"/>
              </a:defRPr>
            </a:pPr>
          </a:p>
        </c:txPr>
        <c:crossAx val="11692586"/>
        <c:crosses val="autoZero"/>
        <c:crossBetween val="midCat"/>
        <c:dispUnits/>
      </c:valAx>
      <c:valAx>
        <c:axId val="11692586"/>
        <c:scaling>
          <c:orientation val="minMax"/>
          <c:max val="1.25"/>
          <c:min val="0.9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1" i="0" u="none" baseline="0">
                <a:latin typeface="Arial"/>
                <a:ea typeface="Arial"/>
                <a:cs typeface="Arial"/>
              </a:defRPr>
            </a:pPr>
          </a:p>
        </c:txPr>
        <c:crossAx val="16212257"/>
        <c:crosses val="autoZero"/>
        <c:crossBetween val="midCat"/>
        <c:dispUnits/>
        <c:majorUnit val="0.05"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9825"/>
          <c:y val="0.1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733425</xdr:colOff>
      <xdr:row>44</xdr:row>
      <xdr:rowOff>114300</xdr:rowOff>
    </xdr:from>
    <xdr:to>
      <xdr:col>6</xdr:col>
      <xdr:colOff>295275</xdr:colOff>
      <xdr:row>65</xdr:row>
      <xdr:rowOff>28575</xdr:rowOff>
    </xdr:to>
    <xdr:graphicFrame>
      <xdr:nvGraphicFramePr>
        <xdr:cNvPr id="1" name="Chart 2"/>
        <xdr:cNvGraphicFramePr/>
      </xdr:nvGraphicFramePr>
      <xdr:xfrm>
        <a:off x="1790700" y="6438900"/>
        <a:ext cx="3209925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1104900</xdr:colOff>
      <xdr:row>57</xdr:row>
      <xdr:rowOff>0</xdr:rowOff>
    </xdr:from>
    <xdr:to>
      <xdr:col>13</xdr:col>
      <xdr:colOff>514350</xdr:colOff>
      <xdr:row>88</xdr:row>
      <xdr:rowOff>142875</xdr:rowOff>
    </xdr:to>
    <xdr:graphicFrame>
      <xdr:nvGraphicFramePr>
        <xdr:cNvPr id="1" name="Chart 13"/>
        <xdr:cNvGraphicFramePr/>
      </xdr:nvGraphicFramePr>
      <xdr:xfrm>
        <a:off x="1714500" y="8191500"/>
        <a:ext cx="7391400" cy="5162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VOL\Geochem\ICPCalculation\1309B_3_min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e"/>
      <sheetName val="RawData minor"/>
      <sheetName val="raw data"/>
      <sheetName val="recalc raw"/>
      <sheetName val="blk, drift &amp; conc calc"/>
      <sheetName val="Compar"/>
      <sheetName val="regressions"/>
      <sheetName val="all stds (icp)"/>
      <sheetName val="blanks"/>
      <sheetName val="Final data Table"/>
      <sheetName val="Drift"/>
    </sheetNames>
    <sheetDataSet>
      <sheetData sheetId="5">
        <row r="39">
          <cell r="P39">
            <v>171.43811364382427</v>
          </cell>
          <cell r="Q39">
            <v>73.55644373829443</v>
          </cell>
          <cell r="R39">
            <v>6.003774261064081</v>
          </cell>
          <cell r="S39">
            <v>44.65680416639549</v>
          </cell>
          <cell r="T39">
            <v>314.2660262947999</v>
          </cell>
          <cell r="U39">
            <v>28.236515820978124</v>
          </cell>
          <cell r="V39">
            <v>51.427762529398656</v>
          </cell>
          <cell r="X39">
            <v>58.05597046060824</v>
          </cell>
          <cell r="Y39">
            <v>1.1362913244301966</v>
          </cell>
        </row>
        <row r="40">
          <cell r="P40">
            <v>187.09429431780515</v>
          </cell>
          <cell r="Q40">
            <v>68.93156585747258</v>
          </cell>
          <cell r="R40">
            <v>0.5556115444593943</v>
          </cell>
          <cell r="S40">
            <v>46.961807883057105</v>
          </cell>
          <cell r="T40">
            <v>331.9756818626822</v>
          </cell>
          <cell r="U40">
            <v>29.16224234020371</v>
          </cell>
          <cell r="V40">
            <v>48.85587537559974</v>
          </cell>
          <cell r="X40">
            <v>55.87268341941965</v>
          </cell>
          <cell r="Y40">
            <v>1.149035701354162</v>
          </cell>
        </row>
        <row r="45">
          <cell r="P45">
            <v>421.472697033701</v>
          </cell>
          <cell r="Q45">
            <v>123.788243199431</v>
          </cell>
          <cell r="R45">
            <v>3.8718222506907596</v>
          </cell>
          <cell r="S45">
            <v>108.31336028866203</v>
          </cell>
          <cell r="T45">
            <v>311.2668785425317</v>
          </cell>
          <cell r="U45">
            <v>17.48476275210756</v>
          </cell>
          <cell r="V45">
            <v>17.422211580456263</v>
          </cell>
          <cell r="X45">
            <v>48.83966330403391</v>
          </cell>
          <cell r="Y45">
            <v>1.257920975761317</v>
          </cell>
        </row>
        <row r="50">
          <cell r="K50">
            <v>0.020084904120448346</v>
          </cell>
          <cell r="P50">
            <v>2279.743201892739</v>
          </cell>
          <cell r="Q50">
            <v>901.3561616659372</v>
          </cell>
          <cell r="R50">
            <v>-1.3212939070938146</v>
          </cell>
          <cell r="S50">
            <v>37.3568504143181</v>
          </cell>
          <cell r="T50">
            <v>182.97043728181873</v>
          </cell>
          <cell r="U50">
            <v>14.937063591373601</v>
          </cell>
          <cell r="V50">
            <v>40.48158517604645</v>
          </cell>
          <cell r="X50">
            <v>79.65874995778752</v>
          </cell>
          <cell r="Y50">
            <v>9.15468432859631</v>
          </cell>
        </row>
        <row r="51">
          <cell r="K51">
            <v>0.05458348547527615</v>
          </cell>
          <cell r="P51">
            <v>2295.0220765439835</v>
          </cell>
          <cell r="Q51">
            <v>985.0813743467861</v>
          </cell>
          <cell r="R51">
            <v>-1.438274157823243</v>
          </cell>
          <cell r="S51">
            <v>38.235104924551244</v>
          </cell>
          <cell r="T51">
            <v>178.89650369385072</v>
          </cell>
          <cell r="U51">
            <v>14.61391133843279</v>
          </cell>
          <cell r="V51">
            <v>47.141144653156616</v>
          </cell>
          <cell r="X51">
            <v>80.27649462008469</v>
          </cell>
          <cell r="Y51">
            <v>1.4699186949602818</v>
          </cell>
        </row>
        <row r="56">
          <cell r="K56">
            <v>0.11302949753552384</v>
          </cell>
          <cell r="P56">
            <v>279.5988473487399</v>
          </cell>
          <cell r="Q56">
            <v>108.55538413400001</v>
          </cell>
          <cell r="R56">
            <v>133.75258203442064</v>
          </cell>
          <cell r="S56">
            <v>397.38714767649105</v>
          </cell>
          <cell r="T56">
            <v>303.9806988338869</v>
          </cell>
          <cell r="U56">
            <v>26.307043013211914</v>
          </cell>
          <cell r="V56">
            <v>184.86746056358604</v>
          </cell>
          <cell r="X56">
            <v>53.91268546433539</v>
          </cell>
          <cell r="Y56">
            <v>-0.9816381081472756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workbookViewId="0" topLeftCell="A1">
      <selection activeCell="C13" sqref="C13"/>
    </sheetView>
  </sheetViews>
  <sheetFormatPr defaultColWidth="11.421875" defaultRowHeight="12.75"/>
  <cols>
    <col min="1" max="1" width="9.8515625" style="0" bestFit="1" customWidth="1"/>
    <col min="2" max="16384" width="9.140625" style="0" customWidth="1"/>
  </cols>
  <sheetData>
    <row r="1" spans="1:2" ht="12.75">
      <c r="A1" s="119">
        <v>38019</v>
      </c>
      <c r="B1" t="s">
        <v>367</v>
      </c>
    </row>
    <row r="2" ht="12.75">
      <c r="B2" t="s">
        <v>368</v>
      </c>
    </row>
    <row r="3" ht="12.75">
      <c r="B3" t="s">
        <v>369</v>
      </c>
    </row>
    <row r="5" ht="12.75">
      <c r="B5" t="s">
        <v>547</v>
      </c>
    </row>
    <row r="7" spans="1:2" ht="12.75">
      <c r="A7" s="1"/>
      <c r="B7" t="s">
        <v>548</v>
      </c>
    </row>
    <row r="8" spans="1:2" ht="12.75">
      <c r="A8" s="1"/>
      <c r="B8" s="14" t="s">
        <v>549</v>
      </c>
    </row>
    <row r="9" ht="12.75">
      <c r="A9" s="1"/>
    </row>
    <row r="10" spans="1:3" ht="12.75">
      <c r="A10" s="1"/>
      <c r="B10" t="s">
        <v>550</v>
      </c>
      <c r="C10" t="s">
        <v>551</v>
      </c>
    </row>
  </sheetData>
  <printOptions/>
  <pageMargins left="0.75" right="0.75" top="1" bottom="1" header="0.512" footer="0.51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61"/>
  <sheetViews>
    <sheetView tabSelected="1" workbookViewId="0" topLeftCell="A40">
      <selection activeCell="B60" sqref="B60:K61"/>
    </sheetView>
  </sheetViews>
  <sheetFormatPr defaultColWidth="11.421875" defaultRowHeight="12.75"/>
  <cols>
    <col min="1" max="1" width="17.28125" style="32" customWidth="1"/>
    <col min="2" max="7" width="8.8515625" style="32" customWidth="1"/>
    <col min="8" max="12" width="11.7109375" style="32" customWidth="1"/>
    <col min="13" max="13" width="10.7109375" style="19" bestFit="1" customWidth="1"/>
    <col min="14" max="14" width="10.57421875" style="19" bestFit="1" customWidth="1"/>
    <col min="15" max="15" width="11.28125" style="19" bestFit="1" customWidth="1"/>
    <col min="16" max="16" width="10.7109375" style="19" bestFit="1" customWidth="1"/>
    <col min="17" max="18" width="10.140625" style="19" bestFit="1" customWidth="1"/>
    <col min="19" max="19" width="10.421875" style="19" bestFit="1" customWidth="1"/>
    <col min="20" max="22" width="11.28125" style="19" bestFit="1" customWidth="1"/>
    <col min="23" max="16384" width="9.140625" style="19" customWidth="1"/>
  </cols>
  <sheetData>
    <row r="1" spans="1:12" s="94" customFormat="1" ht="11.25">
      <c r="A1" s="168" t="s">
        <v>530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</row>
    <row r="2" spans="1:12" s="94" customFormat="1" ht="11.25">
      <c r="A2" s="168">
        <f>'recalc raw'!A1</f>
        <v>0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</row>
    <row r="3" spans="1:22" s="95" customFormat="1" ht="12" thickBot="1">
      <c r="A3" s="170" t="str">
        <f>'blk, drift &amp; conc calc'!B2</f>
        <v>Sample</v>
      </c>
      <c r="B3" s="171" t="str">
        <f>'blk, drift &amp; conc calc'!C110</f>
        <v>Y 371.029</v>
      </c>
      <c r="C3" s="171" t="str">
        <f>'blk, drift &amp; conc calc'!D110</f>
        <v>Ba 455.403</v>
      </c>
      <c r="D3" s="171" t="str">
        <f>'blk, drift &amp; conc calc'!E110</f>
        <v>Cr 267.716</v>
      </c>
      <c r="E3" s="171" t="str">
        <f>'blk, drift &amp; conc calc'!F110</f>
        <v>Ni 231.604</v>
      </c>
      <c r="F3" s="171" t="str">
        <f>'blk, drift &amp; conc calc'!G110</f>
        <v>Sc 361.384</v>
      </c>
      <c r="G3" s="171" t="str">
        <f>'blk, drift &amp; conc calc'!H110</f>
        <v>Co 228.616</v>
      </c>
      <c r="H3" s="171" t="str">
        <f>'blk, drift &amp; conc calc'!I110</f>
        <v>Sr 407.771</v>
      </c>
      <c r="I3" s="171" t="str">
        <f>'blk, drift &amp; conc calc'!J110</f>
        <v>Cu 324.754</v>
      </c>
      <c r="J3" s="171" t="str">
        <f>'blk, drift &amp; conc calc'!K110</f>
        <v>V 292.402</v>
      </c>
      <c r="K3" s="171" t="str">
        <f>'blk, drift &amp; conc calc'!L110</f>
        <v>Zr 343.823</v>
      </c>
      <c r="L3" s="171" t="s">
        <v>542</v>
      </c>
      <c r="M3" s="95">
        <f>'blk, drift &amp; conc calc'!M110</f>
        <v>0</v>
      </c>
      <c r="N3" s="95">
        <f>'blk, drift &amp; conc calc'!N110</f>
        <v>0</v>
      </c>
      <c r="O3" s="95">
        <f>'blk, drift &amp; conc calc'!O110</f>
        <v>0</v>
      </c>
      <c r="P3" s="95">
        <f>'blk, drift &amp; conc calc'!P110</f>
        <v>0</v>
      </c>
      <c r="Q3" s="95">
        <f>'blk, drift &amp; conc calc'!Q110</f>
        <v>0</v>
      </c>
      <c r="R3" s="95">
        <f>'blk, drift &amp; conc calc'!R110</f>
        <v>0</v>
      </c>
      <c r="S3" s="95">
        <f>'blk, drift &amp; conc calc'!S110</f>
        <v>0</v>
      </c>
      <c r="T3" s="95" t="str">
        <f>'blk, drift &amp; conc calc'!T110</f>
        <v>V 292.402</v>
      </c>
      <c r="U3" s="95">
        <f>'blk, drift &amp; conc calc'!U110</f>
        <v>0</v>
      </c>
      <c r="V3" s="95">
        <f>'blk, drift &amp; conc calc'!V110</f>
        <v>0</v>
      </c>
    </row>
    <row r="4" spans="2:7" ht="11.25">
      <c r="B4" s="172"/>
      <c r="C4" s="172"/>
      <c r="D4" s="172"/>
      <c r="E4" s="172"/>
      <c r="F4" s="172"/>
      <c r="G4" s="172"/>
    </row>
    <row r="5" spans="1:29" ht="11.25">
      <c r="A5" s="32" t="str">
        <f>'recalc raw'!C3</f>
        <v>drift-1</v>
      </c>
      <c r="B5" s="32">
        <f>'blk, drift &amp; conc calc'!C111</f>
        <v>27.13012280811507</v>
      </c>
      <c r="C5" s="32">
        <f>'blk, drift &amp; conc calc'!D111</f>
        <v>133.3806266022973</v>
      </c>
      <c r="D5" s="32">
        <f>'blk, drift &amp; conc calc'!E111</f>
        <v>1951.5706904869799</v>
      </c>
      <c r="E5" s="32">
        <f>'blk, drift &amp; conc calc'!F111</f>
        <v>653.8669184705175</v>
      </c>
      <c r="F5" s="32">
        <f>'blk, drift &amp; conc calc'!G111</f>
        <v>32.18813415381699</v>
      </c>
      <c r="G5" s="32">
        <f>'blk, drift &amp; conc calc'!H111</f>
        <v>263.5927256968673</v>
      </c>
      <c r="H5" s="32">
        <f>'blk, drift &amp; conc calc'!I111</f>
        <v>391.26541118558066</v>
      </c>
      <c r="I5" s="32">
        <f>'blk, drift &amp; conc calc'!J111</f>
        <v>139.79735160214682</v>
      </c>
      <c r="J5" s="32">
        <f>'blk, drift &amp; conc calc'!K111</f>
        <v>309.90181926624706</v>
      </c>
      <c r="K5" s="32">
        <f>'blk, drift &amp; conc calc'!L111</f>
        <v>179.52732236953204</v>
      </c>
      <c r="L5" s="32">
        <f>SUM(B5:K5)</f>
        <v>4082.2211226421005</v>
      </c>
      <c r="M5" s="96" t="e">
        <f>'blk, drift &amp; conc calc'!M111</f>
        <v>#DIV/0!</v>
      </c>
      <c r="N5" s="96" t="e">
        <f>'blk, drift &amp; conc calc'!N111</f>
        <v>#DIV/0!</v>
      </c>
      <c r="O5" s="96" t="e">
        <f>'blk, drift &amp; conc calc'!O111</f>
        <v>#DIV/0!</v>
      </c>
      <c r="P5" s="96" t="e">
        <f>'blk, drift &amp; conc calc'!P111</f>
        <v>#DIV/0!</v>
      </c>
      <c r="Q5" s="96" t="e">
        <f>'blk, drift &amp; conc calc'!Q111</f>
        <v>#DIV/0!</v>
      </c>
      <c r="R5" s="96" t="e">
        <f>'blk, drift &amp; conc calc'!R111</f>
        <v>#DIV/0!</v>
      </c>
      <c r="S5" s="96" t="e">
        <f>'blk, drift &amp; conc calc'!S111</f>
        <v>#DIV/0!</v>
      </c>
      <c r="T5" s="96">
        <f>'blk, drift &amp; conc calc'!T111</f>
        <v>22.46174801615139</v>
      </c>
      <c r="U5" s="96" t="e">
        <f>'blk, drift &amp; conc calc'!U111</f>
        <v>#DIV/0!</v>
      </c>
      <c r="V5" s="96" t="e">
        <f>'blk, drift &amp; conc calc'!V111</f>
        <v>#DIV/0!</v>
      </c>
      <c r="W5" s="32"/>
      <c r="X5" s="32"/>
      <c r="Y5" s="32"/>
      <c r="Z5" s="32"/>
      <c r="AA5" s="32"/>
      <c r="AB5" s="32"/>
      <c r="AC5" s="32"/>
    </row>
    <row r="6" spans="1:29" ht="11.25">
      <c r="A6" s="32" t="str">
        <f>'recalc raw'!C4</f>
        <v>blank-1</v>
      </c>
      <c r="B6" s="32">
        <f>'blk, drift &amp; conc calc'!C112</f>
        <v>-1.277430026930322</v>
      </c>
      <c r="C6" s="32">
        <f>'blk, drift &amp; conc calc'!D112</f>
        <v>4.766562730319521</v>
      </c>
      <c r="D6" s="32">
        <f>'blk, drift &amp; conc calc'!E112</f>
        <v>45.42960998025508</v>
      </c>
      <c r="E6" s="32">
        <f>'blk, drift &amp; conc calc'!F112</f>
        <v>-0.29287281725989023</v>
      </c>
      <c r="F6" s="32">
        <f>'blk, drift &amp; conc calc'!G112</f>
        <v>0.3862451504540185</v>
      </c>
      <c r="G6" s="32">
        <f>'blk, drift &amp; conc calc'!H112</f>
        <v>-54.46409211318582</v>
      </c>
      <c r="H6" s="32">
        <f>'blk, drift &amp; conc calc'!I112</f>
        <v>2.131816583721437</v>
      </c>
      <c r="I6" s="32">
        <f>'blk, drift &amp; conc calc'!J112</f>
        <v>61.52631150056524</v>
      </c>
      <c r="J6" s="32">
        <f>'blk, drift &amp; conc calc'!K112</f>
        <v>9.516826956179411</v>
      </c>
      <c r="K6" s="32">
        <f>'blk, drift &amp; conc calc'!L112</f>
        <v>13.379248334267482</v>
      </c>
      <c r="L6" s="32">
        <f aca="true" t="shared" si="0" ref="L6:L36">SUM(B6:K6)</f>
        <v>81.10222627838617</v>
      </c>
      <c r="M6" s="96" t="e">
        <f>'blk, drift &amp; conc calc'!M112</f>
        <v>#DIV/0!</v>
      </c>
      <c r="N6" s="96" t="e">
        <f>'blk, drift &amp; conc calc'!N112</f>
        <v>#DIV/0!</v>
      </c>
      <c r="O6" s="96" t="e">
        <f>'blk, drift &amp; conc calc'!O112</f>
        <v>#DIV/0!</v>
      </c>
      <c r="P6" s="96" t="e">
        <f>'blk, drift &amp; conc calc'!P112</f>
        <v>#DIV/0!</v>
      </c>
      <c r="Q6" s="96" t="e">
        <f>'blk, drift &amp; conc calc'!Q112</f>
        <v>#DIV/0!</v>
      </c>
      <c r="R6" s="96" t="e">
        <f>'blk, drift &amp; conc calc'!R112</f>
        <v>#DIV/0!</v>
      </c>
      <c r="S6" s="96" t="e">
        <f>'blk, drift &amp; conc calc'!S112</f>
        <v>#DIV/0!</v>
      </c>
      <c r="T6" s="96">
        <f>'blk, drift &amp; conc calc'!T112</f>
        <v>5.828085699025098</v>
      </c>
      <c r="U6" s="96" t="e">
        <f>'blk, drift &amp; conc calc'!U112</f>
        <v>#DIV/0!</v>
      </c>
      <c r="V6" s="96" t="e">
        <f>'blk, drift &amp; conc calc'!V112</f>
        <v>#DIV/0!</v>
      </c>
      <c r="W6" s="32"/>
      <c r="X6" s="32"/>
      <c r="Y6" s="32"/>
      <c r="Z6" s="32"/>
      <c r="AA6" s="32"/>
      <c r="AB6" s="32"/>
      <c r="AC6" s="32"/>
    </row>
    <row r="7" spans="1:22" ht="11.25">
      <c r="A7" s="32" t="str">
        <f>'recalc raw'!C5</f>
        <v>bir1-1</v>
      </c>
      <c r="B7" s="32">
        <f>'blk, drift &amp; conc calc'!C113</f>
        <v>15.930405746649571</v>
      </c>
      <c r="C7" s="32">
        <f>'blk, drift &amp; conc calc'!D113</f>
        <v>9.391972078528484</v>
      </c>
      <c r="D7" s="32">
        <f>'blk, drift &amp; conc calc'!E113</f>
        <v>359.6029869989196</v>
      </c>
      <c r="E7" s="32">
        <f>'blk, drift &amp; conc calc'!F113</f>
        <v>150.98295080322396</v>
      </c>
      <c r="F7" s="32">
        <f>'blk, drift &amp; conc calc'!G113</f>
        <v>43.384866114876964</v>
      </c>
      <c r="G7" s="32">
        <f>'blk, drift &amp; conc calc'!H113</f>
        <v>56.92054532296572</v>
      </c>
      <c r="H7" s="32">
        <f>'blk, drift &amp; conc calc'!I113</f>
        <v>107.46550934716954</v>
      </c>
      <c r="I7" s="32">
        <f>'blk, drift &amp; conc calc'!J113</f>
        <v>126.8836468977724</v>
      </c>
      <c r="J7" s="32">
        <f>'blk, drift &amp; conc calc'!K113</f>
        <v>307.2931539122397</v>
      </c>
      <c r="K7" s="32">
        <f>'blk, drift &amp; conc calc'!L113</f>
        <v>14.211111503514562</v>
      </c>
      <c r="L7" s="32">
        <f t="shared" si="0"/>
        <v>1192.0671487258605</v>
      </c>
      <c r="M7" s="96" t="e">
        <f>'blk, drift &amp; conc calc'!M113</f>
        <v>#DIV/0!</v>
      </c>
      <c r="N7" s="96" t="e">
        <f>'blk, drift &amp; conc calc'!N113</f>
        <v>#DIV/0!</v>
      </c>
      <c r="O7" s="96" t="e">
        <f>'blk, drift &amp; conc calc'!O113</f>
        <v>#DIV/0!</v>
      </c>
      <c r="P7" s="96" t="e">
        <f>'blk, drift &amp; conc calc'!P113</f>
        <v>#DIV/0!</v>
      </c>
      <c r="Q7" s="96" t="e">
        <f>'blk, drift &amp; conc calc'!Q113</f>
        <v>#DIV/0!</v>
      </c>
      <c r="R7" s="96" t="e">
        <f>'blk, drift &amp; conc calc'!R113</f>
        <v>#DIV/0!</v>
      </c>
      <c r="S7" s="96" t="e">
        <f>'blk, drift &amp; conc calc'!S113</f>
        <v>#DIV/0!</v>
      </c>
      <c r="T7" s="96">
        <f>'blk, drift &amp; conc calc'!T113</f>
        <v>22.319517914567424</v>
      </c>
      <c r="U7" s="96" t="e">
        <f>'blk, drift &amp; conc calc'!U113</f>
        <v>#DIV/0!</v>
      </c>
      <c r="V7" s="96" t="e">
        <f>'blk, drift &amp; conc calc'!V113</f>
        <v>#DIV/0!</v>
      </c>
    </row>
    <row r="8" spans="1:22" ht="11.25">
      <c r="A8" s="32" t="str">
        <f>'recalc raw'!C6</f>
        <v>drift-2</v>
      </c>
      <c r="B8" s="32">
        <f>'blk, drift &amp; conc calc'!C114</f>
        <v>27.13012280811507</v>
      </c>
      <c r="C8" s="32">
        <f>'blk, drift &amp; conc calc'!D114</f>
        <v>133.3806266022973</v>
      </c>
      <c r="D8" s="32">
        <f>'blk, drift &amp; conc calc'!E114</f>
        <v>1951.5706904869799</v>
      </c>
      <c r="E8" s="32">
        <f>'blk, drift &amp; conc calc'!F114</f>
        <v>653.8669184705174</v>
      </c>
      <c r="F8" s="32">
        <f>'blk, drift &amp; conc calc'!G114</f>
        <v>32.18813415381699</v>
      </c>
      <c r="G8" s="32">
        <f>'blk, drift &amp; conc calc'!H114</f>
        <v>263.5927256968673</v>
      </c>
      <c r="H8" s="32">
        <f>'blk, drift &amp; conc calc'!I114</f>
        <v>391.26541118558066</v>
      </c>
      <c r="I8" s="32">
        <f>'blk, drift &amp; conc calc'!J114</f>
        <v>139.79735160214685</v>
      </c>
      <c r="J8" s="32">
        <f>'blk, drift &amp; conc calc'!K114</f>
        <v>309.90181926624706</v>
      </c>
      <c r="K8" s="32">
        <f>'blk, drift &amp; conc calc'!L114</f>
        <v>179.52732236953202</v>
      </c>
      <c r="L8" s="32">
        <f t="shared" si="0"/>
        <v>4082.221122642101</v>
      </c>
      <c r="M8" s="96" t="e">
        <f>'blk, drift &amp; conc calc'!M114</f>
        <v>#DIV/0!</v>
      </c>
      <c r="N8" s="96" t="e">
        <f>'blk, drift &amp; conc calc'!N114</f>
        <v>#DIV/0!</v>
      </c>
      <c r="O8" s="96" t="e">
        <f>'blk, drift &amp; conc calc'!O114</f>
        <v>#DIV/0!</v>
      </c>
      <c r="P8" s="96" t="e">
        <f>'blk, drift &amp; conc calc'!P114</f>
        <v>#DIV/0!</v>
      </c>
      <c r="Q8" s="96" t="e">
        <f>'blk, drift &amp; conc calc'!Q114</f>
        <v>#DIV/0!</v>
      </c>
      <c r="R8" s="96" t="e">
        <f>'blk, drift &amp; conc calc'!R114</f>
        <v>#DIV/0!</v>
      </c>
      <c r="S8" s="96" t="e">
        <f>'blk, drift &amp; conc calc'!S114</f>
        <v>#DIV/0!</v>
      </c>
      <c r="T8" s="96">
        <f>'blk, drift &amp; conc calc'!T114</f>
        <v>22.46174801615139</v>
      </c>
      <c r="U8" s="96" t="e">
        <f>'blk, drift &amp; conc calc'!U114</f>
        <v>#DIV/0!</v>
      </c>
      <c r="V8" s="96" t="e">
        <f>'blk, drift &amp; conc calc'!V114</f>
        <v>#DIV/0!</v>
      </c>
    </row>
    <row r="9" spans="1:22" ht="11.25">
      <c r="A9" s="32" t="str">
        <f>'recalc raw'!C7</f>
        <v>jp1-1</v>
      </c>
      <c r="B9" s="32">
        <f>'blk, drift &amp; conc calc'!C115</f>
        <v>-0.5822575848259754</v>
      </c>
      <c r="C9" s="32">
        <f>'blk, drift &amp; conc calc'!D115</f>
        <v>12.828036495386256</v>
      </c>
      <c r="D9" s="32">
        <f>'blk, drift &amp; conc calc'!E115</f>
        <v>2771.621946563812</v>
      </c>
      <c r="E9" s="32">
        <f>'blk, drift &amp; conc calc'!F115</f>
        <v>2438.632733648217</v>
      </c>
      <c r="F9" s="32">
        <f>'blk, drift &amp; conc calc'!G115</f>
        <v>6.8658777947119605</v>
      </c>
      <c r="G9" s="32">
        <f>'blk, drift &amp; conc calc'!H115</f>
        <v>110.09489256028824</v>
      </c>
      <c r="H9" s="32">
        <f>'blk, drift &amp; conc calc'!I115</f>
        <v>2.327685741546142</v>
      </c>
      <c r="I9" s="32">
        <f>'blk, drift &amp; conc calc'!J115</f>
        <v>-2.1517557250001627</v>
      </c>
      <c r="J9" s="32">
        <f>'blk, drift &amp; conc calc'!K115</f>
        <v>24.279272322233233</v>
      </c>
      <c r="K9" s="32">
        <f>'blk, drift &amp; conc calc'!L115</f>
        <v>5.883084605134228</v>
      </c>
      <c r="L9" s="32">
        <f t="shared" si="0"/>
        <v>5369.799516421502</v>
      </c>
      <c r="M9" s="96" t="e">
        <f>'blk, drift &amp; conc calc'!M115</f>
        <v>#DIV/0!</v>
      </c>
      <c r="N9" s="96" t="e">
        <f>'blk, drift &amp; conc calc'!N115</f>
        <v>#DIV/0!</v>
      </c>
      <c r="O9" s="96" t="e">
        <f>'blk, drift &amp; conc calc'!O115</f>
        <v>#DIV/0!</v>
      </c>
      <c r="P9" s="96" t="e">
        <f>'blk, drift &amp; conc calc'!P115</f>
        <v>#DIV/0!</v>
      </c>
      <c r="Q9" s="96" t="e">
        <f>'blk, drift &amp; conc calc'!Q115</f>
        <v>#DIV/0!</v>
      </c>
      <c r="R9" s="96" t="e">
        <f>'blk, drift &amp; conc calc'!R115</f>
        <v>#DIV/0!</v>
      </c>
      <c r="S9" s="96" t="e">
        <f>'blk, drift &amp; conc calc'!S115</f>
        <v>#DIV/0!</v>
      </c>
      <c r="T9" s="96">
        <f>'blk, drift &amp; conc calc'!T115</f>
        <v>6.890329082715959</v>
      </c>
      <c r="U9" s="96" t="e">
        <f>'blk, drift &amp; conc calc'!U115</f>
        <v>#DIV/0!</v>
      </c>
      <c r="V9" s="96" t="e">
        <f>'blk, drift &amp; conc calc'!V115</f>
        <v>#DIV/0!</v>
      </c>
    </row>
    <row r="10" spans="1:22" s="124" customFormat="1" ht="11.25">
      <c r="A10" s="93" t="str">
        <f>'recalc raw'!C8</f>
        <v>186r1  89-97</v>
      </c>
      <c r="B10" s="93">
        <f>'blk, drift &amp; conc calc'!C116</f>
        <v>21.022224282381828</v>
      </c>
      <c r="C10" s="93">
        <f>'blk, drift &amp; conc calc'!D116</f>
        <v>7.3071901096315015</v>
      </c>
      <c r="D10" s="93">
        <f>'blk, drift &amp; conc calc'!E116</f>
        <v>231.42825622409973</v>
      </c>
      <c r="E10" s="93">
        <f>'blk, drift &amp; conc calc'!F116</f>
        <v>114.20110453149488</v>
      </c>
      <c r="F10" s="93">
        <f>'blk, drift &amp; conc calc'!G116</f>
        <v>42.92718358619933</v>
      </c>
      <c r="G10" s="93">
        <f>'blk, drift &amp; conc calc'!H116</f>
        <v>32.210132208526154</v>
      </c>
      <c r="H10" s="93">
        <f>'blk, drift &amp; conc calc'!I116</f>
        <v>87.41083753274253</v>
      </c>
      <c r="I10" s="93">
        <f>'blk, drift &amp; conc calc'!J116</f>
        <v>65.1238750092929</v>
      </c>
      <c r="J10" s="93">
        <f>'blk, drift &amp; conc calc'!K116</f>
        <v>195.96357019260202</v>
      </c>
      <c r="K10" s="93">
        <f>'blk, drift &amp; conc calc'!L116</f>
        <v>35.64328022945125</v>
      </c>
      <c r="L10" s="93">
        <f t="shared" si="0"/>
        <v>833.2376539064221</v>
      </c>
      <c r="M10" s="125" t="e">
        <f>'blk, drift &amp; conc calc'!M116</f>
        <v>#DIV/0!</v>
      </c>
      <c r="N10" s="125" t="e">
        <f>'blk, drift &amp; conc calc'!N116</f>
        <v>#DIV/0!</v>
      </c>
      <c r="O10" s="125" t="e">
        <f>'blk, drift &amp; conc calc'!O116</f>
        <v>#DIV/0!</v>
      </c>
      <c r="P10" s="125" t="e">
        <f>'blk, drift &amp; conc calc'!P116</f>
        <v>#DIV/0!</v>
      </c>
      <c r="Q10" s="125" t="e">
        <f>'blk, drift &amp; conc calc'!Q116</f>
        <v>#DIV/0!</v>
      </c>
      <c r="R10" s="125" t="e">
        <f>'blk, drift &amp; conc calc'!R116</f>
        <v>#DIV/0!</v>
      </c>
      <c r="S10" s="125" t="e">
        <f>'blk, drift &amp; conc calc'!S116</f>
        <v>#DIV/0!</v>
      </c>
      <c r="T10" s="125">
        <f>'blk, drift &amp; conc calc'!T116</f>
        <v>16.25017319832086</v>
      </c>
      <c r="U10" s="125" t="e">
        <f>'blk, drift &amp; conc calc'!U116</f>
        <v>#DIV/0!</v>
      </c>
      <c r="V10" s="125" t="e">
        <f>'blk, drift &amp; conc calc'!V116</f>
        <v>#DIV/0!</v>
      </c>
    </row>
    <row r="11" spans="1:22" ht="11.25">
      <c r="A11" s="32" t="str">
        <f>'recalc raw'!C9</f>
        <v>drift-3</v>
      </c>
      <c r="B11" s="32">
        <f>'blk, drift &amp; conc calc'!C117</f>
        <v>27.13012280811507</v>
      </c>
      <c r="C11" s="32">
        <f>'blk, drift &amp; conc calc'!D117</f>
        <v>133.3806266022973</v>
      </c>
      <c r="D11" s="32">
        <f>'blk, drift &amp; conc calc'!E117</f>
        <v>1951.5706904869799</v>
      </c>
      <c r="E11" s="32">
        <f>'blk, drift &amp; conc calc'!F117</f>
        <v>653.8669184705175</v>
      </c>
      <c r="F11" s="32">
        <f>'blk, drift &amp; conc calc'!G117</f>
        <v>32.18813415381699</v>
      </c>
      <c r="G11" s="32">
        <f>'blk, drift &amp; conc calc'!H117</f>
        <v>263.5927256968673</v>
      </c>
      <c r="H11" s="32">
        <f>'blk, drift &amp; conc calc'!I117</f>
        <v>391.26541118558066</v>
      </c>
      <c r="I11" s="32">
        <f>'blk, drift &amp; conc calc'!J117</f>
        <v>139.7973516021468</v>
      </c>
      <c r="J11" s="32">
        <f>'blk, drift &amp; conc calc'!K117</f>
        <v>309.90181926624706</v>
      </c>
      <c r="K11" s="32">
        <f>'blk, drift &amp; conc calc'!L117</f>
        <v>179.52732236953204</v>
      </c>
      <c r="L11" s="32">
        <f t="shared" si="0"/>
        <v>4082.2211226421005</v>
      </c>
      <c r="M11" s="96" t="e">
        <f>'blk, drift &amp; conc calc'!M117</f>
        <v>#DIV/0!</v>
      </c>
      <c r="N11" s="96" t="e">
        <f>'blk, drift &amp; conc calc'!N117</f>
        <v>#DIV/0!</v>
      </c>
      <c r="O11" s="96" t="e">
        <f>'blk, drift &amp; conc calc'!O117</f>
        <v>#DIV/0!</v>
      </c>
      <c r="P11" s="96" t="e">
        <f>'blk, drift &amp; conc calc'!P117</f>
        <v>#DIV/0!</v>
      </c>
      <c r="Q11" s="96" t="e">
        <f>'blk, drift &amp; conc calc'!Q117</f>
        <v>#DIV/0!</v>
      </c>
      <c r="R11" s="96" t="e">
        <f>'blk, drift &amp; conc calc'!R117</f>
        <v>#DIV/0!</v>
      </c>
      <c r="S11" s="96" t="e">
        <f>'blk, drift &amp; conc calc'!S117</f>
        <v>#DIV/0!</v>
      </c>
      <c r="T11" s="96">
        <f>'blk, drift &amp; conc calc'!T117</f>
        <v>22.46174801615139</v>
      </c>
      <c r="U11" s="96" t="e">
        <f>'blk, drift &amp; conc calc'!U117</f>
        <v>#DIV/0!</v>
      </c>
      <c r="V11" s="96" t="e">
        <f>'blk, drift &amp; conc calc'!V117</f>
        <v>#DIV/0!</v>
      </c>
    </row>
    <row r="12" spans="1:22" s="124" customFormat="1" ht="11.25">
      <c r="A12" s="93" t="str">
        <f>'recalc raw'!C10</f>
        <v>187r1  84-94</v>
      </c>
      <c r="B12" s="93">
        <f>'blk, drift &amp; conc calc'!C118</f>
        <v>16.66159542760358</v>
      </c>
      <c r="C12" s="93">
        <f>'blk, drift &amp; conc calc'!D118</f>
        <v>6.666067349406893</v>
      </c>
      <c r="D12" s="93">
        <f>'blk, drift &amp; conc calc'!E118</f>
        <v>275.2560521021952</v>
      </c>
      <c r="E12" s="93">
        <f>'blk, drift &amp; conc calc'!F118</f>
        <v>96.09167134239117</v>
      </c>
      <c r="F12" s="93">
        <f>'blk, drift &amp; conc calc'!G118</f>
        <v>45.51044876560902</v>
      </c>
      <c r="G12" s="93">
        <f>'blk, drift &amp; conc calc'!H118</f>
        <v>30.98560145110465</v>
      </c>
      <c r="H12" s="93">
        <f>'blk, drift &amp; conc calc'!I118</f>
        <v>87.51453264740732</v>
      </c>
      <c r="I12" s="93">
        <f>'blk, drift &amp; conc calc'!J118</f>
        <v>13.700042599093987</v>
      </c>
      <c r="J12" s="93">
        <f>'blk, drift &amp; conc calc'!K118</f>
        <v>252.36600991909617</v>
      </c>
      <c r="K12" s="93">
        <f>'blk, drift &amp; conc calc'!L118</f>
        <v>18.79871636595042</v>
      </c>
      <c r="L12" s="93">
        <f t="shared" si="0"/>
        <v>843.5507379698585</v>
      </c>
      <c r="M12" s="125" t="e">
        <f>'blk, drift &amp; conc calc'!M118</f>
        <v>#DIV/0!</v>
      </c>
      <c r="N12" s="125" t="e">
        <f>'blk, drift &amp; conc calc'!N118</f>
        <v>#DIV/0!</v>
      </c>
      <c r="O12" s="125" t="e">
        <f>'blk, drift &amp; conc calc'!O118</f>
        <v>#DIV/0!</v>
      </c>
      <c r="P12" s="125" t="e">
        <f>'blk, drift &amp; conc calc'!P118</f>
        <v>#DIV/0!</v>
      </c>
      <c r="Q12" s="125" t="e">
        <f>'blk, drift &amp; conc calc'!Q118</f>
        <v>#DIV/0!</v>
      </c>
      <c r="R12" s="125" t="e">
        <f>'blk, drift &amp; conc calc'!R118</f>
        <v>#DIV/0!</v>
      </c>
      <c r="S12" s="125" t="e">
        <f>'blk, drift &amp; conc calc'!S118</f>
        <v>#DIV/0!</v>
      </c>
      <c r="T12" s="125">
        <f>'blk, drift &amp; conc calc'!T118</f>
        <v>19.325256943381326</v>
      </c>
      <c r="U12" s="125" t="e">
        <f>'blk, drift &amp; conc calc'!U118</f>
        <v>#DIV/0!</v>
      </c>
      <c r="V12" s="125" t="e">
        <f>'blk, drift &amp; conc calc'!V118</f>
        <v>#DIV/0!</v>
      </c>
    </row>
    <row r="13" spans="1:29" s="124" customFormat="1" ht="11.25">
      <c r="A13" s="93" t="str">
        <f>'recalc raw'!C11</f>
        <v>188r2  30-37</v>
      </c>
      <c r="B13" s="93">
        <f>'blk, drift &amp; conc calc'!C119</f>
        <v>15.470169736048087</v>
      </c>
      <c r="C13" s="93">
        <f>'blk, drift &amp; conc calc'!D119</f>
        <v>6.067099384296526</v>
      </c>
      <c r="D13" s="93">
        <f>'blk, drift &amp; conc calc'!E119</f>
        <v>276.23731538241645</v>
      </c>
      <c r="E13" s="93">
        <f>'blk, drift &amp; conc calc'!F119</f>
        <v>135.59109108113807</v>
      </c>
      <c r="F13" s="93">
        <f>'blk, drift &amp; conc calc'!G119</f>
        <v>42.54624158996444</v>
      </c>
      <c r="G13" s="93">
        <f>'blk, drift &amp; conc calc'!H119</f>
        <v>43.52167091905598</v>
      </c>
      <c r="H13" s="93">
        <f>'blk, drift &amp; conc calc'!I119</f>
        <v>82.76016662445409</v>
      </c>
      <c r="I13" s="93">
        <f>'blk, drift &amp; conc calc'!J119</f>
        <v>102.30774346426401</v>
      </c>
      <c r="J13" s="93">
        <f>'blk, drift &amp; conc calc'!K119</f>
        <v>203.32534145664349</v>
      </c>
      <c r="K13" s="93">
        <f>'blk, drift &amp; conc calc'!L119</f>
        <v>18.3385018958977</v>
      </c>
      <c r="L13" s="93">
        <f t="shared" si="0"/>
        <v>926.1653415341789</v>
      </c>
      <c r="M13" s="125" t="e">
        <f>'blk, drift &amp; conc calc'!M119</f>
        <v>#DIV/0!</v>
      </c>
      <c r="N13" s="125" t="e">
        <f>'blk, drift &amp; conc calc'!N119</f>
        <v>#DIV/0!</v>
      </c>
      <c r="O13" s="125" t="e">
        <f>'blk, drift &amp; conc calc'!O119</f>
        <v>#DIV/0!</v>
      </c>
      <c r="P13" s="125" t="e">
        <f>'blk, drift &amp; conc calc'!P119</f>
        <v>#DIV/0!</v>
      </c>
      <c r="Q13" s="125" t="e">
        <f>'blk, drift &amp; conc calc'!Q119</f>
        <v>#DIV/0!</v>
      </c>
      <c r="R13" s="125" t="e">
        <f>'blk, drift &amp; conc calc'!R119</f>
        <v>#DIV/0!</v>
      </c>
      <c r="S13" s="125" t="e">
        <f>'blk, drift &amp; conc calc'!S119</f>
        <v>#DIV/0!</v>
      </c>
      <c r="T13" s="125">
        <f>'blk, drift &amp; conc calc'!T119</f>
        <v>16.652171160184203</v>
      </c>
      <c r="U13" s="125" t="e">
        <f>'blk, drift &amp; conc calc'!U119</f>
        <v>#DIV/0!</v>
      </c>
      <c r="V13" s="125" t="e">
        <f>'blk, drift &amp; conc calc'!V119</f>
        <v>#DIV/0!</v>
      </c>
      <c r="W13" s="93"/>
      <c r="X13" s="93"/>
      <c r="Y13" s="93"/>
      <c r="Z13" s="93"/>
      <c r="AA13" s="93"/>
      <c r="AB13" s="93"/>
      <c r="AC13" s="93"/>
    </row>
    <row r="14" spans="1:29" s="124" customFormat="1" ht="11.25">
      <c r="A14" s="93" t="str">
        <f>'recalc raw'!C12</f>
        <v>189r3  67-76</v>
      </c>
      <c r="B14" s="93">
        <f>'blk, drift &amp; conc calc'!C120</f>
        <v>3.755182104229363</v>
      </c>
      <c r="C14" s="93">
        <f>'blk, drift &amp; conc calc'!D120</f>
        <v>4.806024210663642</v>
      </c>
      <c r="D14" s="93">
        <f>'blk, drift &amp; conc calc'!E120</f>
        <v>151.91385949424492</v>
      </c>
      <c r="E14" s="93">
        <f>'blk, drift &amp; conc calc'!F120</f>
        <v>546.842009695897</v>
      </c>
      <c r="F14" s="93">
        <f>'blk, drift &amp; conc calc'!G120</f>
        <v>10.107030452682263</v>
      </c>
      <c r="G14" s="93">
        <f>'blk, drift &amp; conc calc'!H120</f>
        <v>62.02017758149765</v>
      </c>
      <c r="H14" s="93">
        <f>'blk, drift &amp; conc calc'!I120</f>
        <v>75.41011623479783</v>
      </c>
      <c r="I14" s="93">
        <f>'blk, drift &amp; conc calc'!J120</f>
        <v>104.04033332952588</v>
      </c>
      <c r="J14" s="93">
        <f>'blk, drift &amp; conc calc'!K120</f>
        <v>47.40503019962426</v>
      </c>
      <c r="K14" s="93">
        <f>'blk, drift &amp; conc calc'!L120</f>
        <v>12.340757333000974</v>
      </c>
      <c r="L14" s="93">
        <f t="shared" si="0"/>
        <v>1018.6405206361637</v>
      </c>
      <c r="M14" s="125" t="e">
        <f>'blk, drift &amp; conc calc'!M120</f>
        <v>#DIV/0!</v>
      </c>
      <c r="N14" s="125" t="e">
        <f>'blk, drift &amp; conc calc'!N120</f>
        <v>#DIV/0!</v>
      </c>
      <c r="O14" s="125" t="e">
        <f>'blk, drift &amp; conc calc'!O120</f>
        <v>#DIV/0!</v>
      </c>
      <c r="P14" s="125" t="e">
        <f>'blk, drift &amp; conc calc'!P120</f>
        <v>#DIV/0!</v>
      </c>
      <c r="Q14" s="125" t="e">
        <f>'blk, drift &amp; conc calc'!Q120</f>
        <v>#DIV/0!</v>
      </c>
      <c r="R14" s="125" t="e">
        <f>'blk, drift &amp; conc calc'!R120</f>
        <v>#DIV/0!</v>
      </c>
      <c r="S14" s="125" t="e">
        <f>'blk, drift &amp; conc calc'!S120</f>
        <v>#DIV/0!</v>
      </c>
      <c r="T14" s="125">
        <f>'blk, drift &amp; conc calc'!T120</f>
        <v>8.153561875923254</v>
      </c>
      <c r="U14" s="125" t="e">
        <f>'blk, drift &amp; conc calc'!U120</f>
        <v>#DIV/0!</v>
      </c>
      <c r="V14" s="125" t="e">
        <f>'blk, drift &amp; conc calc'!V120</f>
        <v>#DIV/0!</v>
      </c>
      <c r="W14" s="93"/>
      <c r="X14" s="93"/>
      <c r="Y14" s="93"/>
      <c r="Z14" s="93"/>
      <c r="AA14" s="93"/>
      <c r="AB14" s="93"/>
      <c r="AC14" s="93"/>
    </row>
    <row r="15" spans="1:22" ht="11.25">
      <c r="A15" s="32" t="str">
        <f>'recalc raw'!C13</f>
        <v>ja3-1</v>
      </c>
      <c r="B15" s="32">
        <f>'blk, drift &amp; conc calc'!C121</f>
        <v>20.412720057335214</v>
      </c>
      <c r="C15" s="32">
        <f>'blk, drift &amp; conc calc'!D121</f>
        <v>328.1951111639582</v>
      </c>
      <c r="D15" s="32">
        <f>'blk, drift &amp; conc calc'!E121</f>
        <v>55.47355758861768</v>
      </c>
      <c r="E15" s="32">
        <f>'blk, drift &amp; conc calc'!F121</f>
        <v>42.214282149264974</v>
      </c>
      <c r="F15" s="32">
        <f>'blk, drift &amp; conc calc'!G121</f>
        <v>20.824896702978965</v>
      </c>
      <c r="G15" s="32">
        <f>'blk, drift &amp; conc calc'!H121</f>
        <v>48.032315994592224</v>
      </c>
      <c r="H15" s="32">
        <f>'blk, drift &amp; conc calc'!I121</f>
        <v>288.5950958468053</v>
      </c>
      <c r="I15" s="32">
        <f>'blk, drift &amp; conc calc'!J121</f>
        <v>35.295680502924085</v>
      </c>
      <c r="J15" s="32">
        <f>'blk, drift &amp; conc calc'!K121</f>
        <v>163.4501995328097</v>
      </c>
      <c r="K15" s="32">
        <f>'blk, drift &amp; conc calc'!L121</f>
        <v>114.87545184959453</v>
      </c>
      <c r="L15" s="32">
        <f t="shared" si="0"/>
        <v>1117.3693113888808</v>
      </c>
      <c r="M15" s="96" t="e">
        <f>'blk, drift &amp; conc calc'!M121</f>
        <v>#DIV/0!</v>
      </c>
      <c r="N15" s="96" t="e">
        <f>'blk, drift &amp; conc calc'!N121</f>
        <v>#DIV/0!</v>
      </c>
      <c r="O15" s="96" t="e">
        <f>'blk, drift &amp; conc calc'!O121</f>
        <v>#DIV/0!</v>
      </c>
      <c r="P15" s="96" t="e">
        <f>'blk, drift &amp; conc calc'!P121</f>
        <v>#DIV/0!</v>
      </c>
      <c r="Q15" s="96" t="e">
        <f>'blk, drift &amp; conc calc'!Q121</f>
        <v>#DIV/0!</v>
      </c>
      <c r="R15" s="96" t="e">
        <f>'blk, drift &amp; conc calc'!R121</f>
        <v>#DIV/0!</v>
      </c>
      <c r="S15" s="96" t="e">
        <f>'blk, drift &amp; conc calc'!S121</f>
        <v>#DIV/0!</v>
      </c>
      <c r="T15" s="96">
        <f>'blk, drift &amp; conc calc'!T121</f>
        <v>14.479368887664187</v>
      </c>
      <c r="U15" s="96" t="e">
        <f>'blk, drift &amp; conc calc'!U121</f>
        <v>#DIV/0!</v>
      </c>
      <c r="V15" s="96" t="e">
        <f>'blk, drift &amp; conc calc'!V121</f>
        <v>#DIV/0!</v>
      </c>
    </row>
    <row r="16" spans="1:29" ht="11.25">
      <c r="A16" s="32" t="str">
        <f>'recalc raw'!C14</f>
        <v>drift-4</v>
      </c>
      <c r="B16" s="32">
        <f>'blk, drift &amp; conc calc'!C122</f>
        <v>27.13012280811507</v>
      </c>
      <c r="C16" s="32">
        <f>'blk, drift &amp; conc calc'!D122</f>
        <v>133.3806266022973</v>
      </c>
      <c r="D16" s="32">
        <f>'blk, drift &amp; conc calc'!E122</f>
        <v>1951.5706904869799</v>
      </c>
      <c r="E16" s="32">
        <f>'blk, drift &amp; conc calc'!F122</f>
        <v>653.8669184705175</v>
      </c>
      <c r="F16" s="32">
        <f>'blk, drift &amp; conc calc'!G122</f>
        <v>32.18813415381698</v>
      </c>
      <c r="G16" s="32">
        <f>'blk, drift &amp; conc calc'!H122</f>
        <v>263.5927256968673</v>
      </c>
      <c r="H16" s="32">
        <f>'blk, drift &amp; conc calc'!I122</f>
        <v>391.26541118558055</v>
      </c>
      <c r="I16" s="32">
        <f>'blk, drift &amp; conc calc'!J122</f>
        <v>139.79735160214685</v>
      </c>
      <c r="J16" s="32">
        <f>'blk, drift &amp; conc calc'!K122</f>
        <v>309.90181926624706</v>
      </c>
      <c r="K16" s="32">
        <f>'blk, drift &amp; conc calc'!L122</f>
        <v>179.52732236953207</v>
      </c>
      <c r="L16" s="32">
        <f t="shared" si="0"/>
        <v>4082.2211226421005</v>
      </c>
      <c r="M16" s="96" t="e">
        <f>'blk, drift &amp; conc calc'!M122</f>
        <v>#DIV/0!</v>
      </c>
      <c r="N16" s="96" t="e">
        <f>'blk, drift &amp; conc calc'!N122</f>
        <v>#DIV/0!</v>
      </c>
      <c r="O16" s="96" t="e">
        <f>'blk, drift &amp; conc calc'!O122</f>
        <v>#DIV/0!</v>
      </c>
      <c r="P16" s="96" t="e">
        <f>'blk, drift &amp; conc calc'!P122</f>
        <v>#DIV/0!</v>
      </c>
      <c r="Q16" s="96" t="e">
        <f>'blk, drift &amp; conc calc'!Q122</f>
        <v>#DIV/0!</v>
      </c>
      <c r="R16" s="96" t="e">
        <f>'blk, drift &amp; conc calc'!R122</f>
        <v>#DIV/0!</v>
      </c>
      <c r="S16" s="96" t="e">
        <f>'blk, drift &amp; conc calc'!S122</f>
        <v>#DIV/0!</v>
      </c>
      <c r="T16" s="96">
        <f>'blk, drift &amp; conc calc'!T122</f>
        <v>22.46174801615139</v>
      </c>
      <c r="U16" s="96" t="e">
        <f>'blk, drift &amp; conc calc'!U122</f>
        <v>#DIV/0!</v>
      </c>
      <c r="V16" s="96" t="e">
        <f>'blk, drift &amp; conc calc'!V122</f>
        <v>#DIV/0!</v>
      </c>
      <c r="W16" s="32"/>
      <c r="X16" s="32"/>
      <c r="Y16" s="32"/>
      <c r="Z16" s="32"/>
      <c r="AA16" s="32"/>
      <c r="AB16" s="32"/>
      <c r="AC16" s="32"/>
    </row>
    <row r="17" spans="1:29" ht="11.25">
      <c r="A17" s="32" t="str">
        <f>'recalc raw'!C15</f>
        <v>dts1-1</v>
      </c>
      <c r="B17" s="32">
        <f>'blk, drift &amp; conc calc'!C123</f>
        <v>-0.1698745775931812</v>
      </c>
      <c r="C17" s="32">
        <f>'blk, drift &amp; conc calc'!D123</f>
        <v>3.7924792386394444</v>
      </c>
      <c r="D17" s="32">
        <f>'blk, drift &amp; conc calc'!E123</f>
        <v>3724.196177972589</v>
      </c>
      <c r="E17" s="32">
        <f>'blk, drift &amp; conc calc'!F123</f>
        <v>2328.966414242828</v>
      </c>
      <c r="F17" s="32">
        <f>'blk, drift &amp; conc calc'!G123</f>
        <v>3.343095884570374</v>
      </c>
      <c r="G17" s="32">
        <f>'blk, drift &amp; conc calc'!H123</f>
        <v>126.13409918539728</v>
      </c>
      <c r="H17" s="32">
        <f>'blk, drift &amp; conc calc'!I123</f>
        <v>2.0605341636970667</v>
      </c>
      <c r="I17" s="32">
        <f>'blk, drift &amp; conc calc'!J123</f>
        <v>-3.202005601758957</v>
      </c>
      <c r="J17" s="32">
        <f>'blk, drift &amp; conc calc'!K123</f>
        <v>9.298582890596823</v>
      </c>
      <c r="K17" s="32">
        <f>'blk, drift &amp; conc calc'!L123</f>
        <v>1.8499134588439987</v>
      </c>
      <c r="L17" s="32">
        <f t="shared" si="0"/>
        <v>6196.269416857809</v>
      </c>
      <c r="M17" s="96" t="e">
        <f>'blk, drift &amp; conc calc'!M123</f>
        <v>#DIV/0!</v>
      </c>
      <c r="N17" s="96" t="e">
        <f>'blk, drift &amp; conc calc'!N123</f>
        <v>#DIV/0!</v>
      </c>
      <c r="O17" s="96" t="e">
        <f>'blk, drift &amp; conc calc'!O123</f>
        <v>#DIV/0!</v>
      </c>
      <c r="P17" s="96" t="e">
        <f>'blk, drift &amp; conc calc'!P123</f>
        <v>#DIV/0!</v>
      </c>
      <c r="Q17" s="96" t="e">
        <f>'blk, drift &amp; conc calc'!Q123</f>
        <v>#DIV/0!</v>
      </c>
      <c r="R17" s="96" t="e">
        <f>'blk, drift &amp; conc calc'!R123</f>
        <v>#DIV/0!</v>
      </c>
      <c r="S17" s="96" t="e">
        <f>'blk, drift &amp; conc calc'!S123</f>
        <v>#DIV/0!</v>
      </c>
      <c r="T17" s="96">
        <f>'blk, drift &amp; conc calc'!T123</f>
        <v>6.07756847754548</v>
      </c>
      <c r="U17" s="96" t="e">
        <f>'blk, drift &amp; conc calc'!U123</f>
        <v>#DIV/0!</v>
      </c>
      <c r="V17" s="96" t="e">
        <f>'blk, drift &amp; conc calc'!V123</f>
        <v>#DIV/0!</v>
      </c>
      <c r="W17" s="32"/>
      <c r="X17" s="32"/>
      <c r="Y17" s="32"/>
      <c r="Z17" s="32"/>
      <c r="AA17" s="32"/>
      <c r="AB17" s="32"/>
      <c r="AC17" s="32"/>
    </row>
    <row r="18" spans="1:22" s="124" customFormat="1" ht="11.25">
      <c r="A18" s="93" t="str">
        <f>'recalc raw'!C16</f>
        <v>191r3  55-66</v>
      </c>
      <c r="B18" s="93">
        <f>'blk, drift &amp; conc calc'!C124</f>
        <v>23.986701001330346</v>
      </c>
      <c r="C18" s="93">
        <f>'blk, drift &amp; conc calc'!D124</f>
        <v>7.333427405563263</v>
      </c>
      <c r="D18" s="93">
        <f>'blk, drift &amp; conc calc'!E124</f>
        <v>193.70334983803824</v>
      </c>
      <c r="E18" s="93">
        <f>'blk, drift &amp; conc calc'!F124</f>
        <v>83.83169695280283</v>
      </c>
      <c r="F18" s="93">
        <f>'blk, drift &amp; conc calc'!G124</f>
        <v>47.11122395377072</v>
      </c>
      <c r="G18" s="93">
        <f>'blk, drift &amp; conc calc'!H124</f>
        <v>33.80145301500439</v>
      </c>
      <c r="H18" s="93">
        <f>'blk, drift &amp; conc calc'!I124</f>
        <v>97.12182101327377</v>
      </c>
      <c r="I18" s="93">
        <f>'blk, drift &amp; conc calc'!J124</f>
        <v>46.89004903906473</v>
      </c>
      <c r="J18" s="93">
        <f>'blk, drift &amp; conc calc'!K124</f>
        <v>248.72304968799543</v>
      </c>
      <c r="K18" s="93">
        <f>'blk, drift &amp; conc calc'!L124</f>
        <v>35.99764591686462</v>
      </c>
      <c r="L18" s="93">
        <f>SUM(B18:K18)</f>
        <v>818.5004178237083</v>
      </c>
      <c r="M18" s="125" t="e">
        <f>'blk, drift &amp; conc calc'!M124</f>
        <v>#DIV/0!</v>
      </c>
      <c r="N18" s="125" t="e">
        <f>'blk, drift &amp; conc calc'!N124</f>
        <v>#DIV/0!</v>
      </c>
      <c r="O18" s="125" t="e">
        <f>'blk, drift &amp; conc calc'!O124</f>
        <v>#DIV/0!</v>
      </c>
      <c r="P18" s="125" t="e">
        <f>'blk, drift &amp; conc calc'!P124</f>
        <v>#DIV/0!</v>
      </c>
      <c r="Q18" s="125" t="e">
        <f>'blk, drift &amp; conc calc'!Q124</f>
        <v>#DIV/0!</v>
      </c>
      <c r="R18" s="125" t="e">
        <f>'blk, drift &amp; conc calc'!R124</f>
        <v>#DIV/0!</v>
      </c>
      <c r="S18" s="125" t="e">
        <f>'blk, drift &amp; conc calc'!S124</f>
        <v>#DIV/0!</v>
      </c>
      <c r="T18" s="125">
        <f>'blk, drift &amp; conc calc'!T124</f>
        <v>19.1271230299777</v>
      </c>
      <c r="U18" s="125" t="e">
        <f>'blk, drift &amp; conc calc'!U124</f>
        <v>#DIV/0!</v>
      </c>
      <c r="V18" s="125" t="e">
        <f>'blk, drift &amp; conc calc'!V124</f>
        <v>#DIV/0!</v>
      </c>
    </row>
    <row r="19" spans="1:22" s="124" customFormat="1" ht="11.25">
      <c r="A19" s="93" t="str">
        <f>'recalc raw'!C17</f>
        <v>193r1  29-38</v>
      </c>
      <c r="B19" s="93">
        <f>'blk, drift &amp; conc calc'!C125</f>
        <v>10.618108793651716</v>
      </c>
      <c r="C19" s="93">
        <f>'blk, drift &amp; conc calc'!D125</f>
        <v>5.569242386095931</v>
      </c>
      <c r="D19" s="93">
        <f>'blk, drift &amp; conc calc'!E125</f>
        <v>366.54175132326776</v>
      </c>
      <c r="E19" s="93">
        <f>'blk, drift &amp; conc calc'!F125</f>
        <v>101.58404416228663</v>
      </c>
      <c r="F19" s="93">
        <f>'blk, drift &amp; conc calc'!G125</f>
        <v>46.19883491298075</v>
      </c>
      <c r="G19" s="93">
        <f>'blk, drift &amp; conc calc'!H125</f>
        <v>38.48313205202266</v>
      </c>
      <c r="H19" s="93">
        <f>'blk, drift &amp; conc calc'!I125</f>
        <v>90.70505792832232</v>
      </c>
      <c r="I19" s="93">
        <f>'blk, drift &amp; conc calc'!J125</f>
        <v>54.80857743628486</v>
      </c>
      <c r="J19" s="93">
        <f>'blk, drift &amp; conc calc'!K125</f>
        <v>183.8379609905622</v>
      </c>
      <c r="K19" s="93">
        <f>'blk, drift &amp; conc calc'!L125</f>
        <v>9.254525543900046</v>
      </c>
      <c r="L19" s="93">
        <f t="shared" si="0"/>
        <v>907.6012355293749</v>
      </c>
      <c r="M19" s="125" t="e">
        <f>'blk, drift &amp; conc calc'!M125</f>
        <v>#DIV/0!</v>
      </c>
      <c r="N19" s="125" t="e">
        <f>'blk, drift &amp; conc calc'!N125</f>
        <v>#DIV/0!</v>
      </c>
      <c r="O19" s="125" t="e">
        <f>'blk, drift &amp; conc calc'!O125</f>
        <v>#DIV/0!</v>
      </c>
      <c r="P19" s="125" t="e">
        <f>'blk, drift &amp; conc calc'!P125</f>
        <v>#DIV/0!</v>
      </c>
      <c r="Q19" s="125" t="e">
        <f>'blk, drift &amp; conc calc'!Q125</f>
        <v>#DIV/0!</v>
      </c>
      <c r="R19" s="125" t="e">
        <f>'blk, drift &amp; conc calc'!R125</f>
        <v>#DIV/0!</v>
      </c>
      <c r="S19" s="125" t="e">
        <f>'blk, drift &amp; conc calc'!S125</f>
        <v>#DIV/0!</v>
      </c>
      <c r="T19" s="125">
        <f>'blk, drift &amp; conc calc'!T125</f>
        <v>15.590238764866703</v>
      </c>
      <c r="U19" s="125" t="e">
        <f>'blk, drift &amp; conc calc'!U125</f>
        <v>#DIV/0!</v>
      </c>
      <c r="V19" s="125" t="e">
        <f>'blk, drift &amp; conc calc'!V125</f>
        <v>#DIV/0!</v>
      </c>
    </row>
    <row r="20" spans="1:29" s="124" customFormat="1" ht="11.25">
      <c r="A20" s="93" t="str">
        <f>'recalc raw'!C18</f>
        <v>162r3  71-86</v>
      </c>
      <c r="B20" s="93">
        <f>'blk, drift &amp; conc calc'!C126</f>
        <v>10.671843738462996</v>
      </c>
      <c r="C20" s="93">
        <f>'blk, drift &amp; conc calc'!D126</f>
        <v>5.594305002549881</v>
      </c>
      <c r="D20" s="93">
        <f>'blk, drift &amp; conc calc'!E126</f>
        <v>140.69802496531636</v>
      </c>
      <c r="E20" s="93">
        <f>'blk, drift &amp; conc calc'!F126</f>
        <v>88.73647172029484</v>
      </c>
      <c r="F20" s="93">
        <f>'blk, drift &amp; conc calc'!G126</f>
        <v>41.76856846895905</v>
      </c>
      <c r="G20" s="93">
        <f>'blk, drift &amp; conc calc'!H126</f>
        <v>27.692508188518765</v>
      </c>
      <c r="H20" s="93">
        <f>'blk, drift &amp; conc calc'!I126</f>
        <v>94.91280058758471</v>
      </c>
      <c r="I20" s="93">
        <f>'blk, drift &amp; conc calc'!J126</f>
        <v>0.2795416523467156</v>
      </c>
      <c r="J20" s="93">
        <f>'blk, drift &amp; conc calc'!K126</f>
        <v>186.19929458493786</v>
      </c>
      <c r="K20" s="93">
        <f>'blk, drift &amp; conc calc'!L126</f>
        <v>4.5893418407958</v>
      </c>
      <c r="L20" s="93">
        <f t="shared" si="0"/>
        <v>601.142700749767</v>
      </c>
      <c r="M20" s="125" t="e">
        <f>'blk, drift &amp; conc calc'!M126</f>
        <v>#DIV/0!</v>
      </c>
      <c r="N20" s="125" t="e">
        <f>'blk, drift &amp; conc calc'!N126</f>
        <v>#DIV/0!</v>
      </c>
      <c r="O20" s="125" t="e">
        <f>'blk, drift &amp; conc calc'!O126</f>
        <v>#DIV/0!</v>
      </c>
      <c r="P20" s="125" t="e">
        <f>'blk, drift &amp; conc calc'!P126</f>
        <v>#DIV/0!</v>
      </c>
      <c r="Q20" s="125" t="e">
        <f>'blk, drift &amp; conc calc'!Q126</f>
        <v>#DIV/0!</v>
      </c>
      <c r="R20" s="125" t="e">
        <f>'blk, drift &amp; conc calc'!R126</f>
        <v>#DIV/0!</v>
      </c>
      <c r="S20" s="125" t="e">
        <f>'blk, drift &amp; conc calc'!S126</f>
        <v>#DIV/0!</v>
      </c>
      <c r="T20" s="125">
        <f>'blk, drift &amp; conc calc'!T126</f>
        <v>15.718712505692379</v>
      </c>
      <c r="U20" s="125" t="e">
        <f>'blk, drift &amp; conc calc'!U126</f>
        <v>#DIV/0!</v>
      </c>
      <c r="V20" s="125" t="e">
        <f>'blk, drift &amp; conc calc'!V126</f>
        <v>#DIV/0!</v>
      </c>
      <c r="W20" s="93"/>
      <c r="X20" s="93"/>
      <c r="Y20" s="93"/>
      <c r="Z20" s="93"/>
      <c r="AA20" s="93"/>
      <c r="AB20" s="93"/>
      <c r="AC20" s="93"/>
    </row>
    <row r="21" spans="1:29" ht="11.25">
      <c r="A21" s="32" t="str">
        <f>'recalc raw'!C19</f>
        <v>drift-5</v>
      </c>
      <c r="B21" s="32">
        <f>'blk, drift &amp; conc calc'!C127</f>
        <v>27.13012280811507</v>
      </c>
      <c r="C21" s="32">
        <f>'blk, drift &amp; conc calc'!D127</f>
        <v>133.3806266022973</v>
      </c>
      <c r="D21" s="32">
        <f>'blk, drift &amp; conc calc'!E127</f>
        <v>1951.5706904869799</v>
      </c>
      <c r="E21" s="32">
        <f>'blk, drift &amp; conc calc'!F127</f>
        <v>653.8669184705175</v>
      </c>
      <c r="F21" s="32">
        <f>'blk, drift &amp; conc calc'!G127</f>
        <v>32.18813415381699</v>
      </c>
      <c r="G21" s="32">
        <f>'blk, drift &amp; conc calc'!H127</f>
        <v>263.5927256968673</v>
      </c>
      <c r="H21" s="32">
        <f>'blk, drift &amp; conc calc'!I127</f>
        <v>391.26541118558066</v>
      </c>
      <c r="I21" s="32">
        <f>'blk, drift &amp; conc calc'!J127</f>
        <v>139.79735160214682</v>
      </c>
      <c r="J21" s="32">
        <f>'blk, drift &amp; conc calc'!K127</f>
        <v>309.90181926624706</v>
      </c>
      <c r="K21" s="32">
        <f>'blk, drift &amp; conc calc'!L127</f>
        <v>179.52732236953207</v>
      </c>
      <c r="L21" s="32">
        <f t="shared" si="0"/>
        <v>4082.2211226421005</v>
      </c>
      <c r="M21" s="96" t="e">
        <f>'blk, drift &amp; conc calc'!M127</f>
        <v>#DIV/0!</v>
      </c>
      <c r="N21" s="96" t="e">
        <f>'blk, drift &amp; conc calc'!N127</f>
        <v>#DIV/0!</v>
      </c>
      <c r="O21" s="96" t="e">
        <f>'blk, drift &amp; conc calc'!O127</f>
        <v>#DIV/0!</v>
      </c>
      <c r="P21" s="96" t="e">
        <f>'blk, drift &amp; conc calc'!P127</f>
        <v>#DIV/0!</v>
      </c>
      <c r="Q21" s="96" t="e">
        <f>'blk, drift &amp; conc calc'!Q127</f>
        <v>#DIV/0!</v>
      </c>
      <c r="R21" s="96" t="e">
        <f>'blk, drift &amp; conc calc'!R127</f>
        <v>#DIV/0!</v>
      </c>
      <c r="S21" s="96" t="e">
        <f>'blk, drift &amp; conc calc'!S127</f>
        <v>#DIV/0!</v>
      </c>
      <c r="T21" s="96">
        <f>'blk, drift &amp; conc calc'!T127</f>
        <v>22.46174801615139</v>
      </c>
      <c r="U21" s="96" t="e">
        <f>'blk, drift &amp; conc calc'!U127</f>
        <v>#DIV/0!</v>
      </c>
      <c r="V21" s="96" t="e">
        <f>'blk, drift &amp; conc calc'!V127</f>
        <v>#DIV/0!</v>
      </c>
      <c r="W21" s="32"/>
      <c r="X21" s="32"/>
      <c r="Y21" s="32"/>
      <c r="Z21" s="32"/>
      <c r="AA21" s="32"/>
      <c r="AB21" s="32"/>
      <c r="AC21" s="32"/>
    </row>
    <row r="22" spans="1:22" ht="11.25">
      <c r="A22" s="32" t="str">
        <f>'recalc raw'!C20</f>
        <v>bir1-2</v>
      </c>
      <c r="B22" s="32">
        <f>'blk, drift &amp; conc calc'!C128</f>
        <v>16.883404069634217</v>
      </c>
      <c r="C22" s="32">
        <f>'blk, drift &amp; conc calc'!D128</f>
        <v>10.71094364425231</v>
      </c>
      <c r="D22" s="32">
        <f>'blk, drift &amp; conc calc'!E128</f>
        <v>372.05050563933537</v>
      </c>
      <c r="E22" s="32">
        <f>'blk, drift &amp; conc calc'!F128</f>
        <v>160.6064370865342</v>
      </c>
      <c r="F22" s="32">
        <f>'blk, drift &amp; conc calc'!G128</f>
        <v>45.07515388997336</v>
      </c>
      <c r="G22" s="32">
        <f>'blk, drift &amp; conc calc'!H128</f>
        <v>52.95381361629072</v>
      </c>
      <c r="H22" s="32">
        <f>'blk, drift &amp; conc calc'!I128</f>
        <v>107.27367150189772</v>
      </c>
      <c r="I22" s="32">
        <f>'blk, drift &amp; conc calc'!J128</f>
        <v>123.1163531022276</v>
      </c>
      <c r="J22" s="32">
        <f>'blk, drift &amp; conc calc'!K128</f>
        <v>311.63421385666936</v>
      </c>
      <c r="K22" s="32">
        <f>'blk, drift &amp; conc calc'!L128</f>
        <v>16.259633730982273</v>
      </c>
      <c r="L22" s="32">
        <f t="shared" si="0"/>
        <v>1216.5641301377973</v>
      </c>
      <c r="M22" s="96" t="e">
        <f>'blk, drift &amp; conc calc'!M128</f>
        <v>#DIV/0!</v>
      </c>
      <c r="N22" s="96" t="e">
        <f>'blk, drift &amp; conc calc'!N128</f>
        <v>#DIV/0!</v>
      </c>
      <c r="O22" s="96" t="e">
        <f>'blk, drift &amp; conc calc'!O128</f>
        <v>#DIV/0!</v>
      </c>
      <c r="P22" s="96" t="e">
        <f>'blk, drift &amp; conc calc'!P128</f>
        <v>#DIV/0!</v>
      </c>
      <c r="Q22" s="96" t="e">
        <f>'blk, drift &amp; conc calc'!Q128</f>
        <v>#DIV/0!</v>
      </c>
      <c r="R22" s="96" t="e">
        <f>'blk, drift &amp; conc calc'!R128</f>
        <v>#DIV/0!</v>
      </c>
      <c r="S22" s="96" t="e">
        <f>'blk, drift &amp; conc calc'!S128</f>
        <v>#DIV/0!</v>
      </c>
      <c r="T22" s="96">
        <f>'blk, drift &amp; conc calc'!T128</f>
        <v>22.55617887704235</v>
      </c>
      <c r="U22" s="96" t="e">
        <f>'blk, drift &amp; conc calc'!U128</f>
        <v>#DIV/0!</v>
      </c>
      <c r="V22" s="96" t="e">
        <f>'blk, drift &amp; conc calc'!V128</f>
        <v>#DIV/0!</v>
      </c>
    </row>
    <row r="23" spans="1:22" s="124" customFormat="1" ht="11.25">
      <c r="A23" s="93" t="str">
        <f>'recalc raw'!C21</f>
        <v>161r2  51-60</v>
      </c>
      <c r="B23" s="93">
        <f>'blk, drift &amp; conc calc'!C129</f>
        <v>4.322594265048733</v>
      </c>
      <c r="C23" s="93">
        <f>'blk, drift &amp; conc calc'!D129</f>
        <v>5.895987845881001</v>
      </c>
      <c r="D23" s="93">
        <f>'blk, drift &amp; conc calc'!E129</f>
        <v>511.56984078580666</v>
      </c>
      <c r="E23" s="93">
        <f>'blk, drift &amp; conc calc'!F129</f>
        <v>274.06139429634436</v>
      </c>
      <c r="F23" s="93">
        <f>'blk, drift &amp; conc calc'!G129</f>
        <v>16.529961360808283</v>
      </c>
      <c r="G23" s="93">
        <f>'blk, drift &amp; conc calc'!H129</f>
        <v>45.03209258640209</v>
      </c>
      <c r="H23" s="93">
        <f>'blk, drift &amp; conc calc'!I129</f>
        <v>79.57121065161627</v>
      </c>
      <c r="I23" s="93">
        <f>'blk, drift &amp; conc calc'!J129</f>
        <v>0.30531887346010955</v>
      </c>
      <c r="J23" s="93">
        <f>'blk, drift &amp; conc calc'!K129</f>
        <v>70.34398386858199</v>
      </c>
      <c r="K23" s="93">
        <f>'blk, drift &amp; conc calc'!L129</f>
        <v>7.784769154204418</v>
      </c>
      <c r="L23" s="93">
        <f t="shared" si="0"/>
        <v>1015.417153688154</v>
      </c>
      <c r="M23" s="125" t="e">
        <f>'blk, drift &amp; conc calc'!M129</f>
        <v>#DIV/0!</v>
      </c>
      <c r="N23" s="125" t="e">
        <f>'blk, drift &amp; conc calc'!N129</f>
        <v>#DIV/0!</v>
      </c>
      <c r="O23" s="125" t="e">
        <f>'blk, drift &amp; conc calc'!O129</f>
        <v>#DIV/0!</v>
      </c>
      <c r="P23" s="125" t="e">
        <f>'blk, drift &amp; conc calc'!P129</f>
        <v>#DIV/0!</v>
      </c>
      <c r="Q23" s="125" t="e">
        <f>'blk, drift &amp; conc calc'!Q129</f>
        <v>#DIV/0!</v>
      </c>
      <c r="R23" s="125" t="e">
        <f>'blk, drift &amp; conc calc'!R129</f>
        <v>#DIV/0!</v>
      </c>
      <c r="S23" s="125" t="e">
        <f>'blk, drift &amp; conc calc'!S129</f>
        <v>#DIV/0!</v>
      </c>
      <c r="T23" s="125">
        <f>'blk, drift &amp; conc calc'!T129</f>
        <v>9.40447391255878</v>
      </c>
      <c r="U23" s="125" t="e">
        <f>'blk, drift &amp; conc calc'!U129</f>
        <v>#DIV/0!</v>
      </c>
      <c r="V23" s="125" t="e">
        <f>'blk, drift &amp; conc calc'!V129</f>
        <v>#DIV/0!</v>
      </c>
    </row>
    <row r="24" spans="1:22" s="124" customFormat="1" ht="11.25">
      <c r="A24" s="93" t="str">
        <f>'recalc raw'!C22</f>
        <v>160r2  122-132</v>
      </c>
      <c r="B24" s="93">
        <f>'blk, drift &amp; conc calc'!C130</f>
        <v>9.980740057257208</v>
      </c>
      <c r="C24" s="93">
        <f>'blk, drift &amp; conc calc'!D130</f>
        <v>5.7119378853946845</v>
      </c>
      <c r="D24" s="93">
        <f>'blk, drift &amp; conc calc'!E130</f>
        <v>1224.0469104873655</v>
      </c>
      <c r="E24" s="93">
        <f>'blk, drift &amp; conc calc'!F130</f>
        <v>237.7643137119046</v>
      </c>
      <c r="F24" s="93">
        <f>'blk, drift &amp; conc calc'!G130</f>
        <v>31.342181205189892</v>
      </c>
      <c r="G24" s="93">
        <f>'blk, drift &amp; conc calc'!H130</f>
        <v>44.53861329603889</v>
      </c>
      <c r="H24" s="93">
        <f>'blk, drift &amp; conc calc'!I130</f>
        <v>77.87924528560666</v>
      </c>
      <c r="I24" s="93">
        <f>'blk, drift &amp; conc calc'!J130</f>
        <v>39.17433241371157</v>
      </c>
      <c r="J24" s="93">
        <f>'blk, drift &amp; conc calc'!K130</f>
        <v>139.29424672136705</v>
      </c>
      <c r="K24" s="93">
        <f>'blk, drift &amp; conc calc'!L130</f>
        <v>12.984710679114041</v>
      </c>
      <c r="L24" s="93">
        <f t="shared" si="0"/>
        <v>1822.71723174295</v>
      </c>
      <c r="M24" s="125" t="e">
        <f>'blk, drift &amp; conc calc'!M130</f>
        <v>#DIV/0!</v>
      </c>
      <c r="N24" s="125" t="e">
        <f>'blk, drift &amp; conc calc'!N130</f>
        <v>#DIV/0!</v>
      </c>
      <c r="O24" s="125" t="e">
        <f>'blk, drift &amp; conc calc'!O130</f>
        <v>#DIV/0!</v>
      </c>
      <c r="P24" s="125" t="e">
        <f>'blk, drift &amp; conc calc'!P130</f>
        <v>#DIV/0!</v>
      </c>
      <c r="Q24" s="125" t="e">
        <f>'blk, drift &amp; conc calc'!Q130</f>
        <v>#DIV/0!</v>
      </c>
      <c r="R24" s="125" t="e">
        <f>'blk, drift &amp; conc calc'!R130</f>
        <v>#DIV/0!</v>
      </c>
      <c r="S24" s="125" t="e">
        <f>'blk, drift &amp; conc calc'!S130</f>
        <v>#DIV/0!</v>
      </c>
      <c r="T24" s="125">
        <f>'blk, drift &amp; conc calc'!T130</f>
        <v>13.163189576435187</v>
      </c>
      <c r="U24" s="125" t="e">
        <f>'blk, drift &amp; conc calc'!U130</f>
        <v>#DIV/0!</v>
      </c>
      <c r="V24" s="125" t="e">
        <f>'blk, drift &amp; conc calc'!V130</f>
        <v>#DIV/0!</v>
      </c>
    </row>
    <row r="25" spans="1:22" ht="11.25">
      <c r="A25" s="32" t="str">
        <f>'recalc raw'!C23</f>
        <v>jb3-1</v>
      </c>
      <c r="B25" s="32">
        <f>'blk, drift &amp; conc calc'!C131</f>
        <v>27.02208626553484</v>
      </c>
      <c r="C25" s="32">
        <f>'blk, drift &amp; conc calc'!D131</f>
        <v>242.00960975388375</v>
      </c>
      <c r="D25" s="32">
        <f>'blk, drift &amp; conc calc'!E131</f>
        <v>49.983376707688365</v>
      </c>
      <c r="E25" s="32">
        <f>'blk, drift &amp; conc calc'!F131</f>
        <v>51.95022888347002</v>
      </c>
      <c r="F25" s="32">
        <f>'blk, drift &amp; conc calc'!G131</f>
        <v>35.498699295098874</v>
      </c>
      <c r="G25" s="32">
        <f>'blk, drift &amp; conc calc'!H131</f>
        <v>46.58804374983612</v>
      </c>
      <c r="H25" s="32">
        <f>'blk, drift &amp; conc calc'!I131</f>
        <v>410.086462113861</v>
      </c>
      <c r="I25" s="32">
        <f>'blk, drift &amp; conc calc'!J131</f>
        <v>226.19407750480292</v>
      </c>
      <c r="J25" s="32">
        <f>'blk, drift &amp; conc calc'!K131</f>
        <v>376.0659685055681</v>
      </c>
      <c r="K25" s="32">
        <f>'blk, drift &amp; conc calc'!L131</f>
        <v>97.61846537019218</v>
      </c>
      <c r="L25" s="32">
        <f t="shared" si="0"/>
        <v>1563.0170181499361</v>
      </c>
      <c r="M25" s="96" t="e">
        <f>'blk, drift &amp; conc calc'!M131</f>
        <v>#DIV/0!</v>
      </c>
      <c r="N25" s="96" t="e">
        <f>'blk, drift &amp; conc calc'!N131</f>
        <v>#DIV/0!</v>
      </c>
      <c r="O25" s="96" t="e">
        <f>'blk, drift &amp; conc calc'!O131</f>
        <v>#DIV/0!</v>
      </c>
      <c r="P25" s="96" t="e">
        <f>'blk, drift &amp; conc calc'!P131</f>
        <v>#DIV/0!</v>
      </c>
      <c r="Q25" s="96" t="e">
        <f>'blk, drift &amp; conc calc'!Q131</f>
        <v>#DIV/0!</v>
      </c>
      <c r="R25" s="96" t="e">
        <f>'blk, drift &amp; conc calc'!R131</f>
        <v>#DIV/0!</v>
      </c>
      <c r="S25" s="96" t="e">
        <f>'blk, drift &amp; conc calc'!S131</f>
        <v>#DIV/0!</v>
      </c>
      <c r="T25" s="96">
        <f>'blk, drift &amp; conc calc'!T131</f>
        <v>26.067662323230063</v>
      </c>
      <c r="U25" s="96" t="e">
        <f>'blk, drift &amp; conc calc'!U131</f>
        <v>#DIV/0!</v>
      </c>
      <c r="V25" s="96" t="e">
        <f>'blk, drift &amp; conc calc'!V131</f>
        <v>#DIV/0!</v>
      </c>
    </row>
    <row r="26" spans="1:22" ht="11.25">
      <c r="A26" s="32" t="str">
        <f>'recalc raw'!C24</f>
        <v>drift-6</v>
      </c>
      <c r="B26" s="32">
        <f>'blk, drift &amp; conc calc'!C132</f>
        <v>27.13012280811507</v>
      </c>
      <c r="C26" s="32">
        <f>'blk, drift &amp; conc calc'!D132</f>
        <v>133.3806266022973</v>
      </c>
      <c r="D26" s="32">
        <f>'blk, drift &amp; conc calc'!E132</f>
        <v>1951.5706904869799</v>
      </c>
      <c r="E26" s="32">
        <f>'blk, drift &amp; conc calc'!F132</f>
        <v>653.8669184705175</v>
      </c>
      <c r="F26" s="32">
        <f>'blk, drift &amp; conc calc'!G132</f>
        <v>32.18813415381699</v>
      </c>
      <c r="G26" s="32">
        <f>'blk, drift &amp; conc calc'!H132</f>
        <v>263.5927256968673</v>
      </c>
      <c r="H26" s="32">
        <f>'blk, drift &amp; conc calc'!I132</f>
        <v>391.26541118558066</v>
      </c>
      <c r="I26" s="32">
        <f>'blk, drift &amp; conc calc'!J132</f>
        <v>139.7973516021468</v>
      </c>
      <c r="J26" s="32">
        <f>'blk, drift &amp; conc calc'!K132</f>
        <v>309.90181926624706</v>
      </c>
      <c r="K26" s="32">
        <f>'blk, drift &amp; conc calc'!L132</f>
        <v>179.52732236953207</v>
      </c>
      <c r="L26" s="32">
        <f t="shared" si="0"/>
        <v>4082.2211226421005</v>
      </c>
      <c r="M26" s="96" t="e">
        <f>'blk, drift &amp; conc calc'!M132</f>
        <v>#DIV/0!</v>
      </c>
      <c r="N26" s="96" t="e">
        <f>'blk, drift &amp; conc calc'!N132</f>
        <v>#DIV/0!</v>
      </c>
      <c r="O26" s="96" t="e">
        <f>'blk, drift &amp; conc calc'!O132</f>
        <v>#DIV/0!</v>
      </c>
      <c r="P26" s="96" t="e">
        <f>'blk, drift &amp; conc calc'!P132</f>
        <v>#DIV/0!</v>
      </c>
      <c r="Q26" s="96" t="e">
        <f>'blk, drift &amp; conc calc'!Q132</f>
        <v>#DIV/0!</v>
      </c>
      <c r="R26" s="96" t="e">
        <f>'blk, drift &amp; conc calc'!R132</f>
        <v>#DIV/0!</v>
      </c>
      <c r="S26" s="96" t="e">
        <f>'blk, drift &amp; conc calc'!S132</f>
        <v>#DIV/0!</v>
      </c>
      <c r="T26" s="96">
        <f>'blk, drift &amp; conc calc'!T132</f>
        <v>22.46174801615139</v>
      </c>
      <c r="U26" s="96" t="e">
        <f>'blk, drift &amp; conc calc'!U132</f>
        <v>#DIV/0!</v>
      </c>
      <c r="V26" s="96" t="e">
        <f>'blk, drift &amp; conc calc'!V132</f>
        <v>#DIV/0!</v>
      </c>
    </row>
    <row r="27" spans="1:22" s="124" customFormat="1" ht="11.25">
      <c r="A27" s="93" t="str">
        <f>'recalc raw'!C25</f>
        <v>159r1  110-117</v>
      </c>
      <c r="B27" s="93">
        <f>'blk, drift &amp; conc calc'!C133</f>
        <v>10.606769850098884</v>
      </c>
      <c r="C27" s="93">
        <f>'blk, drift &amp; conc calc'!D133</f>
        <v>4.6163750546231235</v>
      </c>
      <c r="D27" s="93">
        <f>'blk, drift &amp; conc calc'!E133</f>
        <v>1255.7904623678583</v>
      </c>
      <c r="E27" s="93">
        <f>'blk, drift &amp; conc calc'!F133</f>
        <v>187.12077636129317</v>
      </c>
      <c r="F27" s="93">
        <f>'blk, drift &amp; conc calc'!G133</f>
        <v>39.630867702680945</v>
      </c>
      <c r="G27" s="93">
        <f>'blk, drift &amp; conc calc'!H133</f>
        <v>43.50648302982388</v>
      </c>
      <c r="H27" s="93">
        <f>'blk, drift &amp; conc calc'!I133</f>
        <v>70.78664277003683</v>
      </c>
      <c r="I27" s="93">
        <f>'blk, drift &amp; conc calc'!J133</f>
        <v>104.4930195077427</v>
      </c>
      <c r="J27" s="93">
        <f>'blk, drift &amp; conc calc'!K133</f>
        <v>170.49387252930728</v>
      </c>
      <c r="K27" s="93">
        <f>'blk, drift &amp; conc calc'!L133</f>
        <v>13.262616344786403</v>
      </c>
      <c r="L27" s="93">
        <f t="shared" si="0"/>
        <v>1900.3078855182514</v>
      </c>
      <c r="M27" s="125" t="e">
        <f>'blk, drift &amp; conc calc'!M133</f>
        <v>#DIV/0!</v>
      </c>
      <c r="N27" s="125" t="e">
        <f>'blk, drift &amp; conc calc'!N133</f>
        <v>#DIV/0!</v>
      </c>
      <c r="O27" s="125" t="e">
        <f>'blk, drift &amp; conc calc'!O133</f>
        <v>#DIV/0!</v>
      </c>
      <c r="P27" s="125" t="e">
        <f>'blk, drift &amp; conc calc'!P133</f>
        <v>#DIV/0!</v>
      </c>
      <c r="Q27" s="125" t="e">
        <f>'blk, drift &amp; conc calc'!Q133</f>
        <v>#DIV/0!</v>
      </c>
      <c r="R27" s="125" t="e">
        <f>'blk, drift &amp; conc calc'!R133</f>
        <v>#DIV/0!</v>
      </c>
      <c r="S27" s="125" t="e">
        <f>'blk, drift &amp; conc calc'!S133</f>
        <v>#DIV/0!</v>
      </c>
      <c r="T27" s="125">
        <f>'blk, drift &amp; conc calc'!T133</f>
        <v>14.86372682117307</v>
      </c>
      <c r="U27" s="125" t="e">
        <f>'blk, drift &amp; conc calc'!U133</f>
        <v>#DIV/0!</v>
      </c>
      <c r="V27" s="125" t="e">
        <f>'blk, drift &amp; conc calc'!V133</f>
        <v>#DIV/0!</v>
      </c>
    </row>
    <row r="28" spans="1:22" ht="11.25">
      <c r="A28" s="32" t="str">
        <f>'recalc raw'!C26</f>
        <v>jp1-2</v>
      </c>
      <c r="B28" s="32">
        <f>'blk, drift &amp; conc calc'!C134</f>
        <v>0.054711621072096456</v>
      </c>
      <c r="C28" s="32">
        <f>'blk, drift &amp; conc calc'!D134</f>
        <v>13.039808569294095</v>
      </c>
      <c r="D28" s="32">
        <f>'blk, drift &amp; conc calc'!E134</f>
        <v>2843.6601155730623</v>
      </c>
      <c r="E28" s="32">
        <f>'blk, drift &amp; conc calc'!F134</f>
        <v>2482.307130438122</v>
      </c>
      <c r="F28" s="32">
        <f>'blk, drift &amp; conc calc'!G134</f>
        <v>7.659753342832943</v>
      </c>
      <c r="G28" s="32">
        <f>'blk, drift &amp; conc calc'!H134</f>
        <v>104.598232333638</v>
      </c>
      <c r="H28" s="32">
        <f>'blk, drift &amp; conc calc'!I134</f>
        <v>2.468189833549885</v>
      </c>
      <c r="I28" s="32">
        <f>'blk, drift &amp; conc calc'!J134</f>
        <v>-5.675733949954453</v>
      </c>
      <c r="J28" s="32">
        <f>'blk, drift &amp; conc calc'!K134</f>
        <v>24.90573305980226</v>
      </c>
      <c r="K28" s="32">
        <f>'blk, drift &amp; conc calc'!L134</f>
        <v>3.5404548260759943</v>
      </c>
      <c r="L28" s="32">
        <f t="shared" si="0"/>
        <v>5476.558395647496</v>
      </c>
      <c r="M28" s="96" t="e">
        <f>'blk, drift &amp; conc calc'!M134</f>
        <v>#DIV/0!</v>
      </c>
      <c r="N28" s="96" t="e">
        <f>'blk, drift &amp; conc calc'!N134</f>
        <v>#DIV/0!</v>
      </c>
      <c r="O28" s="96" t="e">
        <f>'blk, drift &amp; conc calc'!O134</f>
        <v>#DIV/0!</v>
      </c>
      <c r="P28" s="96" t="e">
        <f>'blk, drift &amp; conc calc'!P134</f>
        <v>#DIV/0!</v>
      </c>
      <c r="Q28" s="96" t="e">
        <f>'blk, drift &amp; conc calc'!Q134</f>
        <v>#DIV/0!</v>
      </c>
      <c r="R28" s="96" t="e">
        <f>'blk, drift &amp; conc calc'!R134</f>
        <v>#DIV/0!</v>
      </c>
      <c r="S28" s="96" t="e">
        <f>'blk, drift &amp; conc calc'!S134</f>
        <v>#DIV/0!</v>
      </c>
      <c r="T28" s="96">
        <f>'blk, drift &amp; conc calc'!T134</f>
        <v>6.927250508306999</v>
      </c>
      <c r="U28" s="96" t="e">
        <f>'blk, drift &amp; conc calc'!U134</f>
        <v>#DIV/0!</v>
      </c>
      <c r="V28" s="96" t="e">
        <f>'blk, drift &amp; conc calc'!V134</f>
        <v>#DIV/0!</v>
      </c>
    </row>
    <row r="29" spans="1:22" s="124" customFormat="1" ht="11.25">
      <c r="A29" s="93" t="str">
        <f>'recalc raw'!C27</f>
        <v>158r3  42-57</v>
      </c>
      <c r="B29" s="93">
        <f>'blk, drift &amp; conc calc'!C135</f>
        <v>10.931360821648918</v>
      </c>
      <c r="C29" s="93">
        <f>'blk, drift &amp; conc calc'!D135</f>
        <v>5.706170039030763</v>
      </c>
      <c r="D29" s="93">
        <f>'blk, drift &amp; conc calc'!E135</f>
        <v>140.91503881528257</v>
      </c>
      <c r="E29" s="93">
        <f>'blk, drift &amp; conc calc'!F135</f>
        <v>90.86584733937228</v>
      </c>
      <c r="F29" s="93">
        <f>'blk, drift &amp; conc calc'!G135</f>
        <v>40.19472745711505</v>
      </c>
      <c r="G29" s="93">
        <f>'blk, drift &amp; conc calc'!H135</f>
        <v>33.65279661455935</v>
      </c>
      <c r="H29" s="93">
        <f>'blk, drift &amp; conc calc'!I135</f>
        <v>96.56916785330242</v>
      </c>
      <c r="I29" s="93">
        <f>'blk, drift &amp; conc calc'!J135</f>
        <v>-2.8098141752350707</v>
      </c>
      <c r="J29" s="93">
        <f>'blk, drift &amp; conc calc'!K135</f>
        <v>177.5899118700283</v>
      </c>
      <c r="K29" s="93">
        <f>'blk, drift &amp; conc calc'!L135</f>
        <v>5.510278665650524</v>
      </c>
      <c r="L29" s="93">
        <f t="shared" si="0"/>
        <v>599.125485300755</v>
      </c>
      <c r="M29" s="125" t="e">
        <f>'blk, drift &amp; conc calc'!M135</f>
        <v>#DIV/0!</v>
      </c>
      <c r="N29" s="125" t="e">
        <f>'blk, drift &amp; conc calc'!N135</f>
        <v>#DIV/0!</v>
      </c>
      <c r="O29" s="125" t="e">
        <f>'blk, drift &amp; conc calc'!O135</f>
        <v>#DIV/0!</v>
      </c>
      <c r="P29" s="125" t="e">
        <f>'blk, drift &amp; conc calc'!P135</f>
        <v>#DIV/0!</v>
      </c>
      <c r="Q29" s="125" t="e">
        <f>'blk, drift &amp; conc calc'!Q135</f>
        <v>#DIV/0!</v>
      </c>
      <c r="R29" s="125" t="e">
        <f>'blk, drift &amp; conc calc'!R135</f>
        <v>#DIV/0!</v>
      </c>
      <c r="S29" s="125" t="e">
        <f>'blk, drift &amp; conc calc'!S135</f>
        <v>#DIV/0!</v>
      </c>
      <c r="T29" s="125">
        <f>'blk, drift &amp; conc calc'!T135</f>
        <v>15.24896021690296</v>
      </c>
      <c r="U29" s="125" t="e">
        <f>'blk, drift &amp; conc calc'!U135</f>
        <v>#DIV/0!</v>
      </c>
      <c r="V29" s="125" t="e">
        <f>'blk, drift &amp; conc calc'!V135</f>
        <v>#DIV/0!</v>
      </c>
    </row>
    <row r="30" spans="1:22" s="124" customFormat="1" ht="11.25">
      <c r="A30" s="93" t="str">
        <f>'recalc raw'!C28</f>
        <v>158r1  11-18</v>
      </c>
      <c r="B30" s="93">
        <f>'blk, drift &amp; conc calc'!C136</f>
        <v>310.1984922868635</v>
      </c>
      <c r="C30" s="93">
        <f>'blk, drift &amp; conc calc'!D136</f>
        <v>9.341067206553705</v>
      </c>
      <c r="D30" s="93">
        <f>'blk, drift &amp; conc calc'!E136</f>
        <v>-10.024431658122769</v>
      </c>
      <c r="E30" s="93">
        <f>'blk, drift &amp; conc calc'!F136</f>
        <v>63.24771907208955</v>
      </c>
      <c r="F30" s="93">
        <f>'blk, drift &amp; conc calc'!G136</f>
        <v>41.60262523060012</v>
      </c>
      <c r="G30" s="93">
        <f>'blk, drift &amp; conc calc'!H136</f>
        <v>79.19256962707081</v>
      </c>
      <c r="H30" s="93">
        <f>'blk, drift &amp; conc calc'!I136</f>
        <v>252.23628505004805</v>
      </c>
      <c r="I30" s="93">
        <f>'blk, drift &amp; conc calc'!J136</f>
        <v>-7.894982662721987</v>
      </c>
      <c r="J30" s="93">
        <f>'blk, drift &amp; conc calc'!K136</f>
        <v>93.73754656534625</v>
      </c>
      <c r="K30" s="93">
        <f>'blk, drift &amp; conc calc'!L136</f>
        <v>1190.9830838007704</v>
      </c>
      <c r="L30" s="93">
        <f t="shared" si="0"/>
        <v>2022.6199745184977</v>
      </c>
      <c r="M30" s="125" t="e">
        <f>'blk, drift &amp; conc calc'!M136</f>
        <v>#DIV/0!</v>
      </c>
      <c r="N30" s="125" t="e">
        <f>'blk, drift &amp; conc calc'!N136</f>
        <v>#DIV/0!</v>
      </c>
      <c r="O30" s="125" t="e">
        <f>'blk, drift &amp; conc calc'!O136</f>
        <v>#DIV/0!</v>
      </c>
      <c r="P30" s="125" t="e">
        <f>'blk, drift &amp; conc calc'!P136</f>
        <v>#DIV/0!</v>
      </c>
      <c r="Q30" s="125" t="e">
        <f>'blk, drift &amp; conc calc'!Q136</f>
        <v>#DIV/0!</v>
      </c>
      <c r="R30" s="125" t="e">
        <f>'blk, drift &amp; conc calc'!R136</f>
        <v>#DIV/0!</v>
      </c>
      <c r="S30" s="125" t="e">
        <f>'blk, drift &amp; conc calc'!S136</f>
        <v>#DIV/0!</v>
      </c>
      <c r="T30" s="125">
        <f>'blk, drift &amp; conc calc'!T136</f>
        <v>10.676611142147792</v>
      </c>
      <c r="U30" s="125" t="e">
        <f>'blk, drift &amp; conc calc'!U136</f>
        <v>#DIV/0!</v>
      </c>
      <c r="V30" s="125" t="e">
        <f>'blk, drift &amp; conc calc'!V136</f>
        <v>#DIV/0!</v>
      </c>
    </row>
    <row r="31" spans="1:22" ht="11.25">
      <c r="A31" s="32" t="str">
        <f>'recalc raw'!C29</f>
        <v>drift-7</v>
      </c>
      <c r="B31" s="32">
        <f>'blk, drift &amp; conc calc'!C137</f>
        <v>27.13012280811507</v>
      </c>
      <c r="C31" s="32">
        <f>'blk, drift &amp; conc calc'!D137</f>
        <v>133.3806266022973</v>
      </c>
      <c r="D31" s="32">
        <f>'blk, drift &amp; conc calc'!E137</f>
        <v>1951.5706904869799</v>
      </c>
      <c r="E31" s="32">
        <f>'blk, drift &amp; conc calc'!F137</f>
        <v>653.8669184705175</v>
      </c>
      <c r="F31" s="32">
        <f>'blk, drift &amp; conc calc'!G137</f>
        <v>32.18813415381699</v>
      </c>
      <c r="G31" s="32">
        <f>'blk, drift &amp; conc calc'!H137</f>
        <v>263.5927256968673</v>
      </c>
      <c r="H31" s="32">
        <f>'blk, drift &amp; conc calc'!I137</f>
        <v>391.26541118558066</v>
      </c>
      <c r="I31" s="32">
        <f>'blk, drift &amp; conc calc'!J137</f>
        <v>139.79735160214682</v>
      </c>
      <c r="J31" s="32">
        <f>'blk, drift &amp; conc calc'!K137</f>
        <v>309.901819266247</v>
      </c>
      <c r="K31" s="32">
        <f>'blk, drift &amp; conc calc'!L137</f>
        <v>179.52732236953204</v>
      </c>
      <c r="L31" s="32">
        <f t="shared" si="0"/>
        <v>4082.2211226421005</v>
      </c>
      <c r="M31" s="96" t="e">
        <f>'blk, drift &amp; conc calc'!M137</f>
        <v>#DIV/0!</v>
      </c>
      <c r="N31" s="96" t="e">
        <f>'blk, drift &amp; conc calc'!N137</f>
        <v>#DIV/0!</v>
      </c>
      <c r="O31" s="96" t="e">
        <f>'blk, drift &amp; conc calc'!O137</f>
        <v>#DIV/0!</v>
      </c>
      <c r="P31" s="96" t="e">
        <f>'blk, drift &amp; conc calc'!P137</f>
        <v>#DIV/0!</v>
      </c>
      <c r="Q31" s="96" t="e">
        <f>'blk, drift &amp; conc calc'!Q137</f>
        <v>#DIV/0!</v>
      </c>
      <c r="R31" s="96" t="e">
        <f>'blk, drift &amp; conc calc'!R137</f>
        <v>#DIV/0!</v>
      </c>
      <c r="S31" s="96" t="e">
        <f>'blk, drift &amp; conc calc'!S137</f>
        <v>#DIV/0!</v>
      </c>
      <c r="T31" s="96">
        <f>'blk, drift &amp; conc calc'!T137</f>
        <v>22.46174801615139</v>
      </c>
      <c r="U31" s="96" t="e">
        <f>'blk, drift &amp; conc calc'!U137</f>
        <v>#DIV/0!</v>
      </c>
      <c r="V31" s="96" t="e">
        <f>'blk, drift &amp; conc calc'!V137</f>
        <v>#DIV/0!</v>
      </c>
    </row>
    <row r="32" spans="1:22" ht="12" customHeight="1">
      <c r="A32" s="32" t="str">
        <f>'recalc raw'!C30</f>
        <v>ja3-2</v>
      </c>
      <c r="B32" s="32">
        <f>'blk, drift &amp; conc calc'!C138</f>
        <v>21.347086768687085</v>
      </c>
      <c r="C32" s="32">
        <f>'blk, drift &amp; conc calc'!D138</f>
        <v>318.06988724310656</v>
      </c>
      <c r="D32" s="32">
        <f>'blk, drift &amp; conc calc'!E138</f>
        <v>60.12107595120632</v>
      </c>
      <c r="E32" s="32">
        <f>'blk, drift &amp; conc calc'!F138</f>
        <v>39.44424007704409</v>
      </c>
      <c r="F32" s="32">
        <f>'blk, drift &amp; conc calc'!G138</f>
        <v>21.517033088639295</v>
      </c>
      <c r="G32" s="32">
        <f>'blk, drift &amp; conc calc'!H138</f>
        <v>27.97493956539492</v>
      </c>
      <c r="H32" s="32">
        <f>'blk, drift &amp; conc calc'!I138</f>
        <v>287.4152912481461</v>
      </c>
      <c r="I32" s="32">
        <f>'blk, drift &amp; conc calc'!J138</f>
        <v>34.276205565610354</v>
      </c>
      <c r="J32" s="32">
        <f>'blk, drift &amp; conc calc'!K138</f>
        <v>166.25318654245885</v>
      </c>
      <c r="K32" s="32">
        <f>'blk, drift &amp; conc calc'!L138</f>
        <v>121.57405289982373</v>
      </c>
      <c r="L32" s="32">
        <f t="shared" si="0"/>
        <v>1097.9929989501172</v>
      </c>
      <c r="M32" s="96" t="e">
        <f>'blk, drift &amp; conc calc'!M138</f>
        <v>#DIV/0!</v>
      </c>
      <c r="N32" s="96" t="e">
        <f>'blk, drift &amp; conc calc'!N138</f>
        <v>#DIV/0!</v>
      </c>
      <c r="O32" s="96" t="e">
        <f>'blk, drift &amp; conc calc'!O138</f>
        <v>#DIV/0!</v>
      </c>
      <c r="P32" s="96" t="e">
        <f>'blk, drift &amp; conc calc'!P138</f>
        <v>#DIV/0!</v>
      </c>
      <c r="Q32" s="96" t="e">
        <f>'blk, drift &amp; conc calc'!Q138</f>
        <v>#DIV/0!</v>
      </c>
      <c r="R32" s="96" t="e">
        <f>'blk, drift &amp; conc calc'!R138</f>
        <v>#DIV/0!</v>
      </c>
      <c r="S32" s="96" t="e">
        <f>'blk, drift &amp; conc calc'!S138</f>
        <v>#DIV/0!</v>
      </c>
      <c r="T32" s="96">
        <f>'blk, drift &amp; conc calc'!T138</f>
        <v>14.630135754061428</v>
      </c>
      <c r="U32" s="96" t="e">
        <f>'blk, drift &amp; conc calc'!U138</f>
        <v>#DIV/0!</v>
      </c>
      <c r="V32" s="96" t="e">
        <f>'blk, drift &amp; conc calc'!V138</f>
        <v>#DIV/0!</v>
      </c>
    </row>
    <row r="33" spans="1:22" ht="11.25">
      <c r="A33" s="32" t="str">
        <f>'recalc raw'!C31</f>
        <v>blank-2</v>
      </c>
      <c r="B33" s="32">
        <f>'blk, drift &amp; conc calc'!C139</f>
        <v>-0.20462540648978134</v>
      </c>
      <c r="C33" s="32">
        <f>'blk, drift &amp; conc calc'!D139</f>
        <v>4.565299477401589</v>
      </c>
      <c r="D33" s="32">
        <f>'blk, drift &amp; conc calc'!E139</f>
        <v>43.09400783741099</v>
      </c>
      <c r="E33" s="32">
        <f>'blk, drift &amp; conc calc'!F139</f>
        <v>17.88825503076919</v>
      </c>
      <c r="F33" s="32">
        <f>'blk, drift &amp; conc calc'!G139</f>
        <v>0.5482925803569213</v>
      </c>
      <c r="G33" s="32">
        <f>'blk, drift &amp; conc calc'!H139</f>
        <v>-22.967366633807423</v>
      </c>
      <c r="H33" s="32">
        <f>'blk, drift &amp; conc calc'!I139</f>
        <v>2.1099139201240833</v>
      </c>
      <c r="I33" s="32">
        <f>'blk, drift &amp; conc calc'!J139</f>
        <v>59.31099492129002</v>
      </c>
      <c r="J33" s="32">
        <f>'blk, drift &amp; conc calc'!K139</f>
        <v>7.389590349220512</v>
      </c>
      <c r="K33" s="32">
        <f>'blk, drift &amp; conc calc'!L139</f>
        <v>14.613253349143722</v>
      </c>
      <c r="L33" s="32">
        <f t="shared" si="0"/>
        <v>126.34761542541982</v>
      </c>
      <c r="M33" s="96" t="e">
        <f>'blk, drift &amp; conc calc'!M139</f>
        <v>#DIV/0!</v>
      </c>
      <c r="N33" s="96" t="e">
        <f>'blk, drift &amp; conc calc'!N139</f>
        <v>#DIV/0!</v>
      </c>
      <c r="O33" s="96" t="e">
        <f>'blk, drift &amp; conc calc'!O139</f>
        <v>#DIV/0!</v>
      </c>
      <c r="P33" s="96" t="e">
        <f>'blk, drift &amp; conc calc'!P139</f>
        <v>#DIV/0!</v>
      </c>
      <c r="Q33" s="96" t="e">
        <f>'blk, drift &amp; conc calc'!Q139</f>
        <v>#DIV/0!</v>
      </c>
      <c r="R33" s="96" t="e">
        <f>'blk, drift &amp; conc calc'!R139</f>
        <v>#DIV/0!</v>
      </c>
      <c r="S33" s="96" t="e">
        <f>'blk, drift &amp; conc calc'!S139</f>
        <v>#DIV/0!</v>
      </c>
      <c r="T33" s="96">
        <f>'blk, drift &amp; conc calc'!T139</f>
        <v>5.7197005913247905</v>
      </c>
      <c r="U33" s="96" t="e">
        <f>'blk, drift &amp; conc calc'!U139</f>
        <v>#DIV/0!</v>
      </c>
      <c r="V33" s="96" t="e">
        <f>'blk, drift &amp; conc calc'!V139</f>
        <v>#DIV/0!</v>
      </c>
    </row>
    <row r="34" spans="1:22" ht="11.25">
      <c r="A34" s="32" t="str">
        <f>'recalc raw'!C32</f>
        <v>dts1-2</v>
      </c>
      <c r="B34" s="32">
        <f>'blk, drift &amp; conc calc'!C140</f>
        <v>-0.6080214011144711</v>
      </c>
      <c r="C34" s="32">
        <f>'blk, drift &amp; conc calc'!D140</f>
        <v>3.6566185484681477</v>
      </c>
      <c r="D34" s="32">
        <f>'blk, drift &amp; conc calc'!E140</f>
        <v>3728.6335038910306</v>
      </c>
      <c r="E34" s="32">
        <f>'blk, drift &amp; conc calc'!F140</f>
        <v>2284.8058627222745</v>
      </c>
      <c r="F34" s="32">
        <f>'blk, drift &amp; conc calc'!G140</f>
        <v>3.6280752515727643</v>
      </c>
      <c r="G34" s="32">
        <f>'blk, drift &amp; conc calc'!H140</f>
        <v>119.40657370593635</v>
      </c>
      <c r="H34" s="32">
        <f>'blk, drift &amp; conc calc'!I140</f>
        <v>1.9402600660880747</v>
      </c>
      <c r="I34" s="32">
        <f>'blk, drift &amp; conc calc'!J140</f>
        <v>-3.7065821270406776</v>
      </c>
      <c r="J34" s="32">
        <f>'blk, drift &amp; conc calc'!K140</f>
        <v>13.03997226852764</v>
      </c>
      <c r="K34" s="32">
        <f>'blk, drift &amp; conc calc'!L140</f>
        <v>3.4820022228764724</v>
      </c>
      <c r="L34" s="32">
        <f t="shared" si="0"/>
        <v>6154.27826514862</v>
      </c>
      <c r="M34" s="96" t="e">
        <f>'blk, drift &amp; conc calc'!M140</f>
        <v>#DIV/0!</v>
      </c>
      <c r="N34" s="96" t="e">
        <f>'blk, drift &amp; conc calc'!N140</f>
        <v>#DIV/0!</v>
      </c>
      <c r="O34" s="96" t="e">
        <f>'blk, drift &amp; conc calc'!O140</f>
        <v>#DIV/0!</v>
      </c>
      <c r="P34" s="96" t="e">
        <f>'blk, drift &amp; conc calc'!P140</f>
        <v>#DIV/0!</v>
      </c>
      <c r="Q34" s="96" t="e">
        <f>'blk, drift &amp; conc calc'!Q140</f>
        <v>#DIV/0!</v>
      </c>
      <c r="R34" s="96" t="e">
        <f>'blk, drift &amp; conc calc'!R140</f>
        <v>#DIV/0!</v>
      </c>
      <c r="S34" s="96" t="e">
        <f>'blk, drift &amp; conc calc'!S140</f>
        <v>#DIV/0!</v>
      </c>
      <c r="T34" s="96">
        <f>'blk, drift &amp; conc calc'!T140</f>
        <v>6.280587161075215</v>
      </c>
      <c r="U34" s="96" t="e">
        <f>'blk, drift &amp; conc calc'!U140</f>
        <v>#DIV/0!</v>
      </c>
      <c r="V34" s="96" t="e">
        <f>'blk, drift &amp; conc calc'!V140</f>
        <v>#DIV/0!</v>
      </c>
    </row>
    <row r="35" spans="1:22" ht="11.25">
      <c r="A35" s="32" t="str">
        <f>'recalc raw'!C33</f>
        <v>jb3-2</v>
      </c>
      <c r="B35" s="32">
        <f>'blk, drift &amp; conc calc'!C141</f>
        <v>27.251444727206</v>
      </c>
      <c r="C35" s="32">
        <f>'blk, drift &amp; conc calc'!D141</f>
        <v>239.9330689411064</v>
      </c>
      <c r="D35" s="32">
        <f>'blk, drift &amp; conc calc'!E141</f>
        <v>52.803927952658945</v>
      </c>
      <c r="E35" s="32">
        <f>'blk, drift &amp; conc calc'!F141</f>
        <v>46.80528156293645</v>
      </c>
      <c r="F35" s="32">
        <f>'blk, drift &amp; conc calc'!G141</f>
        <v>33.981037666293886</v>
      </c>
      <c r="G35" s="32">
        <f>'blk, drift &amp; conc calc'!H141</f>
        <v>43.848450509615844</v>
      </c>
      <c r="H35" s="32">
        <f>'blk, drift &amp; conc calc'!I141</f>
        <v>405.03323225005545</v>
      </c>
      <c r="I35" s="32">
        <f>'blk, drift &amp; conc calc'!J141</f>
        <v>213.19652386120669</v>
      </c>
      <c r="J35" s="32">
        <f>'blk, drift &amp; conc calc'!K141</f>
        <v>368.47716205063494</v>
      </c>
      <c r="K35" s="32">
        <f>'blk, drift &amp; conc calc'!L141</f>
        <v>94.52730151124528</v>
      </c>
      <c r="L35" s="32">
        <f t="shared" si="0"/>
        <v>1525.8574310329598</v>
      </c>
      <c r="M35" s="96" t="e">
        <f>'blk, drift &amp; conc calc'!M141</f>
        <v>#DIV/0!</v>
      </c>
      <c r="N35" s="96" t="e">
        <f>'blk, drift &amp; conc calc'!N141</f>
        <v>#DIV/0!</v>
      </c>
      <c r="O35" s="96" t="e">
        <f>'blk, drift &amp; conc calc'!O141</f>
        <v>#DIV/0!</v>
      </c>
      <c r="P35" s="96" t="e">
        <f>'blk, drift &amp; conc calc'!P141</f>
        <v>#DIV/0!</v>
      </c>
      <c r="Q35" s="96" t="e">
        <f>'blk, drift &amp; conc calc'!Q141</f>
        <v>#DIV/0!</v>
      </c>
      <c r="R35" s="96" t="e">
        <f>'blk, drift &amp; conc calc'!R141</f>
        <v>#DIV/0!</v>
      </c>
      <c r="S35" s="96" t="e">
        <f>'blk, drift &amp; conc calc'!S141</f>
        <v>#DIV/0!</v>
      </c>
      <c r="T35" s="96">
        <f>'blk, drift &amp; conc calc'!T141</f>
        <v>25.654195980828874</v>
      </c>
      <c r="U35" s="96" t="e">
        <f>'blk, drift &amp; conc calc'!U141</f>
        <v>#DIV/0!</v>
      </c>
      <c r="V35" s="96" t="e">
        <f>'blk, drift &amp; conc calc'!V141</f>
        <v>#DIV/0!</v>
      </c>
    </row>
    <row r="36" spans="1:22" ht="11.25">
      <c r="A36" s="32" t="str">
        <f>'recalc raw'!C34</f>
        <v>drift-8</v>
      </c>
      <c r="B36" s="32">
        <f>'blk, drift &amp; conc calc'!C142</f>
        <v>27.13012280811507</v>
      </c>
      <c r="C36" s="32">
        <f>'blk, drift &amp; conc calc'!D142</f>
        <v>133.3806266022973</v>
      </c>
      <c r="D36" s="32">
        <f>'blk, drift &amp; conc calc'!E142</f>
        <v>1951.5706904869799</v>
      </c>
      <c r="E36" s="32">
        <f>'blk, drift &amp; conc calc'!F142</f>
        <v>653.8669184705175</v>
      </c>
      <c r="F36" s="32">
        <f>'blk, drift &amp; conc calc'!G142</f>
        <v>32.18813415381699</v>
      </c>
      <c r="G36" s="32">
        <f>'blk, drift &amp; conc calc'!H142</f>
        <v>263.5927256968673</v>
      </c>
      <c r="H36" s="32">
        <f>'blk, drift &amp; conc calc'!I142</f>
        <v>391.26541118558066</v>
      </c>
      <c r="I36" s="32">
        <f>'blk, drift &amp; conc calc'!J142</f>
        <v>139.7973516021468</v>
      </c>
      <c r="J36" s="32">
        <f>'blk, drift &amp; conc calc'!K142</f>
        <v>309.90181926624706</v>
      </c>
      <c r="K36" s="32">
        <f>'blk, drift &amp; conc calc'!L142</f>
        <v>179.52732236953202</v>
      </c>
      <c r="L36" s="32">
        <f t="shared" si="0"/>
        <v>4082.2211226421005</v>
      </c>
      <c r="M36" s="96" t="e">
        <f>'blk, drift &amp; conc calc'!M142</f>
        <v>#DIV/0!</v>
      </c>
      <c r="N36" s="96" t="e">
        <f>'blk, drift &amp; conc calc'!N142</f>
        <v>#DIV/0!</v>
      </c>
      <c r="O36" s="96" t="e">
        <f>'blk, drift &amp; conc calc'!O142</f>
        <v>#DIV/0!</v>
      </c>
      <c r="P36" s="96" t="e">
        <f>'blk, drift &amp; conc calc'!P142</f>
        <v>#DIV/0!</v>
      </c>
      <c r="Q36" s="96" t="e">
        <f>'blk, drift &amp; conc calc'!Q142</f>
        <v>#DIV/0!</v>
      </c>
      <c r="R36" s="96" t="e">
        <f>'blk, drift &amp; conc calc'!R142</f>
        <v>#DIV/0!</v>
      </c>
      <c r="S36" s="96" t="e">
        <f>'blk, drift &amp; conc calc'!S142</f>
        <v>#DIV/0!</v>
      </c>
      <c r="T36" s="96">
        <f>'blk, drift &amp; conc calc'!T142</f>
        <v>22.46174801615139</v>
      </c>
      <c r="U36" s="96" t="e">
        <f>'blk, drift &amp; conc calc'!U142</f>
        <v>#DIV/0!</v>
      </c>
      <c r="V36" s="96" t="e">
        <f>'blk, drift &amp; conc calc'!V142</f>
        <v>#DIV/0!</v>
      </c>
    </row>
    <row r="41" spans="1:22" ht="11.25">
      <c r="A41" s="175" t="s">
        <v>474</v>
      </c>
      <c r="B41" s="176" t="s">
        <v>514</v>
      </c>
      <c r="C41" s="176" t="s">
        <v>496</v>
      </c>
      <c r="D41" s="176" t="s">
        <v>491</v>
      </c>
      <c r="E41" s="176" t="s">
        <v>493</v>
      </c>
      <c r="F41" s="176" t="s">
        <v>495</v>
      </c>
      <c r="G41" s="176" t="s">
        <v>492</v>
      </c>
      <c r="H41" s="176" t="s">
        <v>489</v>
      </c>
      <c r="I41" s="176" t="s">
        <v>494</v>
      </c>
      <c r="J41" s="176" t="s">
        <v>490</v>
      </c>
      <c r="K41" s="176" t="s">
        <v>513</v>
      </c>
      <c r="M41" s="19">
        <v>0</v>
      </c>
      <c r="N41" s="19">
        <v>0</v>
      </c>
      <c r="O41" s="19">
        <v>0</v>
      </c>
      <c r="P41" s="19">
        <v>0</v>
      </c>
      <c r="Q41" s="19">
        <v>0</v>
      </c>
      <c r="R41" s="19">
        <v>0</v>
      </c>
      <c r="S41" s="19">
        <v>0</v>
      </c>
      <c r="T41" s="19" t="s">
        <v>388</v>
      </c>
      <c r="U41" s="19">
        <v>0</v>
      </c>
      <c r="V41" s="19">
        <v>0</v>
      </c>
    </row>
    <row r="42" spans="1:22" ht="11.25">
      <c r="A42" s="173" t="str">
        <f aca="true" t="shared" si="1" ref="A42:K42">A10</f>
        <v>186r1  89-97</v>
      </c>
      <c r="B42" s="173">
        <f t="shared" si="1"/>
        <v>21.022224282381828</v>
      </c>
      <c r="C42" s="173">
        <f t="shared" si="1"/>
        <v>7.3071901096315015</v>
      </c>
      <c r="D42" s="173">
        <f t="shared" si="1"/>
        <v>231.42825622409973</v>
      </c>
      <c r="E42" s="173">
        <f t="shared" si="1"/>
        <v>114.20110453149488</v>
      </c>
      <c r="F42" s="173">
        <f t="shared" si="1"/>
        <v>42.92718358619933</v>
      </c>
      <c r="G42" s="173">
        <f t="shared" si="1"/>
        <v>32.210132208526154</v>
      </c>
      <c r="H42" s="173">
        <f t="shared" si="1"/>
        <v>87.41083753274253</v>
      </c>
      <c r="I42" s="173">
        <f t="shared" si="1"/>
        <v>65.1238750092929</v>
      </c>
      <c r="J42" s="173">
        <f t="shared" si="1"/>
        <v>195.96357019260202</v>
      </c>
      <c r="K42" s="173">
        <f t="shared" si="1"/>
        <v>35.64328022945125</v>
      </c>
      <c r="M42" s="19" t="e">
        <v>#DIV/0!</v>
      </c>
      <c r="N42" s="19" t="e">
        <v>#DIV/0!</v>
      </c>
      <c r="O42" s="19" t="e">
        <v>#DIV/0!</v>
      </c>
      <c r="P42" s="19" t="e">
        <v>#DIV/0!</v>
      </c>
      <c r="Q42" s="19" t="e">
        <v>#DIV/0!</v>
      </c>
      <c r="R42" s="19" t="e">
        <v>#DIV/0!</v>
      </c>
      <c r="S42" s="19" t="e">
        <v>#DIV/0!</v>
      </c>
      <c r="T42" s="19">
        <v>44.821311279598106</v>
      </c>
      <c r="U42" s="19" t="e">
        <v>#DIV/0!</v>
      </c>
      <c r="V42" s="19" t="e">
        <v>#DIV/0!</v>
      </c>
    </row>
    <row r="43" spans="1:22" ht="11.25">
      <c r="A43" s="173" t="str">
        <f aca="true" t="shared" si="2" ref="A43:K43">A12</f>
        <v>187r1  84-94</v>
      </c>
      <c r="B43" s="173">
        <f t="shared" si="2"/>
        <v>16.66159542760358</v>
      </c>
      <c r="C43" s="173">
        <f t="shared" si="2"/>
        <v>6.666067349406893</v>
      </c>
      <c r="D43" s="173">
        <f t="shared" si="2"/>
        <v>275.2560521021952</v>
      </c>
      <c r="E43" s="173">
        <f t="shared" si="2"/>
        <v>96.09167134239117</v>
      </c>
      <c r="F43" s="173">
        <f t="shared" si="2"/>
        <v>45.51044876560902</v>
      </c>
      <c r="G43" s="173">
        <f t="shared" si="2"/>
        <v>30.98560145110465</v>
      </c>
      <c r="H43" s="173">
        <f t="shared" si="2"/>
        <v>87.51453264740732</v>
      </c>
      <c r="I43" s="173">
        <f t="shared" si="2"/>
        <v>13.700042599093987</v>
      </c>
      <c r="J43" s="173">
        <f t="shared" si="2"/>
        <v>252.36600991909617</v>
      </c>
      <c r="K43" s="173">
        <f t="shared" si="2"/>
        <v>18.79871636595042</v>
      </c>
      <c r="M43" s="19" t="e">
        <v>#DIV/0!</v>
      </c>
      <c r="N43" s="19" t="e">
        <v>#DIV/0!</v>
      </c>
      <c r="O43" s="19" t="e">
        <v>#DIV/0!</v>
      </c>
      <c r="P43" s="19" t="e">
        <v>#DIV/0!</v>
      </c>
      <c r="Q43" s="19" t="e">
        <v>#DIV/0!</v>
      </c>
      <c r="R43" s="19" t="e">
        <v>#DIV/0!</v>
      </c>
      <c r="S43" s="19" t="e">
        <v>#DIV/0!</v>
      </c>
      <c r="T43" s="19">
        <v>16.586885735696743</v>
      </c>
      <c r="U43" s="19" t="e">
        <v>#DIV/0!</v>
      </c>
      <c r="V43" s="19" t="e">
        <v>#DIV/0!</v>
      </c>
    </row>
    <row r="44" spans="1:22" ht="11.25">
      <c r="A44" s="173" t="str">
        <f aca="true" t="shared" si="3" ref="A44:K44">A13</f>
        <v>188r2  30-37</v>
      </c>
      <c r="B44" s="173">
        <f t="shared" si="3"/>
        <v>15.470169736048087</v>
      </c>
      <c r="C44" s="173">
        <f t="shared" si="3"/>
        <v>6.067099384296526</v>
      </c>
      <c r="D44" s="173">
        <f t="shared" si="3"/>
        <v>276.23731538241645</v>
      </c>
      <c r="E44" s="173">
        <f t="shared" si="3"/>
        <v>135.59109108113807</v>
      </c>
      <c r="F44" s="173">
        <f t="shared" si="3"/>
        <v>42.54624158996444</v>
      </c>
      <c r="G44" s="173">
        <f t="shared" si="3"/>
        <v>43.52167091905598</v>
      </c>
      <c r="H44" s="173">
        <f t="shared" si="3"/>
        <v>82.76016662445409</v>
      </c>
      <c r="I44" s="173">
        <f t="shared" si="3"/>
        <v>102.30774346426401</v>
      </c>
      <c r="J44" s="173">
        <f t="shared" si="3"/>
        <v>203.32534145664349</v>
      </c>
      <c r="K44" s="173">
        <f t="shared" si="3"/>
        <v>18.3385018958977</v>
      </c>
      <c r="M44" s="19" t="e">
        <v>#DIV/0!</v>
      </c>
      <c r="N44" s="19" t="e">
        <v>#DIV/0!</v>
      </c>
      <c r="O44" s="19" t="e">
        <v>#DIV/0!</v>
      </c>
      <c r="P44" s="19" t="e">
        <v>#DIV/0!</v>
      </c>
      <c r="Q44" s="19" t="e">
        <v>#DIV/0!</v>
      </c>
      <c r="R44" s="19" t="e">
        <v>#DIV/0!</v>
      </c>
      <c r="S44" s="19" t="e">
        <v>#DIV/0!</v>
      </c>
      <c r="T44" s="19">
        <v>17.14507485432394</v>
      </c>
      <c r="U44" s="19" t="e">
        <v>#DIV/0!</v>
      </c>
      <c r="V44" s="19" t="e">
        <v>#DIV/0!</v>
      </c>
    </row>
    <row r="45" spans="1:22" ht="11.25">
      <c r="A45" s="173" t="str">
        <f aca="true" t="shared" si="4" ref="A45:K45">A14</f>
        <v>189r3  67-76</v>
      </c>
      <c r="B45" s="173">
        <f t="shared" si="4"/>
        <v>3.755182104229363</v>
      </c>
      <c r="C45" s="173">
        <f t="shared" si="4"/>
        <v>4.806024210663642</v>
      </c>
      <c r="D45" s="173">
        <f t="shared" si="4"/>
        <v>151.91385949424492</v>
      </c>
      <c r="E45" s="173">
        <f t="shared" si="4"/>
        <v>546.842009695897</v>
      </c>
      <c r="F45" s="173">
        <f t="shared" si="4"/>
        <v>10.107030452682263</v>
      </c>
      <c r="G45" s="173">
        <f t="shared" si="4"/>
        <v>62.02017758149765</v>
      </c>
      <c r="H45" s="173">
        <f t="shared" si="4"/>
        <v>75.41011623479783</v>
      </c>
      <c r="I45" s="173">
        <f t="shared" si="4"/>
        <v>104.04033332952588</v>
      </c>
      <c r="J45" s="173">
        <f t="shared" si="4"/>
        <v>47.40503019962426</v>
      </c>
      <c r="K45" s="173">
        <f t="shared" si="4"/>
        <v>12.340757333000974</v>
      </c>
      <c r="M45" s="19" t="e">
        <v>#DIV/0!</v>
      </c>
      <c r="N45" s="19" t="e">
        <v>#DIV/0!</v>
      </c>
      <c r="O45" s="19" t="e">
        <v>#DIV/0!</v>
      </c>
      <c r="P45" s="19" t="e">
        <v>#DIV/0!</v>
      </c>
      <c r="Q45" s="19" t="e">
        <v>#DIV/0!</v>
      </c>
      <c r="R45" s="19" t="e">
        <v>#DIV/0!</v>
      </c>
      <c r="S45" s="19" t="e">
        <v>#DIV/0!</v>
      </c>
      <c r="T45" s="19">
        <v>41.676030287989825</v>
      </c>
      <c r="U45" s="19" t="e">
        <v>#DIV/0!</v>
      </c>
      <c r="V45" s="19" t="e">
        <v>#DIV/0!</v>
      </c>
    </row>
    <row r="46" spans="1:22" ht="11.25">
      <c r="A46" s="173" t="str">
        <f aca="true" t="shared" si="5" ref="A46:K46">A18</f>
        <v>191r3  55-66</v>
      </c>
      <c r="B46" s="173">
        <f t="shared" si="5"/>
        <v>23.986701001330346</v>
      </c>
      <c r="C46" s="173">
        <f t="shared" si="5"/>
        <v>7.333427405563263</v>
      </c>
      <c r="D46" s="173">
        <f t="shared" si="5"/>
        <v>193.70334983803824</v>
      </c>
      <c r="E46" s="173">
        <f t="shared" si="5"/>
        <v>83.83169695280283</v>
      </c>
      <c r="F46" s="173">
        <f t="shared" si="5"/>
        <v>47.11122395377072</v>
      </c>
      <c r="G46" s="173">
        <f t="shared" si="5"/>
        <v>33.80145301500439</v>
      </c>
      <c r="H46" s="173">
        <f t="shared" si="5"/>
        <v>97.12182101327377</v>
      </c>
      <c r="I46" s="173">
        <f t="shared" si="5"/>
        <v>46.89004903906473</v>
      </c>
      <c r="J46" s="173">
        <f t="shared" si="5"/>
        <v>248.72304968799543</v>
      </c>
      <c r="K46" s="173">
        <f t="shared" si="5"/>
        <v>35.99764591686462</v>
      </c>
      <c r="M46" s="19" t="e">
        <v>#DIV/0!</v>
      </c>
      <c r="N46" s="19" t="e">
        <v>#DIV/0!</v>
      </c>
      <c r="O46" s="19" t="e">
        <v>#DIV/0!</v>
      </c>
      <c r="P46" s="19" t="e">
        <v>#DIV/0!</v>
      </c>
      <c r="Q46" s="19" t="e">
        <v>#DIV/0!</v>
      </c>
      <c r="R46" s="19" t="e">
        <v>#DIV/0!</v>
      </c>
      <c r="S46" s="19" t="e">
        <v>#DIV/0!</v>
      </c>
      <c r="T46" s="19">
        <v>40.34682144064079</v>
      </c>
      <c r="U46" s="19" t="e">
        <v>#DIV/0!</v>
      </c>
      <c r="V46" s="19" t="e">
        <v>#DIV/0!</v>
      </c>
    </row>
    <row r="47" spans="1:22" ht="11.25">
      <c r="A47" s="173" t="str">
        <f aca="true" t="shared" si="6" ref="A47:K47">A19</f>
        <v>193r1  29-38</v>
      </c>
      <c r="B47" s="173">
        <f t="shared" si="6"/>
        <v>10.618108793651716</v>
      </c>
      <c r="C47" s="173">
        <f t="shared" si="6"/>
        <v>5.569242386095931</v>
      </c>
      <c r="D47" s="173">
        <f t="shared" si="6"/>
        <v>366.54175132326776</v>
      </c>
      <c r="E47" s="173">
        <f t="shared" si="6"/>
        <v>101.58404416228663</v>
      </c>
      <c r="F47" s="173">
        <f t="shared" si="6"/>
        <v>46.19883491298075</v>
      </c>
      <c r="G47" s="173">
        <f t="shared" si="6"/>
        <v>38.48313205202266</v>
      </c>
      <c r="H47" s="173">
        <f t="shared" si="6"/>
        <v>90.70505792832232</v>
      </c>
      <c r="I47" s="173">
        <f t="shared" si="6"/>
        <v>54.80857743628486</v>
      </c>
      <c r="J47" s="173">
        <f t="shared" si="6"/>
        <v>183.8379609905622</v>
      </c>
      <c r="K47" s="173">
        <f t="shared" si="6"/>
        <v>9.254525543900046</v>
      </c>
      <c r="M47" s="19" t="e">
        <v>#DIV/0!</v>
      </c>
      <c r="N47" s="19" t="e">
        <v>#DIV/0!</v>
      </c>
      <c r="O47" s="19" t="e">
        <v>#DIV/0!</v>
      </c>
      <c r="P47" s="19" t="e">
        <v>#DIV/0!</v>
      </c>
      <c r="Q47" s="19" t="e">
        <v>#DIV/0!</v>
      </c>
      <c r="R47" s="19" t="e">
        <v>#DIV/0!</v>
      </c>
      <c r="S47" s="19" t="e">
        <v>#DIV/0!</v>
      </c>
      <c r="T47" s="19">
        <v>46.582148426955435</v>
      </c>
      <c r="U47" s="19" t="e">
        <v>#DIV/0!</v>
      </c>
      <c r="V47" s="19" t="e">
        <v>#DIV/0!</v>
      </c>
    </row>
    <row r="48" spans="1:22" ht="11.25">
      <c r="A48" s="173" t="str">
        <f aca="true" t="shared" si="7" ref="A48:K48">A20</f>
        <v>162r3  71-86</v>
      </c>
      <c r="B48" s="173">
        <f t="shared" si="7"/>
        <v>10.671843738462996</v>
      </c>
      <c r="C48" s="173">
        <f t="shared" si="7"/>
        <v>5.594305002549881</v>
      </c>
      <c r="D48" s="173">
        <f t="shared" si="7"/>
        <v>140.69802496531636</v>
      </c>
      <c r="E48" s="173">
        <f t="shared" si="7"/>
        <v>88.73647172029484</v>
      </c>
      <c r="F48" s="173">
        <f t="shared" si="7"/>
        <v>41.76856846895905</v>
      </c>
      <c r="G48" s="173">
        <f t="shared" si="7"/>
        <v>27.692508188518765</v>
      </c>
      <c r="H48" s="173">
        <f t="shared" si="7"/>
        <v>94.91280058758471</v>
      </c>
      <c r="I48" s="173">
        <f t="shared" si="7"/>
        <v>0.2795416523467156</v>
      </c>
      <c r="J48" s="173">
        <f t="shared" si="7"/>
        <v>186.19929458493786</v>
      </c>
      <c r="K48" s="173">
        <f t="shared" si="7"/>
        <v>4.5893418407958</v>
      </c>
      <c r="M48" s="19" t="e">
        <v>#DIV/0!</v>
      </c>
      <c r="N48" s="19" t="e">
        <v>#DIV/0!</v>
      </c>
      <c r="O48" s="19" t="e">
        <v>#DIV/0!</v>
      </c>
      <c r="P48" s="19" t="e">
        <v>#DIV/0!</v>
      </c>
      <c r="Q48" s="19" t="e">
        <v>#DIV/0!</v>
      </c>
      <c r="R48" s="19" t="e">
        <v>#DIV/0!</v>
      </c>
      <c r="S48" s="19" t="e">
        <v>#DIV/0!</v>
      </c>
      <c r="T48" s="19">
        <v>47.00779233259468</v>
      </c>
      <c r="U48" s="19" t="e">
        <v>#DIV/0!</v>
      </c>
      <c r="V48" s="19" t="e">
        <v>#DIV/0!</v>
      </c>
    </row>
    <row r="49" spans="1:11" ht="11.25">
      <c r="A49" s="173" t="str">
        <f aca="true" t="shared" si="8" ref="A49:K49">A23</f>
        <v>161r2  51-60</v>
      </c>
      <c r="B49" s="173">
        <f t="shared" si="8"/>
        <v>4.322594265048733</v>
      </c>
      <c r="C49" s="173">
        <f t="shared" si="8"/>
        <v>5.895987845881001</v>
      </c>
      <c r="D49" s="173">
        <f t="shared" si="8"/>
        <v>511.56984078580666</v>
      </c>
      <c r="E49" s="173">
        <f t="shared" si="8"/>
        <v>274.06139429634436</v>
      </c>
      <c r="F49" s="173">
        <f t="shared" si="8"/>
        <v>16.529961360808283</v>
      </c>
      <c r="G49" s="173">
        <f t="shared" si="8"/>
        <v>45.03209258640209</v>
      </c>
      <c r="H49" s="173">
        <f t="shared" si="8"/>
        <v>79.57121065161627</v>
      </c>
      <c r="I49" s="173">
        <f t="shared" si="8"/>
        <v>0.30531887346010955</v>
      </c>
      <c r="J49" s="173">
        <f t="shared" si="8"/>
        <v>70.34398386858199</v>
      </c>
      <c r="K49" s="173">
        <f t="shared" si="8"/>
        <v>7.784769154204418</v>
      </c>
    </row>
    <row r="50" spans="1:11" ht="11.25">
      <c r="A50" s="173" t="str">
        <f aca="true" t="shared" si="9" ref="A50:K50">A24</f>
        <v>160r2  122-132</v>
      </c>
      <c r="B50" s="173">
        <f t="shared" si="9"/>
        <v>9.980740057257208</v>
      </c>
      <c r="C50" s="173">
        <f t="shared" si="9"/>
        <v>5.7119378853946845</v>
      </c>
      <c r="D50" s="173">
        <f t="shared" si="9"/>
        <v>1224.0469104873655</v>
      </c>
      <c r="E50" s="173">
        <f t="shared" si="9"/>
        <v>237.7643137119046</v>
      </c>
      <c r="F50" s="173">
        <f t="shared" si="9"/>
        <v>31.342181205189892</v>
      </c>
      <c r="G50" s="173">
        <f t="shared" si="9"/>
        <v>44.53861329603889</v>
      </c>
      <c r="H50" s="173">
        <f t="shared" si="9"/>
        <v>77.87924528560666</v>
      </c>
      <c r="I50" s="173">
        <f t="shared" si="9"/>
        <v>39.17433241371157</v>
      </c>
      <c r="J50" s="173">
        <f t="shared" si="9"/>
        <v>139.29424672136705</v>
      </c>
      <c r="K50" s="173">
        <f t="shared" si="9"/>
        <v>12.984710679114041</v>
      </c>
    </row>
    <row r="51" spans="1:11" ht="11.25">
      <c r="A51" s="173" t="str">
        <f aca="true" t="shared" si="10" ref="A51:K51">A27</f>
        <v>159r1  110-117</v>
      </c>
      <c r="B51" s="173">
        <f t="shared" si="10"/>
        <v>10.606769850098884</v>
      </c>
      <c r="C51" s="173">
        <f t="shared" si="10"/>
        <v>4.6163750546231235</v>
      </c>
      <c r="D51" s="173">
        <f t="shared" si="10"/>
        <v>1255.7904623678583</v>
      </c>
      <c r="E51" s="173">
        <f t="shared" si="10"/>
        <v>187.12077636129317</v>
      </c>
      <c r="F51" s="173">
        <f t="shared" si="10"/>
        <v>39.630867702680945</v>
      </c>
      <c r="G51" s="173">
        <f t="shared" si="10"/>
        <v>43.50648302982388</v>
      </c>
      <c r="H51" s="173">
        <f t="shared" si="10"/>
        <v>70.78664277003683</v>
      </c>
      <c r="I51" s="173">
        <f t="shared" si="10"/>
        <v>104.4930195077427</v>
      </c>
      <c r="J51" s="173">
        <f t="shared" si="10"/>
        <v>170.49387252930728</v>
      </c>
      <c r="K51" s="173">
        <f t="shared" si="10"/>
        <v>13.262616344786403</v>
      </c>
    </row>
    <row r="52" spans="1:11" ht="11.25">
      <c r="A52" s="173" t="str">
        <f aca="true" t="shared" si="11" ref="A52:K52">A29</f>
        <v>158r3  42-57</v>
      </c>
      <c r="B52" s="173">
        <f t="shared" si="11"/>
        <v>10.931360821648918</v>
      </c>
      <c r="C52" s="173">
        <f t="shared" si="11"/>
        <v>5.706170039030763</v>
      </c>
      <c r="D52" s="173">
        <f t="shared" si="11"/>
        <v>140.91503881528257</v>
      </c>
      <c r="E52" s="173">
        <f t="shared" si="11"/>
        <v>90.86584733937228</v>
      </c>
      <c r="F52" s="173">
        <f t="shared" si="11"/>
        <v>40.19472745711505</v>
      </c>
      <c r="G52" s="173">
        <f t="shared" si="11"/>
        <v>33.65279661455935</v>
      </c>
      <c r="H52" s="173">
        <f t="shared" si="11"/>
        <v>96.56916785330242</v>
      </c>
      <c r="I52" s="173">
        <f t="shared" si="11"/>
        <v>-2.8098141752350707</v>
      </c>
      <c r="J52" s="173">
        <f t="shared" si="11"/>
        <v>177.5899118700283</v>
      </c>
      <c r="K52" s="173">
        <f t="shared" si="11"/>
        <v>5.510278665650524</v>
      </c>
    </row>
    <row r="53" spans="1:11" ht="11.25">
      <c r="A53" s="173" t="str">
        <f aca="true" t="shared" si="12" ref="A53:K53">A30</f>
        <v>158r1  11-18</v>
      </c>
      <c r="B53" s="173">
        <f t="shared" si="12"/>
        <v>310.1984922868635</v>
      </c>
      <c r="C53" s="173">
        <f t="shared" si="12"/>
        <v>9.341067206553705</v>
      </c>
      <c r="D53" s="173">
        <f t="shared" si="12"/>
        <v>-10.024431658122769</v>
      </c>
      <c r="E53" s="173">
        <f t="shared" si="12"/>
        <v>63.24771907208955</v>
      </c>
      <c r="F53" s="173">
        <f t="shared" si="12"/>
        <v>41.60262523060012</v>
      </c>
      <c r="G53" s="173">
        <f t="shared" si="12"/>
        <v>79.19256962707081</v>
      </c>
      <c r="H53" s="173">
        <f t="shared" si="12"/>
        <v>252.23628505004805</v>
      </c>
      <c r="I53" s="173">
        <f t="shared" si="12"/>
        <v>-7.894982662721987</v>
      </c>
      <c r="J53" s="173">
        <f t="shared" si="12"/>
        <v>93.73754656534625</v>
      </c>
      <c r="K53" s="173">
        <f t="shared" si="12"/>
        <v>1190.9830838007704</v>
      </c>
    </row>
    <row r="60" spans="1:11" ht="11.25">
      <c r="A60" s="32" t="str">
        <f>A6</f>
        <v>blank-1</v>
      </c>
      <c r="B60" s="32">
        <f aca="true" t="shared" si="13" ref="B60:K60">B6</f>
        <v>-1.277430026930322</v>
      </c>
      <c r="C60" s="32">
        <f t="shared" si="13"/>
        <v>4.766562730319521</v>
      </c>
      <c r="D60" s="32">
        <f t="shared" si="13"/>
        <v>45.42960998025508</v>
      </c>
      <c r="E60" s="32">
        <f t="shared" si="13"/>
        <v>-0.29287281725989023</v>
      </c>
      <c r="F60" s="32">
        <f t="shared" si="13"/>
        <v>0.3862451504540185</v>
      </c>
      <c r="G60" s="32">
        <f t="shared" si="13"/>
        <v>-54.46409211318582</v>
      </c>
      <c r="H60" s="32">
        <f t="shared" si="13"/>
        <v>2.131816583721437</v>
      </c>
      <c r="I60" s="32">
        <f t="shared" si="13"/>
        <v>61.52631150056524</v>
      </c>
      <c r="J60" s="32">
        <f t="shared" si="13"/>
        <v>9.516826956179411</v>
      </c>
      <c r="K60" s="32">
        <f t="shared" si="13"/>
        <v>13.379248334267482</v>
      </c>
    </row>
    <row r="61" spans="1:11" ht="11.25">
      <c r="A61" s="32" t="str">
        <f>A33</f>
        <v>blank-2</v>
      </c>
      <c r="B61" s="32">
        <f aca="true" t="shared" si="14" ref="B61:K61">B33</f>
        <v>-0.20462540648978134</v>
      </c>
      <c r="C61" s="32">
        <f t="shared" si="14"/>
        <v>4.565299477401589</v>
      </c>
      <c r="D61" s="32">
        <f t="shared" si="14"/>
        <v>43.09400783741099</v>
      </c>
      <c r="E61" s="32">
        <f t="shared" si="14"/>
        <v>17.88825503076919</v>
      </c>
      <c r="F61" s="32">
        <f t="shared" si="14"/>
        <v>0.5482925803569213</v>
      </c>
      <c r="G61" s="32">
        <f t="shared" si="14"/>
        <v>-22.967366633807423</v>
      </c>
      <c r="H61" s="32">
        <f t="shared" si="14"/>
        <v>2.1099139201240833</v>
      </c>
      <c r="I61" s="32">
        <f t="shared" si="14"/>
        <v>59.31099492129002</v>
      </c>
      <c r="J61" s="32">
        <f t="shared" si="14"/>
        <v>7.389590349220512</v>
      </c>
      <c r="K61" s="32">
        <f t="shared" si="14"/>
        <v>14.613253349143722</v>
      </c>
    </row>
  </sheetData>
  <printOptions/>
  <pageMargins left="1" right="1" top="1" bottom="1" header="0.5" footer="0.5"/>
  <pageSetup fitToHeight="1" fitToWidth="1" horizontalDpi="600" verticalDpi="600" orientation="landscape" scale="5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workbookViewId="0" topLeftCell="A55">
      <selection activeCell="B93" sqref="B93"/>
    </sheetView>
  </sheetViews>
  <sheetFormatPr defaultColWidth="11.421875" defaultRowHeight="12.75"/>
  <cols>
    <col min="1" max="1" width="9.140625" style="1" customWidth="1"/>
    <col min="2" max="2" width="21.140625" style="1" bestFit="1" customWidth="1"/>
    <col min="3" max="4" width="9.140625" style="1" bestFit="1" customWidth="1"/>
    <col min="5" max="6" width="9.00390625" style="1" bestFit="1" customWidth="1"/>
    <col min="7" max="7" width="9.140625" style="1" bestFit="1" customWidth="1"/>
    <col min="8" max="9" width="8.8515625" style="1" bestFit="1" customWidth="1"/>
    <col min="10" max="11" width="8.8515625" style="1" customWidth="1"/>
    <col min="12" max="19" width="8.8515625" style="1" bestFit="1" customWidth="1"/>
    <col min="20" max="23" width="8.8515625" style="1" customWidth="1"/>
    <col min="24" max="16384" width="9.140625" style="1" customWidth="1"/>
  </cols>
  <sheetData>
    <row r="1" spans="2:27" s="19" customFormat="1" ht="11.25">
      <c r="B1" s="17" t="s">
        <v>476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7"/>
      <c r="X1" s="18"/>
      <c r="Y1" s="18"/>
      <c r="Z1" s="18"/>
      <c r="AA1" s="18"/>
    </row>
    <row r="2" spans="2:27" s="19" customFormat="1" ht="11.25">
      <c r="B2" s="18" t="str">
        <f>'recalc raw'!C1</f>
        <v>Sample</v>
      </c>
      <c r="C2" s="18" t="str">
        <f>'blk, drift &amp; conc calc'!C2</f>
        <v>Y 371.029</v>
      </c>
      <c r="D2" s="18" t="str">
        <f>'blk, drift &amp; conc calc'!D2</f>
        <v>Ba 455.403</v>
      </c>
      <c r="E2" s="18" t="str">
        <f>'blk, drift &amp; conc calc'!E2</f>
        <v>Cr 267.716</v>
      </c>
      <c r="F2" s="18" t="str">
        <f>'blk, drift &amp; conc calc'!F2</f>
        <v>Ni 231.604</v>
      </c>
      <c r="G2" s="18" t="str">
        <f>'blk, drift &amp; conc calc'!G2</f>
        <v>Sc 361.384</v>
      </c>
      <c r="H2" s="18" t="str">
        <f>'blk, drift &amp; conc calc'!H2</f>
        <v>Co 228.616</v>
      </c>
      <c r="I2" s="18" t="str">
        <f>'blk, drift &amp; conc calc'!I2</f>
        <v>Sr 407.771</v>
      </c>
      <c r="J2" s="18" t="str">
        <f>'blk, drift &amp; conc calc'!J2</f>
        <v>Cu 324.754</v>
      </c>
      <c r="K2" s="18" t="str">
        <f>'blk, drift &amp; conc calc'!K2</f>
        <v>V 292.402</v>
      </c>
      <c r="L2" s="18" t="str">
        <f>'blk, drift &amp; conc calc'!L2</f>
        <v>Zr 343.823</v>
      </c>
      <c r="M2" s="18">
        <f>'blk, drift &amp; conc calc'!M2</f>
        <v>0</v>
      </c>
      <c r="N2" s="18">
        <f>'blk, drift &amp; conc calc'!N2</f>
        <v>0</v>
      </c>
      <c r="O2" s="18">
        <f>'blk, drift &amp; conc calc'!O2</f>
        <v>0</v>
      </c>
      <c r="P2" s="18">
        <f>'blk, drift &amp; conc calc'!P2</f>
        <v>0</v>
      </c>
      <c r="Q2" s="18">
        <f>'blk, drift &amp; conc calc'!Q2</f>
        <v>0</v>
      </c>
      <c r="R2" s="18">
        <f>'blk, drift &amp; conc calc'!R2</f>
        <v>0</v>
      </c>
      <c r="S2" s="18">
        <f>'blk, drift &amp; conc calc'!S2</f>
        <v>0</v>
      </c>
      <c r="T2" s="18" t="str">
        <f>'blk, drift &amp; conc calc'!T2</f>
        <v>V 292.402</v>
      </c>
      <c r="U2" s="18">
        <f>'blk, drift &amp; conc calc'!U2</f>
        <v>0</v>
      </c>
      <c r="V2" s="18">
        <f>'blk, drift &amp; conc calc'!V2</f>
        <v>0</v>
      </c>
      <c r="W2" s="18"/>
      <c r="X2" s="18"/>
      <c r="Y2" s="18"/>
      <c r="Z2" s="18"/>
      <c r="AA2" s="18"/>
    </row>
    <row r="4" spans="1:22" ht="11.25">
      <c r="A4" s="1">
        <f>'blk, drift &amp; conc calc'!A40</f>
        <v>1</v>
      </c>
      <c r="B4" s="1" t="str">
        <f>'blk, drift &amp; conc calc'!B40</f>
        <v>drift-1</v>
      </c>
      <c r="C4" s="1">
        <f>'blk, drift &amp; conc calc'!C40</f>
        <v>17978.359012810022</v>
      </c>
      <c r="D4" s="1">
        <f>'blk, drift &amp; conc calc'!D40</f>
        <v>544571.3896550855</v>
      </c>
      <c r="E4" s="1">
        <f>'blk, drift &amp; conc calc'!E40</f>
        <v>75451.20711550723</v>
      </c>
      <c r="F4" s="1">
        <f>'blk, drift &amp; conc calc'!F40</f>
        <v>43181.64708942064</v>
      </c>
      <c r="G4" s="1">
        <f>'blk, drift &amp; conc calc'!G40</f>
        <v>29265.501171282995</v>
      </c>
      <c r="H4" s="1">
        <f>'blk, drift &amp; conc calc'!H40</f>
        <v>37868.3895681922</v>
      </c>
      <c r="I4" s="1">
        <f>'blk, drift &amp; conc calc'!I40</f>
        <v>4721524.292976549</v>
      </c>
      <c r="J4" s="1">
        <f>'blk, drift &amp; conc calc'!J40</f>
        <v>15359.967392037046</v>
      </c>
      <c r="K4" s="1">
        <f>'blk, drift &amp; conc calc'!K40</f>
        <v>39672.98541961865</v>
      </c>
      <c r="L4" s="1">
        <f>'blk, drift &amp; conc calc'!L40</f>
        <v>32406.923926184383</v>
      </c>
      <c r="M4" s="1">
        <f>'blk, drift &amp; conc calc'!M40</f>
        <v>0</v>
      </c>
      <c r="N4" s="1">
        <f>'blk, drift &amp; conc calc'!N40</f>
        <v>0</v>
      </c>
      <c r="O4" s="1">
        <f>'blk, drift &amp; conc calc'!O40</f>
        <v>0</v>
      </c>
      <c r="P4" s="1">
        <f>'blk, drift &amp; conc calc'!P40</f>
        <v>0</v>
      </c>
      <c r="Q4" s="1">
        <f>'blk, drift &amp; conc calc'!Q40</f>
        <v>0</v>
      </c>
      <c r="R4" s="1">
        <f>'blk, drift &amp; conc calc'!R40</f>
        <v>0</v>
      </c>
      <c r="S4" s="1">
        <f>'blk, drift &amp; conc calc'!S40</f>
        <v>0</v>
      </c>
      <c r="T4" s="1">
        <f>'blk, drift &amp; conc calc'!T40</f>
        <v>38991.941127385486</v>
      </c>
      <c r="U4" s="1">
        <f>'blk, drift &amp; conc calc'!U40</f>
        <v>0</v>
      </c>
      <c r="V4" s="1">
        <f>'blk, drift &amp; conc calc'!V40</f>
        <v>0</v>
      </c>
    </row>
    <row r="5" spans="1:22" ht="11.25">
      <c r="A5" s="1">
        <f>'blk, drift &amp; conc calc'!A43</f>
        <v>4</v>
      </c>
      <c r="B5" s="1" t="str">
        <f>'blk, drift &amp; conc calc'!B43</f>
        <v>drift-2</v>
      </c>
      <c r="C5" s="1">
        <f>'blk, drift &amp; conc calc'!C43</f>
        <v>18146.20302263041</v>
      </c>
      <c r="D5" s="1">
        <f>'blk, drift &amp; conc calc'!D43</f>
        <v>540781.4834007185</v>
      </c>
      <c r="E5" s="1">
        <f>'blk, drift &amp; conc calc'!E43</f>
        <v>76926.53819459982</v>
      </c>
      <c r="F5" s="1">
        <f>'blk, drift &amp; conc calc'!F43</f>
        <v>44846.92154013812</v>
      </c>
      <c r="G5" s="1">
        <f>'blk, drift &amp; conc calc'!G43</f>
        <v>30320.31593794696</v>
      </c>
      <c r="H5" s="1">
        <f>'blk, drift &amp; conc calc'!H43</f>
        <v>38955.94948289148</v>
      </c>
      <c r="I5" s="1">
        <f>'blk, drift &amp; conc calc'!I43</f>
        <v>4731298.14781313</v>
      </c>
      <c r="J5" s="1">
        <f>'blk, drift &amp; conc calc'!J43</f>
        <v>15861.562994326358</v>
      </c>
      <c r="K5" s="1">
        <f>'blk, drift &amp; conc calc'!K43</f>
        <v>40217.595577849366</v>
      </c>
      <c r="L5" s="1">
        <f>'blk, drift &amp; conc calc'!L43</f>
        <v>33306.553855603575</v>
      </c>
      <c r="M5" s="1">
        <f>'blk, drift &amp; conc calc'!M43</f>
        <v>0</v>
      </c>
      <c r="N5" s="1">
        <f>'blk, drift &amp; conc calc'!N43</f>
        <v>0</v>
      </c>
      <c r="O5" s="1">
        <f>'blk, drift &amp; conc calc'!O43</f>
        <v>0</v>
      </c>
      <c r="P5" s="1">
        <f>'blk, drift &amp; conc calc'!P43</f>
        <v>0</v>
      </c>
      <c r="Q5" s="1">
        <f>'blk, drift &amp; conc calc'!Q43</f>
        <v>0</v>
      </c>
      <c r="R5" s="1">
        <f>'blk, drift &amp; conc calc'!R43</f>
        <v>0</v>
      </c>
      <c r="S5" s="1">
        <f>'blk, drift &amp; conc calc'!S43</f>
        <v>0</v>
      </c>
      <c r="T5" s="1">
        <f>'blk, drift &amp; conc calc'!T43</f>
        <v>39536.5512856162</v>
      </c>
      <c r="U5" s="1">
        <f>'blk, drift &amp; conc calc'!U43</f>
        <v>0</v>
      </c>
      <c r="V5" s="1">
        <f>'blk, drift &amp; conc calc'!V43</f>
        <v>0</v>
      </c>
    </row>
    <row r="6" spans="1:22" ht="11.25">
      <c r="A6" s="1">
        <f>'blk, drift &amp; conc calc'!A46</f>
        <v>7</v>
      </c>
      <c r="B6" s="1" t="str">
        <f>'blk, drift &amp; conc calc'!B46</f>
        <v>drift-3</v>
      </c>
      <c r="C6" s="1">
        <f>'blk, drift &amp; conc calc'!C46</f>
        <v>18134.68360820459</v>
      </c>
      <c r="D6" s="1">
        <f>'blk, drift &amp; conc calc'!D46</f>
        <v>554397.2208885411</v>
      </c>
      <c r="E6" s="1">
        <f>'blk, drift &amp; conc calc'!E46</f>
        <v>78538.73035132598</v>
      </c>
      <c r="F6" s="1">
        <f>'blk, drift &amp; conc calc'!F46</f>
        <v>45931.27539517349</v>
      </c>
      <c r="G6" s="1">
        <f>'blk, drift &amp; conc calc'!G46</f>
        <v>30430.95027804492</v>
      </c>
      <c r="H6" s="1">
        <f>'blk, drift &amp; conc calc'!H46</f>
        <v>42127.26471127611</v>
      </c>
      <c r="I6" s="1">
        <f>'blk, drift &amp; conc calc'!I46</f>
        <v>4805792.714247386</v>
      </c>
      <c r="J6" s="1">
        <f>'blk, drift &amp; conc calc'!J46</f>
        <v>16413.727641354737</v>
      </c>
      <c r="K6" s="1">
        <f>'blk, drift &amp; conc calc'!K46</f>
        <v>40274.48227498096</v>
      </c>
      <c r="L6" s="1">
        <f>'blk, drift &amp; conc calc'!L46</f>
        <v>33003.50187039457</v>
      </c>
      <c r="M6" s="1">
        <f>'blk, drift &amp; conc calc'!M46</f>
        <v>0</v>
      </c>
      <c r="N6" s="1">
        <f>'blk, drift &amp; conc calc'!N46</f>
        <v>0</v>
      </c>
      <c r="O6" s="1">
        <f>'blk, drift &amp; conc calc'!O46</f>
        <v>0</v>
      </c>
      <c r="P6" s="1">
        <f>'blk, drift &amp; conc calc'!P46</f>
        <v>0</v>
      </c>
      <c r="Q6" s="1">
        <f>'blk, drift &amp; conc calc'!Q46</f>
        <v>0</v>
      </c>
      <c r="R6" s="1">
        <f>'blk, drift &amp; conc calc'!R46</f>
        <v>0</v>
      </c>
      <c r="S6" s="1">
        <f>'blk, drift &amp; conc calc'!S46</f>
        <v>0</v>
      </c>
      <c r="T6" s="1">
        <f>'blk, drift &amp; conc calc'!T46</f>
        <v>39593.4379827478</v>
      </c>
      <c r="U6" s="1">
        <f>'blk, drift &amp; conc calc'!U46</f>
        <v>0</v>
      </c>
      <c r="V6" s="1">
        <f>'blk, drift &amp; conc calc'!V46</f>
        <v>0</v>
      </c>
    </row>
    <row r="7" spans="1:22" ht="11.25">
      <c r="A7" s="1">
        <f>'blk, drift &amp; conc calc'!A51</f>
        <v>12</v>
      </c>
      <c r="B7" s="1" t="str">
        <f>'blk, drift &amp; conc calc'!B51</f>
        <v>drift-4</v>
      </c>
      <c r="C7" s="1">
        <f>'blk, drift &amp; conc calc'!C51</f>
        <v>18760.834432436954</v>
      </c>
      <c r="D7" s="1">
        <f>'blk, drift &amp; conc calc'!D51</f>
        <v>536113.0898194711</v>
      </c>
      <c r="E7" s="1">
        <f>'blk, drift &amp; conc calc'!E51</f>
        <v>79930.52081159696</v>
      </c>
      <c r="F7" s="1">
        <f>'blk, drift &amp; conc calc'!F51</f>
        <v>48536.82078685766</v>
      </c>
      <c r="G7" s="1">
        <f>'blk, drift &amp; conc calc'!G51</f>
        <v>30134.51775273185</v>
      </c>
      <c r="H7" s="1">
        <f>'blk, drift &amp; conc calc'!H51</f>
        <v>42606.315657743886</v>
      </c>
      <c r="I7" s="1">
        <f>'blk, drift &amp; conc calc'!I51</f>
        <v>4652742.302193209</v>
      </c>
      <c r="J7" s="1">
        <f>'blk, drift &amp; conc calc'!J51</f>
        <v>16220.380971148725</v>
      </c>
      <c r="K7" s="1">
        <f>'blk, drift &amp; conc calc'!K51</f>
        <v>40891.83988160118</v>
      </c>
      <c r="L7" s="1">
        <f>'blk, drift &amp; conc calc'!L51</f>
        <v>34393.99051349161</v>
      </c>
      <c r="M7" s="1">
        <f>'blk, drift &amp; conc calc'!M51</f>
        <v>0</v>
      </c>
      <c r="N7" s="1">
        <f>'blk, drift &amp; conc calc'!N51</f>
        <v>0</v>
      </c>
      <c r="O7" s="1">
        <f>'blk, drift &amp; conc calc'!O51</f>
        <v>0</v>
      </c>
      <c r="P7" s="1">
        <f>'blk, drift &amp; conc calc'!P51</f>
        <v>0</v>
      </c>
      <c r="Q7" s="1">
        <f>'blk, drift &amp; conc calc'!Q51</f>
        <v>0</v>
      </c>
      <c r="R7" s="1">
        <f>'blk, drift &amp; conc calc'!R51</f>
        <v>0</v>
      </c>
      <c r="S7" s="1">
        <f>'blk, drift &amp; conc calc'!S51</f>
        <v>0</v>
      </c>
      <c r="T7" s="1">
        <f>'blk, drift &amp; conc calc'!T51</f>
        <v>40210.79558936802</v>
      </c>
      <c r="U7" s="1">
        <f>'blk, drift &amp; conc calc'!U51</f>
        <v>0</v>
      </c>
      <c r="V7" s="1">
        <f>'blk, drift &amp; conc calc'!V51</f>
        <v>0</v>
      </c>
    </row>
    <row r="8" spans="1:22" ht="11.25">
      <c r="A8" s="1">
        <f>'blk, drift &amp; conc calc'!A56</f>
        <v>17</v>
      </c>
      <c r="B8" s="1" t="str">
        <f>'blk, drift &amp; conc calc'!B56</f>
        <v>drift-5</v>
      </c>
      <c r="C8" s="1">
        <f>'blk, drift &amp; conc calc'!C56</f>
        <v>18410.30605042617</v>
      </c>
      <c r="D8" s="1">
        <f>'blk, drift &amp; conc calc'!D56</f>
        <v>535478.6874609995</v>
      </c>
      <c r="E8" s="1">
        <f>'blk, drift &amp; conc calc'!E56</f>
        <v>81770.18386623415</v>
      </c>
      <c r="F8" s="1">
        <f>'blk, drift &amp; conc calc'!F56</f>
        <v>48114.084903603296</v>
      </c>
      <c r="G8" s="1">
        <f>'blk, drift &amp; conc calc'!G56</f>
        <v>29490.2887517811</v>
      </c>
      <c r="H8" s="1">
        <f>'blk, drift &amp; conc calc'!H56</f>
        <v>44122.10779895643</v>
      </c>
      <c r="I8" s="1">
        <f>'blk, drift &amp; conc calc'!I56</f>
        <v>4724436.856099792</v>
      </c>
      <c r="J8" s="1">
        <f>'blk, drift &amp; conc calc'!J56</f>
        <v>15608.394560126648</v>
      </c>
      <c r="K8" s="1">
        <f>'blk, drift &amp; conc calc'!K56</f>
        <v>40471.53180777169</v>
      </c>
      <c r="L8" s="1">
        <f>'blk, drift &amp; conc calc'!L56</f>
        <v>33583.57003681927</v>
      </c>
      <c r="M8" s="1">
        <f>'blk, drift &amp; conc calc'!M56</f>
        <v>0</v>
      </c>
      <c r="N8" s="1">
        <f>'blk, drift &amp; conc calc'!N56</f>
        <v>0</v>
      </c>
      <c r="O8" s="1">
        <f>'blk, drift &amp; conc calc'!O56</f>
        <v>0</v>
      </c>
      <c r="P8" s="1">
        <f>'blk, drift &amp; conc calc'!P56</f>
        <v>0</v>
      </c>
      <c r="Q8" s="1">
        <f>'blk, drift &amp; conc calc'!Q56</f>
        <v>0</v>
      </c>
      <c r="R8" s="1">
        <f>'blk, drift &amp; conc calc'!R56</f>
        <v>0</v>
      </c>
      <c r="S8" s="1">
        <f>'blk, drift &amp; conc calc'!S56</f>
        <v>0</v>
      </c>
      <c r="T8" s="1">
        <f>'blk, drift &amp; conc calc'!T56</f>
        <v>39790.48751553852</v>
      </c>
      <c r="U8" s="1">
        <f>'blk, drift &amp; conc calc'!U56</f>
        <v>0</v>
      </c>
      <c r="V8" s="1">
        <f>'blk, drift &amp; conc calc'!V56</f>
        <v>0</v>
      </c>
    </row>
    <row r="9" spans="1:22" ht="11.25">
      <c r="A9" s="1">
        <f>'blk, drift &amp; conc calc'!A61</f>
        <v>22</v>
      </c>
      <c r="B9" s="1" t="str">
        <f>'blk, drift &amp; conc calc'!B61</f>
        <v>drift-6</v>
      </c>
      <c r="C9" s="1">
        <f>'blk, drift &amp; conc calc'!C61</f>
        <v>18278.07029994549</v>
      </c>
      <c r="D9" s="1">
        <f>'blk, drift &amp; conc calc'!D61</f>
        <v>527393.890030658</v>
      </c>
      <c r="E9" s="1">
        <f>'blk, drift &amp; conc calc'!E61</f>
        <v>82525.3859845118</v>
      </c>
      <c r="F9" s="1">
        <f>'blk, drift &amp; conc calc'!F61</f>
        <v>48822.60042326542</v>
      </c>
      <c r="G9" s="1">
        <f>'blk, drift &amp; conc calc'!G61</f>
        <v>29039.91587036739</v>
      </c>
      <c r="H9" s="1">
        <f>'blk, drift &amp; conc calc'!H61</f>
        <v>45109.228315189204</v>
      </c>
      <c r="I9" s="1">
        <f>'blk, drift &amp; conc calc'!I61</f>
        <v>4644447.7836463265</v>
      </c>
      <c r="J9" s="1">
        <f>'blk, drift &amp; conc calc'!J61</f>
        <v>15637.871800362855</v>
      </c>
      <c r="K9" s="1">
        <f>'blk, drift &amp; conc calc'!K61</f>
        <v>41158.82483373712</v>
      </c>
      <c r="L9" s="1">
        <f>'blk, drift &amp; conc calc'!L61</f>
        <v>33218.44044843012</v>
      </c>
      <c r="M9" s="1">
        <f>'blk, drift &amp; conc calc'!M61</f>
        <v>0</v>
      </c>
      <c r="N9" s="1">
        <f>'blk, drift &amp; conc calc'!N61</f>
        <v>0</v>
      </c>
      <c r="O9" s="1">
        <f>'blk, drift &amp; conc calc'!O61</f>
        <v>0</v>
      </c>
      <c r="P9" s="1">
        <f>'blk, drift &amp; conc calc'!P61</f>
        <v>0</v>
      </c>
      <c r="Q9" s="1">
        <f>'blk, drift &amp; conc calc'!Q61</f>
        <v>0</v>
      </c>
      <c r="R9" s="1">
        <f>'blk, drift &amp; conc calc'!R61</f>
        <v>0</v>
      </c>
      <c r="S9" s="1">
        <f>'blk, drift &amp; conc calc'!S61</f>
        <v>0</v>
      </c>
      <c r="T9" s="1">
        <f>'blk, drift &amp; conc calc'!T61</f>
        <v>40477.780541503955</v>
      </c>
      <c r="U9" s="1">
        <f>'blk, drift &amp; conc calc'!U61</f>
        <v>0</v>
      </c>
      <c r="V9" s="1">
        <f>'blk, drift &amp; conc calc'!V61</f>
        <v>0</v>
      </c>
    </row>
    <row r="10" spans="1:22" ht="11.25">
      <c r="A10" s="1">
        <f>'blk, drift &amp; conc calc'!A66</f>
        <v>27</v>
      </c>
      <c r="B10" s="1" t="str">
        <f>'blk, drift &amp; conc calc'!B66</f>
        <v>drift-7</v>
      </c>
      <c r="C10" s="1">
        <f>'blk, drift &amp; conc calc'!C66</f>
        <v>17206.297102523717</v>
      </c>
      <c r="D10" s="1">
        <f>'blk, drift &amp; conc calc'!D66</f>
        <v>529661.2089087948</v>
      </c>
      <c r="E10" s="1">
        <f>'blk, drift &amp; conc calc'!E66</f>
        <v>80922.92660200532</v>
      </c>
      <c r="F10" s="1">
        <f>'blk, drift &amp; conc calc'!F66</f>
        <v>48962.822668596236</v>
      </c>
      <c r="G10" s="1">
        <f>'blk, drift &amp; conc calc'!G66</f>
        <v>29196.568695712813</v>
      </c>
      <c r="H10" s="1">
        <f>'blk, drift &amp; conc calc'!H66</f>
        <v>45082.29776150091</v>
      </c>
      <c r="I10" s="1">
        <f>'blk, drift &amp; conc calc'!I66</f>
        <v>4596623.23798496</v>
      </c>
      <c r="J10" s="1">
        <f>'blk, drift &amp; conc calc'!J66</f>
        <v>15301.71452084039</v>
      </c>
      <c r="K10" s="1">
        <f>'blk, drift &amp; conc calc'!K66</f>
        <v>39905.211340539034</v>
      </c>
      <c r="L10" s="1">
        <f>'blk, drift &amp; conc calc'!L66</f>
        <v>34477.133028121294</v>
      </c>
      <c r="M10" s="1">
        <f>'blk, drift &amp; conc calc'!M66</f>
        <v>0</v>
      </c>
      <c r="N10" s="1">
        <f>'blk, drift &amp; conc calc'!N66</f>
        <v>0</v>
      </c>
      <c r="O10" s="1">
        <f>'blk, drift &amp; conc calc'!O66</f>
        <v>0</v>
      </c>
      <c r="P10" s="1">
        <f>'blk, drift &amp; conc calc'!P66</f>
        <v>0</v>
      </c>
      <c r="Q10" s="1">
        <f>'blk, drift &amp; conc calc'!Q66</f>
        <v>0</v>
      </c>
      <c r="R10" s="1">
        <f>'blk, drift &amp; conc calc'!R66</f>
        <v>0</v>
      </c>
      <c r="S10" s="1">
        <f>'blk, drift &amp; conc calc'!S66</f>
        <v>0</v>
      </c>
      <c r="T10" s="1">
        <f>'blk, drift &amp; conc calc'!T66</f>
        <v>39224.16704830587</v>
      </c>
      <c r="U10" s="1">
        <f>'blk, drift &amp; conc calc'!U66</f>
        <v>0</v>
      </c>
      <c r="V10" s="1">
        <f>'blk, drift &amp; conc calc'!V66</f>
        <v>0</v>
      </c>
    </row>
    <row r="11" spans="1:22" ht="11.25">
      <c r="A11" s="1">
        <f>'blk, drift &amp; conc calc'!A71</f>
        <v>32</v>
      </c>
      <c r="B11" s="1" t="str">
        <f>'blk, drift &amp; conc calc'!B71</f>
        <v>drift-8</v>
      </c>
      <c r="C11" s="1">
        <f>'blk, drift &amp; conc calc'!C71</f>
        <v>17888.79769101739</v>
      </c>
      <c r="D11" s="1">
        <f>'blk, drift &amp; conc calc'!D71</f>
        <v>524576.6751733347</v>
      </c>
      <c r="E11" s="1">
        <f>'blk, drift &amp; conc calc'!E71</f>
        <v>83294.16916901624</v>
      </c>
      <c r="F11" s="1">
        <f>'blk, drift &amp; conc calc'!F71</f>
        <v>50190.439972350454</v>
      </c>
      <c r="G11" s="1">
        <f>'blk, drift &amp; conc calc'!G71</f>
        <v>29389.63103672834</v>
      </c>
      <c r="H11" s="1">
        <f>'blk, drift &amp; conc calc'!H71</f>
        <v>45944.047267025526</v>
      </c>
      <c r="I11" s="1">
        <f>'blk, drift &amp; conc calc'!I71</f>
        <v>4607146.853745027</v>
      </c>
      <c r="J11" s="1">
        <f>'blk, drift &amp; conc calc'!J71</f>
        <v>15812.576540582731</v>
      </c>
      <c r="K11" s="1">
        <f>'blk, drift &amp; conc calc'!K71</f>
        <v>41186.53015516224</v>
      </c>
      <c r="L11" s="1">
        <f>'blk, drift &amp; conc calc'!L71</f>
        <v>34394.948289786524</v>
      </c>
      <c r="M11" s="1">
        <f>'blk, drift &amp; conc calc'!M71</f>
        <v>0</v>
      </c>
      <c r="N11" s="1">
        <f>'blk, drift &amp; conc calc'!N71</f>
        <v>0</v>
      </c>
      <c r="O11" s="1">
        <f>'blk, drift &amp; conc calc'!O71</f>
        <v>0</v>
      </c>
      <c r="P11" s="1">
        <f>'blk, drift &amp; conc calc'!P71</f>
        <v>0</v>
      </c>
      <c r="Q11" s="1">
        <f>'blk, drift &amp; conc calc'!Q71</f>
        <v>0</v>
      </c>
      <c r="R11" s="1">
        <f>'blk, drift &amp; conc calc'!R71</f>
        <v>0</v>
      </c>
      <c r="S11" s="1">
        <f>'blk, drift &amp; conc calc'!S71</f>
        <v>0</v>
      </c>
      <c r="T11" s="1">
        <f>'blk, drift &amp; conc calc'!T71</f>
        <v>40505.485862929076</v>
      </c>
      <c r="U11" s="1">
        <f>'blk, drift &amp; conc calc'!U71</f>
        <v>0</v>
      </c>
      <c r="V11" s="1">
        <f>'blk, drift &amp; conc calc'!V71</f>
        <v>0</v>
      </c>
    </row>
    <row r="12" spans="11:20" ht="11.25">
      <c r="K12" s="19"/>
      <c r="L12" s="19"/>
      <c r="M12" s="19"/>
      <c r="N12" s="19"/>
      <c r="T12" s="19"/>
    </row>
    <row r="13" spans="11:20" ht="11.25">
      <c r="K13" s="19"/>
      <c r="L13" s="19"/>
      <c r="M13" s="19"/>
      <c r="N13" s="19"/>
      <c r="T13" s="19"/>
    </row>
    <row r="14" spans="1:27" s="19" customFormat="1" ht="11.25">
      <c r="A14" s="19">
        <f aca="true" t="shared" si="0" ref="A14:B19">A4</f>
        <v>1</v>
      </c>
      <c r="B14" s="19" t="str">
        <f t="shared" si="0"/>
        <v>drift-1</v>
      </c>
      <c r="C14" s="159">
        <f aca="true" t="shared" si="1" ref="C14:I19">C4/C$4*100</f>
        <v>100</v>
      </c>
      <c r="D14" s="159">
        <f t="shared" si="1"/>
        <v>100</v>
      </c>
      <c r="E14" s="159">
        <f t="shared" si="1"/>
        <v>100</v>
      </c>
      <c r="F14" s="159">
        <f t="shared" si="1"/>
        <v>100</v>
      </c>
      <c r="G14" s="159">
        <f t="shared" si="1"/>
        <v>100</v>
      </c>
      <c r="H14" s="159">
        <f t="shared" si="1"/>
        <v>100</v>
      </c>
      <c r="I14" s="159">
        <f t="shared" si="1"/>
        <v>100</v>
      </c>
      <c r="J14" s="159">
        <f aca="true" t="shared" si="2" ref="J14:U14">J4/J$4*100</f>
        <v>100</v>
      </c>
      <c r="K14" s="159">
        <f aca="true" t="shared" si="3" ref="K14:K21">K4/K$4*100</f>
        <v>100</v>
      </c>
      <c r="L14" s="159">
        <f t="shared" si="2"/>
        <v>100</v>
      </c>
      <c r="M14" s="36" t="e">
        <f t="shared" si="2"/>
        <v>#DIV/0!</v>
      </c>
      <c r="N14" s="36" t="e">
        <f t="shared" si="2"/>
        <v>#DIV/0!</v>
      </c>
      <c r="O14" s="36" t="e">
        <f t="shared" si="2"/>
        <v>#DIV/0!</v>
      </c>
      <c r="P14" s="36" t="e">
        <f t="shared" si="2"/>
        <v>#DIV/0!</v>
      </c>
      <c r="Q14" s="36" t="e">
        <f t="shared" si="2"/>
        <v>#DIV/0!</v>
      </c>
      <c r="R14" s="36" t="e">
        <f t="shared" si="2"/>
        <v>#DIV/0!</v>
      </c>
      <c r="S14" s="36" t="e">
        <f t="shared" si="2"/>
        <v>#DIV/0!</v>
      </c>
      <c r="T14" s="36">
        <f aca="true" t="shared" si="4" ref="T14:T21">T4/T$4*100</f>
        <v>100</v>
      </c>
      <c r="U14" s="36" t="e">
        <f t="shared" si="2"/>
        <v>#DIV/0!</v>
      </c>
      <c r="V14" s="36" t="e">
        <f aca="true" t="shared" si="5" ref="V14:V21">V4/V$4*100</f>
        <v>#DIV/0!</v>
      </c>
      <c r="W14" s="36"/>
      <c r="X14" s="36"/>
      <c r="Y14" s="36"/>
      <c r="Z14" s="36"/>
      <c r="AA14" s="36"/>
    </row>
    <row r="15" spans="1:27" s="19" customFormat="1" ht="11.25">
      <c r="A15" s="19">
        <f t="shared" si="0"/>
        <v>4</v>
      </c>
      <c r="B15" s="19" t="str">
        <f t="shared" si="0"/>
        <v>drift-2</v>
      </c>
      <c r="C15" s="159">
        <f t="shared" si="1"/>
        <v>100.93358915405346</v>
      </c>
      <c r="D15" s="159">
        <f t="shared" si="1"/>
        <v>99.30405703891874</v>
      </c>
      <c r="E15" s="159">
        <f t="shared" si="1"/>
        <v>101.95534456703128</v>
      </c>
      <c r="F15" s="159">
        <f t="shared" si="1"/>
        <v>103.85644032352224</v>
      </c>
      <c r="G15" s="159">
        <f t="shared" si="1"/>
        <v>103.60429421826889</v>
      </c>
      <c r="H15" s="159">
        <f t="shared" si="1"/>
        <v>102.87194656836631</v>
      </c>
      <c r="I15" s="159">
        <f t="shared" si="1"/>
        <v>100.20700634435198</v>
      </c>
      <c r="J15" s="159">
        <f aca="true" t="shared" si="6" ref="J15:U15">J5/J$4*100</f>
        <v>103.26560330166683</v>
      </c>
      <c r="K15" s="159">
        <f t="shared" si="3"/>
        <v>101.37274811177028</v>
      </c>
      <c r="L15" s="159">
        <f t="shared" si="6"/>
        <v>102.7760423404219</v>
      </c>
      <c r="M15" s="36" t="e">
        <f t="shared" si="6"/>
        <v>#DIV/0!</v>
      </c>
      <c r="N15" s="36" t="e">
        <f t="shared" si="6"/>
        <v>#DIV/0!</v>
      </c>
      <c r="O15" s="36" t="e">
        <f t="shared" si="6"/>
        <v>#DIV/0!</v>
      </c>
      <c r="P15" s="36" t="e">
        <f t="shared" si="6"/>
        <v>#DIV/0!</v>
      </c>
      <c r="Q15" s="36" t="e">
        <f t="shared" si="6"/>
        <v>#DIV/0!</v>
      </c>
      <c r="R15" s="36" t="e">
        <f t="shared" si="6"/>
        <v>#DIV/0!</v>
      </c>
      <c r="S15" s="36" t="e">
        <f t="shared" si="6"/>
        <v>#DIV/0!</v>
      </c>
      <c r="T15" s="36">
        <f t="shared" si="4"/>
        <v>101.39672491926342</v>
      </c>
      <c r="U15" s="36" t="e">
        <f t="shared" si="6"/>
        <v>#DIV/0!</v>
      </c>
      <c r="V15" s="36" t="e">
        <f t="shared" si="5"/>
        <v>#DIV/0!</v>
      </c>
      <c r="W15" s="36"/>
      <c r="X15" s="36"/>
      <c r="Y15" s="36"/>
      <c r="Z15" s="36"/>
      <c r="AA15" s="36"/>
    </row>
    <row r="16" spans="1:27" s="19" customFormat="1" ht="11.25">
      <c r="A16" s="19">
        <f t="shared" si="0"/>
        <v>7</v>
      </c>
      <c r="B16" s="19" t="str">
        <f t="shared" si="0"/>
        <v>drift-3</v>
      </c>
      <c r="C16" s="159">
        <f t="shared" si="1"/>
        <v>100.86951537280562</v>
      </c>
      <c r="D16" s="159">
        <f t="shared" si="1"/>
        <v>101.80432380769746</v>
      </c>
      <c r="E16" s="159">
        <f t="shared" si="1"/>
        <v>104.0920793103974</v>
      </c>
      <c r="F16" s="159">
        <f t="shared" si="1"/>
        <v>106.36758551627017</v>
      </c>
      <c r="G16" s="159">
        <f t="shared" si="1"/>
        <v>103.98233093614515</v>
      </c>
      <c r="H16" s="159">
        <f t="shared" si="1"/>
        <v>111.24651772004897</v>
      </c>
      <c r="I16" s="159">
        <f t="shared" si="1"/>
        <v>101.78477152804635</v>
      </c>
      <c r="J16" s="159">
        <f aca="true" t="shared" si="7" ref="J16:U16">J6/J$4*100</f>
        <v>106.86043285393943</v>
      </c>
      <c r="K16" s="159">
        <f t="shared" si="3"/>
        <v>101.51613711194234</v>
      </c>
      <c r="L16" s="159">
        <f t="shared" si="7"/>
        <v>101.84089654904938</v>
      </c>
      <c r="M16" s="36" t="e">
        <f t="shared" si="7"/>
        <v>#DIV/0!</v>
      </c>
      <c r="N16" s="36" t="e">
        <f t="shared" si="7"/>
        <v>#DIV/0!</v>
      </c>
      <c r="O16" s="36" t="e">
        <f t="shared" si="7"/>
        <v>#DIV/0!</v>
      </c>
      <c r="P16" s="36" t="e">
        <f t="shared" si="7"/>
        <v>#DIV/0!</v>
      </c>
      <c r="Q16" s="36" t="e">
        <f t="shared" si="7"/>
        <v>#DIV/0!</v>
      </c>
      <c r="R16" s="36" t="e">
        <f t="shared" si="7"/>
        <v>#DIV/0!</v>
      </c>
      <c r="S16" s="36" t="e">
        <f t="shared" si="7"/>
        <v>#DIV/0!</v>
      </c>
      <c r="T16" s="36">
        <f t="shared" si="4"/>
        <v>101.54261839234225</v>
      </c>
      <c r="U16" s="36" t="e">
        <f t="shared" si="7"/>
        <v>#DIV/0!</v>
      </c>
      <c r="V16" s="36" t="e">
        <f t="shared" si="5"/>
        <v>#DIV/0!</v>
      </c>
      <c r="W16" s="36"/>
      <c r="X16" s="36"/>
      <c r="Y16" s="36"/>
      <c r="Z16" s="36"/>
      <c r="AA16" s="36"/>
    </row>
    <row r="17" spans="1:27" s="19" customFormat="1" ht="11.25">
      <c r="A17" s="19">
        <f t="shared" si="0"/>
        <v>12</v>
      </c>
      <c r="B17" s="19" t="str">
        <f t="shared" si="0"/>
        <v>drift-4</v>
      </c>
      <c r="C17" s="159">
        <f t="shared" si="1"/>
        <v>104.35231835713925</v>
      </c>
      <c r="D17" s="159">
        <f t="shared" si="1"/>
        <v>98.44679687616869</v>
      </c>
      <c r="E17" s="159">
        <f t="shared" si="1"/>
        <v>105.93670249600169</v>
      </c>
      <c r="F17" s="159">
        <f t="shared" si="1"/>
        <v>112.40150401476699</v>
      </c>
      <c r="G17" s="159">
        <f t="shared" si="1"/>
        <v>102.96942320024776</v>
      </c>
      <c r="H17" s="159">
        <f t="shared" si="1"/>
        <v>112.51155949217164</v>
      </c>
      <c r="I17" s="159">
        <f t="shared" si="1"/>
        <v>98.54322488850357</v>
      </c>
      <c r="J17" s="159">
        <f aca="true" t="shared" si="8" ref="J17:U17">J7/J$4*100</f>
        <v>105.60166279752478</v>
      </c>
      <c r="K17" s="159">
        <f t="shared" si="3"/>
        <v>103.07225294262781</v>
      </c>
      <c r="L17" s="159">
        <f t="shared" si="8"/>
        <v>106.13161123170256</v>
      </c>
      <c r="M17" s="36" t="e">
        <f t="shared" si="8"/>
        <v>#DIV/0!</v>
      </c>
      <c r="N17" s="36" t="e">
        <f t="shared" si="8"/>
        <v>#DIV/0!</v>
      </c>
      <c r="O17" s="36" t="e">
        <f t="shared" si="8"/>
        <v>#DIV/0!</v>
      </c>
      <c r="P17" s="36" t="e">
        <f t="shared" si="8"/>
        <v>#DIV/0!</v>
      </c>
      <c r="Q17" s="36" t="e">
        <f t="shared" si="8"/>
        <v>#DIV/0!</v>
      </c>
      <c r="R17" s="36" t="e">
        <f t="shared" si="8"/>
        <v>#DIV/0!</v>
      </c>
      <c r="S17" s="36" t="e">
        <f t="shared" si="8"/>
        <v>#DIV/0!</v>
      </c>
      <c r="T17" s="36">
        <f t="shared" si="4"/>
        <v>103.12591378305731</v>
      </c>
      <c r="U17" s="36" t="e">
        <f t="shared" si="8"/>
        <v>#DIV/0!</v>
      </c>
      <c r="V17" s="36" t="e">
        <f t="shared" si="5"/>
        <v>#DIV/0!</v>
      </c>
      <c r="W17" s="36"/>
      <c r="X17" s="36"/>
      <c r="Y17" s="36"/>
      <c r="Z17" s="36"/>
      <c r="AA17" s="36"/>
    </row>
    <row r="18" spans="1:27" s="19" customFormat="1" ht="11.25">
      <c r="A18" s="19">
        <f t="shared" si="0"/>
        <v>17</v>
      </c>
      <c r="B18" s="19" t="str">
        <f t="shared" si="0"/>
        <v>drift-5</v>
      </c>
      <c r="C18" s="159">
        <f t="shared" si="1"/>
        <v>102.40259434861866</v>
      </c>
      <c r="D18" s="159">
        <f t="shared" si="1"/>
        <v>98.33030115668672</v>
      </c>
      <c r="E18" s="159">
        <f t="shared" si="1"/>
        <v>108.37491803285968</v>
      </c>
      <c r="F18" s="159">
        <f t="shared" si="1"/>
        <v>111.4225328273573</v>
      </c>
      <c r="G18" s="159">
        <f t="shared" si="1"/>
        <v>100.76809749193252</v>
      </c>
      <c r="H18" s="159">
        <f t="shared" si="1"/>
        <v>116.51434957249167</v>
      </c>
      <c r="I18" s="159">
        <f t="shared" si="1"/>
        <v>100.06168692444461</v>
      </c>
      <c r="J18" s="159">
        <f aca="true" t="shared" si="9" ref="J18:U19">J8/J$4*100</f>
        <v>101.61736780911652</v>
      </c>
      <c r="K18" s="159">
        <f t="shared" si="3"/>
        <v>102.01282152000124</v>
      </c>
      <c r="L18" s="159">
        <f t="shared" si="9"/>
        <v>103.6308478808881</v>
      </c>
      <c r="M18" s="36" t="e">
        <f t="shared" si="9"/>
        <v>#DIV/0!</v>
      </c>
      <c r="N18" s="36" t="e">
        <f t="shared" si="9"/>
        <v>#DIV/0!</v>
      </c>
      <c r="O18" s="36" t="e">
        <f t="shared" si="9"/>
        <v>#DIV/0!</v>
      </c>
      <c r="P18" s="36" t="e">
        <f t="shared" si="9"/>
        <v>#DIV/0!</v>
      </c>
      <c r="Q18" s="36" t="e">
        <f t="shared" si="9"/>
        <v>#DIV/0!</v>
      </c>
      <c r="R18" s="36" t="e">
        <f t="shared" si="9"/>
        <v>#DIV/0!</v>
      </c>
      <c r="S18" s="36" t="e">
        <f t="shared" si="9"/>
        <v>#DIV/0!</v>
      </c>
      <c r="T18" s="36">
        <f t="shared" si="4"/>
        <v>102.04797803100956</v>
      </c>
      <c r="U18" s="36" t="e">
        <f t="shared" si="9"/>
        <v>#DIV/0!</v>
      </c>
      <c r="V18" s="36" t="e">
        <f t="shared" si="5"/>
        <v>#DIV/0!</v>
      </c>
      <c r="W18" s="36"/>
      <c r="X18" s="36"/>
      <c r="Y18" s="36"/>
      <c r="Z18" s="36"/>
      <c r="AA18" s="36"/>
    </row>
    <row r="19" spans="1:27" s="19" customFormat="1" ht="11.25">
      <c r="A19" s="19">
        <f t="shared" si="0"/>
        <v>22</v>
      </c>
      <c r="B19" s="19" t="str">
        <f t="shared" si="0"/>
        <v>drift-6</v>
      </c>
      <c r="C19" s="159">
        <f t="shared" si="1"/>
        <v>101.66706698270916</v>
      </c>
      <c r="D19" s="159">
        <f t="shared" si="1"/>
        <v>96.84568452350992</v>
      </c>
      <c r="E19" s="159">
        <f t="shared" si="1"/>
        <v>109.37583259360557</v>
      </c>
      <c r="F19" s="159">
        <f t="shared" si="1"/>
        <v>113.06331211072956</v>
      </c>
      <c r="G19" s="159">
        <f t="shared" si="1"/>
        <v>99.22917670332959</v>
      </c>
      <c r="H19" s="159">
        <f t="shared" si="1"/>
        <v>119.12106331841213</v>
      </c>
      <c r="I19" s="159">
        <f t="shared" si="1"/>
        <v>98.36755029631264</v>
      </c>
      <c r="J19" s="159">
        <f t="shared" si="9"/>
        <v>101.80927733264514</v>
      </c>
      <c r="K19" s="159">
        <f t="shared" si="3"/>
        <v>103.74521704984599</v>
      </c>
      <c r="L19" s="159">
        <f t="shared" si="9"/>
        <v>102.50414548475561</v>
      </c>
      <c r="M19" s="36" t="e">
        <f t="shared" si="9"/>
        <v>#DIV/0!</v>
      </c>
      <c r="N19" s="36" t="e">
        <f t="shared" si="9"/>
        <v>#DIV/0!</v>
      </c>
      <c r="O19" s="36" t="e">
        <f t="shared" si="9"/>
        <v>#DIV/0!</v>
      </c>
      <c r="P19" s="36" t="e">
        <f t="shared" si="9"/>
        <v>#DIV/0!</v>
      </c>
      <c r="Q19" s="36" t="e">
        <f t="shared" si="9"/>
        <v>#DIV/0!</v>
      </c>
      <c r="R19" s="36" t="e">
        <f t="shared" si="9"/>
        <v>#DIV/0!</v>
      </c>
      <c r="S19" s="36" t="e">
        <f t="shared" si="9"/>
        <v>#DIV/0!</v>
      </c>
      <c r="T19" s="36">
        <f t="shared" si="4"/>
        <v>103.81063207205887</v>
      </c>
      <c r="U19" s="36" t="e">
        <f t="shared" si="9"/>
        <v>#DIV/0!</v>
      </c>
      <c r="V19" s="36" t="e">
        <f t="shared" si="5"/>
        <v>#DIV/0!</v>
      </c>
      <c r="W19" s="36"/>
      <c r="X19" s="36"/>
      <c r="Y19" s="36"/>
      <c r="Z19" s="36"/>
      <c r="AA19" s="36"/>
    </row>
    <row r="20" spans="1:27" s="19" customFormat="1" ht="11.25">
      <c r="A20" s="19">
        <f>A10</f>
        <v>27</v>
      </c>
      <c r="B20" s="19" t="str">
        <f>B10</f>
        <v>drift-7</v>
      </c>
      <c r="C20" s="159">
        <f aca="true" t="shared" si="10" ref="C20:J20">C10/C$4*100</f>
        <v>95.7056041113864</v>
      </c>
      <c r="D20" s="159">
        <f t="shared" si="10"/>
        <v>97.26203377012988</v>
      </c>
      <c r="E20" s="159">
        <f t="shared" si="10"/>
        <v>107.25199727834904</v>
      </c>
      <c r="F20" s="159">
        <f t="shared" si="10"/>
        <v>113.38803859705473</v>
      </c>
      <c r="G20" s="159">
        <f t="shared" si="10"/>
        <v>99.76445824328538</v>
      </c>
      <c r="H20" s="159">
        <f t="shared" si="10"/>
        <v>119.04994713418728</v>
      </c>
      <c r="I20" s="159">
        <f t="shared" si="10"/>
        <v>97.35464550765133</v>
      </c>
      <c r="J20" s="159">
        <f t="shared" si="10"/>
        <v>99.62074873136218</v>
      </c>
      <c r="K20" s="159">
        <f t="shared" si="3"/>
        <v>100.58535025399311</v>
      </c>
      <c r="L20" s="159">
        <f aca="true" t="shared" si="11" ref="L20:S21">L10/L$4*100</f>
        <v>106.3881691043938</v>
      </c>
      <c r="M20" s="36" t="e">
        <f t="shared" si="11"/>
        <v>#DIV/0!</v>
      </c>
      <c r="N20" s="36" t="e">
        <f t="shared" si="11"/>
        <v>#DIV/0!</v>
      </c>
      <c r="O20" s="36" t="e">
        <f t="shared" si="11"/>
        <v>#DIV/0!</v>
      </c>
      <c r="P20" s="36" t="e">
        <f t="shared" si="11"/>
        <v>#DIV/0!</v>
      </c>
      <c r="Q20" s="36" t="e">
        <f t="shared" si="11"/>
        <v>#DIV/0!</v>
      </c>
      <c r="R20" s="36" t="e">
        <f t="shared" si="11"/>
        <v>#DIV/0!</v>
      </c>
      <c r="S20" s="36" t="e">
        <f t="shared" si="11"/>
        <v>#DIV/0!</v>
      </c>
      <c r="T20" s="36">
        <f t="shared" si="4"/>
        <v>100.59557414739038</v>
      </c>
      <c r="U20" s="36" t="e">
        <f>U10/U$4*100</f>
        <v>#DIV/0!</v>
      </c>
      <c r="V20" s="36" t="e">
        <f t="shared" si="5"/>
        <v>#DIV/0!</v>
      </c>
      <c r="W20" s="36"/>
      <c r="X20" s="36"/>
      <c r="Y20" s="36"/>
      <c r="Z20" s="36"/>
      <c r="AA20" s="36"/>
    </row>
    <row r="21" spans="1:27" s="19" customFormat="1" ht="11.25">
      <c r="A21" s="19">
        <f>A11</f>
        <v>32</v>
      </c>
      <c r="B21" s="19" t="str">
        <f>B11</f>
        <v>drift-8</v>
      </c>
      <c r="C21" s="159">
        <f aca="true" t="shared" si="12" ref="C21:J21">C11/C$4*100</f>
        <v>99.50183817261176</v>
      </c>
      <c r="D21" s="159">
        <f t="shared" si="12"/>
        <v>96.32835751903623</v>
      </c>
      <c r="E21" s="159">
        <f t="shared" si="12"/>
        <v>110.39474695415055</v>
      </c>
      <c r="F21" s="159">
        <f t="shared" si="12"/>
        <v>116.2309530908258</v>
      </c>
      <c r="G21" s="159">
        <f t="shared" si="12"/>
        <v>100.42415082768905</v>
      </c>
      <c r="H21" s="159">
        <f t="shared" si="12"/>
        <v>121.32559052792816</v>
      </c>
      <c r="I21" s="159">
        <f t="shared" si="12"/>
        <v>97.57753148910697</v>
      </c>
      <c r="J21" s="159">
        <f t="shared" si="12"/>
        <v>102.94668039972747</v>
      </c>
      <c r="K21" s="159">
        <f t="shared" si="3"/>
        <v>103.81505127364356</v>
      </c>
      <c r="L21" s="159">
        <f t="shared" si="11"/>
        <v>106.13456669979048</v>
      </c>
      <c r="M21" s="36" t="e">
        <f t="shared" si="11"/>
        <v>#DIV/0!</v>
      </c>
      <c r="N21" s="36" t="e">
        <f t="shared" si="11"/>
        <v>#DIV/0!</v>
      </c>
      <c r="O21" s="36" t="e">
        <f t="shared" si="11"/>
        <v>#DIV/0!</v>
      </c>
      <c r="P21" s="36" t="e">
        <f t="shared" si="11"/>
        <v>#DIV/0!</v>
      </c>
      <c r="Q21" s="36" t="e">
        <f t="shared" si="11"/>
        <v>#DIV/0!</v>
      </c>
      <c r="R21" s="36" t="e">
        <f t="shared" si="11"/>
        <v>#DIV/0!</v>
      </c>
      <c r="S21" s="36" t="e">
        <f t="shared" si="11"/>
        <v>#DIV/0!</v>
      </c>
      <c r="T21" s="36">
        <f t="shared" si="4"/>
        <v>103.8816860401971</v>
      </c>
      <c r="U21" s="36" t="e">
        <f>U11/U$4*100</f>
        <v>#DIV/0!</v>
      </c>
      <c r="V21" s="36" t="e">
        <f t="shared" si="5"/>
        <v>#DIV/0!</v>
      </c>
      <c r="W21" s="36"/>
      <c r="X21" s="36"/>
      <c r="Y21" s="36"/>
      <c r="Z21" s="36"/>
      <c r="AA21" s="36"/>
    </row>
    <row r="22" spans="3:11" ht="11.25">
      <c r="C22" s="27"/>
      <c r="D22" s="27"/>
      <c r="E22" s="27"/>
      <c r="F22" s="27"/>
      <c r="G22" s="27"/>
      <c r="H22" s="27"/>
      <c r="I22" s="27"/>
      <c r="J22" s="27"/>
      <c r="K22" s="27"/>
    </row>
    <row r="23" spans="2:7" ht="11.25">
      <c r="B23" s="17" t="s">
        <v>538</v>
      </c>
      <c r="C23" s="27"/>
      <c r="D23" s="27"/>
      <c r="E23" s="27"/>
      <c r="F23" s="27"/>
      <c r="G23" s="27"/>
    </row>
    <row r="24" spans="3:22" ht="11.25">
      <c r="C24" s="1" t="str">
        <f>C2</f>
        <v>Y 371.029</v>
      </c>
      <c r="D24" s="1" t="str">
        <f aca="true" t="shared" si="13" ref="D24:V24">D2</f>
        <v>Ba 455.403</v>
      </c>
      <c r="E24" s="1" t="str">
        <f t="shared" si="13"/>
        <v>Cr 267.716</v>
      </c>
      <c r="F24" s="1" t="str">
        <f t="shared" si="13"/>
        <v>Ni 231.604</v>
      </c>
      <c r="G24" s="1" t="str">
        <f t="shared" si="13"/>
        <v>Sc 361.384</v>
      </c>
      <c r="H24" s="1" t="str">
        <f t="shared" si="13"/>
        <v>Co 228.616</v>
      </c>
      <c r="I24" s="1" t="str">
        <f t="shared" si="13"/>
        <v>Sr 407.771</v>
      </c>
      <c r="J24" s="1" t="str">
        <f t="shared" si="13"/>
        <v>Cu 324.754</v>
      </c>
      <c r="K24" s="1" t="str">
        <f t="shared" si="13"/>
        <v>V 292.402</v>
      </c>
      <c r="L24" s="1" t="str">
        <f t="shared" si="13"/>
        <v>Zr 343.823</v>
      </c>
      <c r="M24" s="1">
        <f t="shared" si="13"/>
        <v>0</v>
      </c>
      <c r="N24" s="1">
        <f t="shared" si="13"/>
        <v>0</v>
      </c>
      <c r="O24" s="1">
        <f t="shared" si="13"/>
        <v>0</v>
      </c>
      <c r="P24" s="1">
        <f t="shared" si="13"/>
        <v>0</v>
      </c>
      <c r="Q24" s="1">
        <f t="shared" si="13"/>
        <v>0</v>
      </c>
      <c r="R24" s="1">
        <f t="shared" si="13"/>
        <v>0</v>
      </c>
      <c r="S24" s="1">
        <f t="shared" si="13"/>
        <v>0</v>
      </c>
      <c r="T24" s="1" t="str">
        <f>T2</f>
        <v>V 292.402</v>
      </c>
      <c r="U24" s="1">
        <f t="shared" si="13"/>
        <v>0</v>
      </c>
      <c r="V24" s="1">
        <f t="shared" si="13"/>
        <v>0</v>
      </c>
    </row>
    <row r="25" spans="1:23" s="18" customFormat="1" ht="11.25">
      <c r="A25" s="18">
        <v>1</v>
      </c>
      <c r="B25" s="18" t="str">
        <f>'blk, drift &amp; conc calc'!B76</f>
        <v>drift-1</v>
      </c>
      <c r="C25" s="30">
        <f>C14/100</f>
        <v>1</v>
      </c>
      <c r="D25" s="30">
        <f>D14/100</f>
        <v>1</v>
      </c>
      <c r="E25" s="30">
        <f aca="true" t="shared" si="14" ref="E25:L25">E14/100</f>
        <v>1</v>
      </c>
      <c r="F25" s="30">
        <f t="shared" si="14"/>
        <v>1</v>
      </c>
      <c r="G25" s="30">
        <f t="shared" si="14"/>
        <v>1</v>
      </c>
      <c r="H25" s="30">
        <f t="shared" si="14"/>
        <v>1</v>
      </c>
      <c r="I25" s="30">
        <f t="shared" si="14"/>
        <v>1</v>
      </c>
      <c r="J25" s="30">
        <f t="shared" si="14"/>
        <v>1</v>
      </c>
      <c r="K25" s="30">
        <f t="shared" si="14"/>
        <v>1</v>
      </c>
      <c r="L25" s="30">
        <f t="shared" si="14"/>
        <v>1</v>
      </c>
      <c r="M25" s="30" t="e">
        <f aca="true" t="shared" si="15" ref="M25:V25">M14/100</f>
        <v>#DIV/0!</v>
      </c>
      <c r="N25" s="30" t="e">
        <f t="shared" si="15"/>
        <v>#DIV/0!</v>
      </c>
      <c r="O25" s="30" t="e">
        <f t="shared" si="15"/>
        <v>#DIV/0!</v>
      </c>
      <c r="P25" s="30" t="e">
        <f t="shared" si="15"/>
        <v>#DIV/0!</v>
      </c>
      <c r="Q25" s="30" t="e">
        <f t="shared" si="15"/>
        <v>#DIV/0!</v>
      </c>
      <c r="R25" s="30" t="e">
        <f t="shared" si="15"/>
        <v>#DIV/0!</v>
      </c>
      <c r="S25" s="30" t="e">
        <f t="shared" si="15"/>
        <v>#DIV/0!</v>
      </c>
      <c r="T25" s="30">
        <f t="shared" si="15"/>
        <v>1</v>
      </c>
      <c r="U25" s="30" t="e">
        <f t="shared" si="15"/>
        <v>#DIV/0!</v>
      </c>
      <c r="V25" s="30" t="e">
        <f t="shared" si="15"/>
        <v>#DIV/0!</v>
      </c>
      <c r="W25" s="30"/>
    </row>
    <row r="26" spans="1:23" ht="11.25">
      <c r="A26" s="1">
        <f>1+A25</f>
        <v>2</v>
      </c>
      <c r="B26" s="1" t="str">
        <f>'blk, drift &amp; conc calc'!B77</f>
        <v>blank-1</v>
      </c>
      <c r="C26" s="28">
        <f>C$25+(C$28-C$25)*($A26-$A$25)/($A$28-$A$25)</f>
        <v>1.0031119638468449</v>
      </c>
      <c r="D26" s="28">
        <f>D$25+(D$28-D$25)*($A26-$A$25)/($A$28-$A$25)</f>
        <v>0.9976801901297292</v>
      </c>
      <c r="E26" s="28">
        <f aca="true" t="shared" si="16" ref="E26:L27">E$25+(E$28-E$25)*($A26-$A$25)/($A$28-$A$25)</f>
        <v>1.0065178152234375</v>
      </c>
      <c r="F26" s="28">
        <f t="shared" si="16"/>
        <v>1.0128548010784075</v>
      </c>
      <c r="G26" s="28">
        <f t="shared" si="16"/>
        <v>1.0120143140608964</v>
      </c>
      <c r="H26" s="28">
        <f t="shared" si="16"/>
        <v>1.0095731552278877</v>
      </c>
      <c r="I26" s="28">
        <f t="shared" si="16"/>
        <v>1.00069002114784</v>
      </c>
      <c r="J26" s="28">
        <f t="shared" si="16"/>
        <v>1.0108853443388894</v>
      </c>
      <c r="K26" s="28">
        <f t="shared" si="16"/>
        <v>1.0045758270392342</v>
      </c>
      <c r="L26" s="28">
        <f t="shared" si="16"/>
        <v>1.009253474468073</v>
      </c>
      <c r="M26" s="28" t="e">
        <f aca="true" t="shared" si="17" ref="M26:T26">M$25+(M$28-M$25)*($A26-$A$25)/($A$28-$A$25)</f>
        <v>#DIV/0!</v>
      </c>
      <c r="N26" s="28" t="e">
        <f t="shared" si="17"/>
        <v>#DIV/0!</v>
      </c>
      <c r="O26" s="28" t="e">
        <f t="shared" si="17"/>
        <v>#DIV/0!</v>
      </c>
      <c r="P26" s="28" t="e">
        <f t="shared" si="17"/>
        <v>#DIV/0!</v>
      </c>
      <c r="Q26" s="28" t="e">
        <f t="shared" si="17"/>
        <v>#DIV/0!</v>
      </c>
      <c r="R26" s="28" t="e">
        <f t="shared" si="17"/>
        <v>#DIV/0!</v>
      </c>
      <c r="S26" s="28" t="e">
        <f t="shared" si="17"/>
        <v>#DIV/0!</v>
      </c>
      <c r="T26" s="28">
        <f t="shared" si="17"/>
        <v>1.0046557497308781</v>
      </c>
      <c r="U26" s="28" t="e">
        <f aca="true" t="shared" si="18" ref="T26:V27">U$25+(U$28-U$25)*($A26-$A$25)/($A$28-$A$25)</f>
        <v>#DIV/0!</v>
      </c>
      <c r="V26" s="28" t="e">
        <f t="shared" si="18"/>
        <v>#DIV/0!</v>
      </c>
      <c r="W26" s="28"/>
    </row>
    <row r="27" spans="1:23" s="26" customFormat="1" ht="11.25">
      <c r="A27" s="1">
        <f aca="true" t="shared" si="19" ref="A27:A48">1+A26</f>
        <v>3</v>
      </c>
      <c r="B27" s="1" t="str">
        <f>'blk, drift &amp; conc calc'!B78</f>
        <v>bir1-1</v>
      </c>
      <c r="C27" s="28">
        <f>C$25+(C$28-C$25)*($A27-$A$25)/($A$28-$A$25)</f>
        <v>1.0062239276936897</v>
      </c>
      <c r="D27" s="28">
        <f>D$25+(D$28-D$25)*($A27-$A$25)/($A$28-$A$25)</f>
        <v>0.9953603802594583</v>
      </c>
      <c r="E27" s="28">
        <f t="shared" si="16"/>
        <v>1.0130356304468753</v>
      </c>
      <c r="F27" s="28">
        <f t="shared" si="16"/>
        <v>1.0257096021568148</v>
      </c>
      <c r="G27" s="28">
        <f t="shared" si="16"/>
        <v>1.0240286281217925</v>
      </c>
      <c r="H27" s="28">
        <f t="shared" si="16"/>
        <v>1.0191463104557754</v>
      </c>
      <c r="I27" s="28">
        <f t="shared" si="16"/>
        <v>1.0013800422956798</v>
      </c>
      <c r="J27" s="28">
        <f t="shared" si="16"/>
        <v>1.0217706886777789</v>
      </c>
      <c r="K27" s="28">
        <f t="shared" si="16"/>
        <v>1.0091516540784686</v>
      </c>
      <c r="L27" s="28">
        <f t="shared" si="16"/>
        <v>1.018506948936146</v>
      </c>
      <c r="M27" s="28" t="e">
        <f aca="true" t="shared" si="20" ref="M27:S27">M$25+(M$28-M$25)*($A27-$A$25)/($A$28-$A$25)</f>
        <v>#DIV/0!</v>
      </c>
      <c r="N27" s="28" t="e">
        <f t="shared" si="20"/>
        <v>#DIV/0!</v>
      </c>
      <c r="O27" s="28" t="e">
        <f t="shared" si="20"/>
        <v>#DIV/0!</v>
      </c>
      <c r="P27" s="28" t="e">
        <f t="shared" si="20"/>
        <v>#DIV/0!</v>
      </c>
      <c r="Q27" s="28" t="e">
        <f t="shared" si="20"/>
        <v>#DIV/0!</v>
      </c>
      <c r="R27" s="28" t="e">
        <f t="shared" si="20"/>
        <v>#DIV/0!</v>
      </c>
      <c r="S27" s="28" t="e">
        <f t="shared" si="20"/>
        <v>#DIV/0!</v>
      </c>
      <c r="T27" s="28">
        <f t="shared" si="18"/>
        <v>1.009311499461756</v>
      </c>
      <c r="U27" s="28" t="e">
        <f t="shared" si="18"/>
        <v>#DIV/0!</v>
      </c>
      <c r="V27" s="28" t="e">
        <f t="shared" si="18"/>
        <v>#DIV/0!</v>
      </c>
      <c r="W27" s="28"/>
    </row>
    <row r="28" spans="1:23" s="18" customFormat="1" ht="11.25">
      <c r="A28" s="18">
        <f t="shared" si="19"/>
        <v>4</v>
      </c>
      <c r="B28" s="18" t="str">
        <f>'blk, drift &amp; conc calc'!B79</f>
        <v>drift-2</v>
      </c>
      <c r="C28" s="30">
        <f>C15/100</f>
        <v>1.0093358915405346</v>
      </c>
      <c r="D28" s="30">
        <f>D15/100</f>
        <v>0.9930405703891875</v>
      </c>
      <c r="E28" s="30">
        <f aca="true" t="shared" si="21" ref="E28:L28">E15/100</f>
        <v>1.0195534456703128</v>
      </c>
      <c r="F28" s="30">
        <f t="shared" si="21"/>
        <v>1.0385644032352224</v>
      </c>
      <c r="G28" s="30">
        <f t="shared" si="21"/>
        <v>1.0360429421826889</v>
      </c>
      <c r="H28" s="30">
        <f t="shared" si="21"/>
        <v>1.0287194656836631</v>
      </c>
      <c r="I28" s="30">
        <f t="shared" si="21"/>
        <v>1.0020700634435198</v>
      </c>
      <c r="J28" s="30">
        <f t="shared" si="21"/>
        <v>1.0326560330166683</v>
      </c>
      <c r="K28" s="30">
        <f t="shared" si="21"/>
        <v>1.0137274811177028</v>
      </c>
      <c r="L28" s="30">
        <f t="shared" si="21"/>
        <v>1.027760423404219</v>
      </c>
      <c r="M28" s="30" t="e">
        <f aca="true" t="shared" si="22" ref="M28:V28">M15/100</f>
        <v>#DIV/0!</v>
      </c>
      <c r="N28" s="30" t="e">
        <f t="shared" si="22"/>
        <v>#DIV/0!</v>
      </c>
      <c r="O28" s="30" t="e">
        <f t="shared" si="22"/>
        <v>#DIV/0!</v>
      </c>
      <c r="P28" s="30" t="e">
        <f t="shared" si="22"/>
        <v>#DIV/0!</v>
      </c>
      <c r="Q28" s="30" t="e">
        <f t="shared" si="22"/>
        <v>#DIV/0!</v>
      </c>
      <c r="R28" s="30" t="e">
        <f t="shared" si="22"/>
        <v>#DIV/0!</v>
      </c>
      <c r="S28" s="30" t="e">
        <f t="shared" si="22"/>
        <v>#DIV/0!</v>
      </c>
      <c r="T28" s="30">
        <f t="shared" si="22"/>
        <v>1.0139672491926341</v>
      </c>
      <c r="U28" s="30" t="e">
        <f t="shared" si="22"/>
        <v>#DIV/0!</v>
      </c>
      <c r="V28" s="30" t="e">
        <f t="shared" si="22"/>
        <v>#DIV/0!</v>
      </c>
      <c r="W28" s="30"/>
    </row>
    <row r="29" spans="1:23" s="19" customFormat="1" ht="11.25">
      <c r="A29" s="19">
        <f t="shared" si="19"/>
        <v>5</v>
      </c>
      <c r="B29" s="19" t="str">
        <f>'blk, drift &amp; conc calc'!B80</f>
        <v>jp1-1</v>
      </c>
      <c r="C29" s="33">
        <f>C$28+(C$31-C$28)*($A29-$A$28)/($A$31-$A$28)</f>
        <v>1.0091223122697084</v>
      </c>
      <c r="D29" s="33">
        <f>D$28+(D$31-D$28)*($A29-$A$28)/($A$31-$A$28)</f>
        <v>1.001374792951783</v>
      </c>
      <c r="E29" s="33">
        <f aca="true" t="shared" si="23" ref="E29:L30">E$28+(E$31-E$28)*($A29-$A$28)/($A$31-$A$28)</f>
        <v>1.0266758948148664</v>
      </c>
      <c r="F29" s="33">
        <f t="shared" si="23"/>
        <v>1.0469348872110489</v>
      </c>
      <c r="G29" s="33">
        <f t="shared" si="23"/>
        <v>1.0373030645756098</v>
      </c>
      <c r="H29" s="33">
        <f t="shared" si="23"/>
        <v>1.0566347028559386</v>
      </c>
      <c r="I29" s="33">
        <f t="shared" si="23"/>
        <v>1.007329280722501</v>
      </c>
      <c r="J29" s="33">
        <f t="shared" si="23"/>
        <v>1.0446387981909102</v>
      </c>
      <c r="K29" s="33">
        <f t="shared" si="23"/>
        <v>1.0142054444516098</v>
      </c>
      <c r="L29" s="33">
        <f t="shared" si="23"/>
        <v>1.0246432707663107</v>
      </c>
      <c r="M29" s="33" t="e">
        <f aca="true" t="shared" si="24" ref="M29:T29">M$28+(M$31-M$28)*($A29-$A$28)/($A$31-$A$28)</f>
        <v>#DIV/0!</v>
      </c>
      <c r="N29" s="33" t="e">
        <f t="shared" si="24"/>
        <v>#DIV/0!</v>
      </c>
      <c r="O29" s="33" t="e">
        <f t="shared" si="24"/>
        <v>#DIV/0!</v>
      </c>
      <c r="P29" s="33" t="e">
        <f t="shared" si="24"/>
        <v>#DIV/0!</v>
      </c>
      <c r="Q29" s="33" t="e">
        <f t="shared" si="24"/>
        <v>#DIV/0!</v>
      </c>
      <c r="R29" s="33" t="e">
        <f t="shared" si="24"/>
        <v>#DIV/0!</v>
      </c>
      <c r="S29" s="33" t="e">
        <f t="shared" si="24"/>
        <v>#DIV/0!</v>
      </c>
      <c r="T29" s="33">
        <f t="shared" si="24"/>
        <v>1.0144535607695635</v>
      </c>
      <c r="U29" s="33" t="e">
        <f aca="true" t="shared" si="25" ref="T29:V30">U$28+(U$31-U$28)*($A29-$A$28)/($A$31-$A$28)</f>
        <v>#DIV/0!</v>
      </c>
      <c r="V29" s="33" t="e">
        <f t="shared" si="25"/>
        <v>#DIV/0!</v>
      </c>
      <c r="W29" s="33"/>
    </row>
    <row r="30" spans="1:23" s="19" customFormat="1" ht="11.25">
      <c r="A30" s="19">
        <f t="shared" si="19"/>
        <v>6</v>
      </c>
      <c r="B30" s="19" t="str">
        <f>'blk, drift &amp; conc calc'!B81</f>
        <v>186r1  89-97</v>
      </c>
      <c r="C30" s="33">
        <f>C$28+(C$31-C$28)*($A30-$A$28)/($A$31-$A$28)</f>
        <v>1.0089087329988824</v>
      </c>
      <c r="D30" s="33">
        <f>D$28+(D$31-D$28)*($A30-$A$28)/($A$31-$A$28)</f>
        <v>1.0097090155143789</v>
      </c>
      <c r="E30" s="33">
        <f t="shared" si="23"/>
        <v>1.0337983439594203</v>
      </c>
      <c r="F30" s="33">
        <f t="shared" si="23"/>
        <v>1.0553053711868752</v>
      </c>
      <c r="G30" s="33">
        <f t="shared" si="23"/>
        <v>1.0385631869685306</v>
      </c>
      <c r="H30" s="33">
        <f t="shared" si="23"/>
        <v>1.0845499400282141</v>
      </c>
      <c r="I30" s="33">
        <f t="shared" si="23"/>
        <v>1.0125884980014823</v>
      </c>
      <c r="J30" s="33">
        <f t="shared" si="23"/>
        <v>1.0566215633651523</v>
      </c>
      <c r="K30" s="33">
        <f t="shared" si="23"/>
        <v>1.0146834077855165</v>
      </c>
      <c r="L30" s="33">
        <f t="shared" si="23"/>
        <v>1.021526118128402</v>
      </c>
      <c r="M30" s="33" t="e">
        <f aca="true" t="shared" si="26" ref="M30:S30">M$28+(M$31-M$28)*($A30-$A$28)/($A$31-$A$28)</f>
        <v>#DIV/0!</v>
      </c>
      <c r="N30" s="33" t="e">
        <f t="shared" si="26"/>
        <v>#DIV/0!</v>
      </c>
      <c r="O30" s="33" t="e">
        <f t="shared" si="26"/>
        <v>#DIV/0!</v>
      </c>
      <c r="P30" s="33" t="e">
        <f t="shared" si="26"/>
        <v>#DIV/0!</v>
      </c>
      <c r="Q30" s="33" t="e">
        <f t="shared" si="26"/>
        <v>#DIV/0!</v>
      </c>
      <c r="R30" s="33" t="e">
        <f t="shared" si="26"/>
        <v>#DIV/0!</v>
      </c>
      <c r="S30" s="33" t="e">
        <f t="shared" si="26"/>
        <v>#DIV/0!</v>
      </c>
      <c r="T30" s="33">
        <f t="shared" si="25"/>
        <v>1.014939872346493</v>
      </c>
      <c r="U30" s="33" t="e">
        <f t="shared" si="25"/>
        <v>#DIV/0!</v>
      </c>
      <c r="V30" s="33" t="e">
        <f t="shared" si="25"/>
        <v>#DIV/0!</v>
      </c>
      <c r="W30" s="33"/>
    </row>
    <row r="31" spans="1:23" s="18" customFormat="1" ht="11.25">
      <c r="A31" s="18">
        <f t="shared" si="19"/>
        <v>7</v>
      </c>
      <c r="B31" s="18" t="str">
        <f>'blk, drift &amp; conc calc'!B82</f>
        <v>drift-3</v>
      </c>
      <c r="C31" s="30">
        <f>C16/100</f>
        <v>1.0086951537280562</v>
      </c>
      <c r="D31" s="30">
        <f>D16/100</f>
        <v>1.0180432380769746</v>
      </c>
      <c r="E31" s="30">
        <f aca="true" t="shared" si="27" ref="E31:L31">E16/100</f>
        <v>1.040920793103974</v>
      </c>
      <c r="F31" s="30">
        <f t="shared" si="27"/>
        <v>1.0636758551627017</v>
      </c>
      <c r="G31" s="30">
        <f t="shared" si="27"/>
        <v>1.0398233093614515</v>
      </c>
      <c r="H31" s="30">
        <f t="shared" si="27"/>
        <v>1.1124651772004897</v>
      </c>
      <c r="I31" s="30">
        <f t="shared" si="27"/>
        <v>1.0178477152804635</v>
      </c>
      <c r="J31" s="30">
        <f t="shared" si="27"/>
        <v>1.0686043285393942</v>
      </c>
      <c r="K31" s="30">
        <f t="shared" si="27"/>
        <v>1.0151613711194234</v>
      </c>
      <c r="L31" s="30">
        <f t="shared" si="27"/>
        <v>1.0184089654904938</v>
      </c>
      <c r="M31" s="30" t="e">
        <f aca="true" t="shared" si="28" ref="M31:V31">M16/100</f>
        <v>#DIV/0!</v>
      </c>
      <c r="N31" s="30" t="e">
        <f t="shared" si="28"/>
        <v>#DIV/0!</v>
      </c>
      <c r="O31" s="30" t="e">
        <f t="shared" si="28"/>
        <v>#DIV/0!</v>
      </c>
      <c r="P31" s="30" t="e">
        <f t="shared" si="28"/>
        <v>#DIV/0!</v>
      </c>
      <c r="Q31" s="30" t="e">
        <f t="shared" si="28"/>
        <v>#DIV/0!</v>
      </c>
      <c r="R31" s="30" t="e">
        <f t="shared" si="28"/>
        <v>#DIV/0!</v>
      </c>
      <c r="S31" s="30" t="e">
        <f t="shared" si="28"/>
        <v>#DIV/0!</v>
      </c>
      <c r="T31" s="30">
        <f t="shared" si="28"/>
        <v>1.0154261839234224</v>
      </c>
      <c r="U31" s="30" t="e">
        <f t="shared" si="28"/>
        <v>#DIV/0!</v>
      </c>
      <c r="V31" s="30" t="e">
        <f t="shared" si="28"/>
        <v>#DIV/0!</v>
      </c>
      <c r="W31" s="30"/>
    </row>
    <row r="32" spans="1:23" s="19" customFormat="1" ht="11.25">
      <c r="A32" s="19">
        <f t="shared" si="19"/>
        <v>8</v>
      </c>
      <c r="B32" s="19" t="str">
        <f>'blk, drift &amp; conc calc'!B83</f>
        <v>187r1  84-94</v>
      </c>
      <c r="C32" s="33">
        <f aca="true" t="shared" si="29" ref="C32:D35">C$31+(C$36-C$31)*($A32-$A$31)/($A$36-$A$31)</f>
        <v>1.0156607596967235</v>
      </c>
      <c r="D32" s="33">
        <f t="shared" si="29"/>
        <v>1.011328184213917</v>
      </c>
      <c r="E32" s="33">
        <f aca="true" t="shared" si="30" ref="E32:L35">E$31+(E$36-E$31)*($A32-$A$31)/($A$36-$A$31)</f>
        <v>1.0446100394751825</v>
      </c>
      <c r="F32" s="33">
        <f t="shared" si="30"/>
        <v>1.0757436921596952</v>
      </c>
      <c r="G32" s="33">
        <f t="shared" si="30"/>
        <v>1.0377974938896568</v>
      </c>
      <c r="H32" s="33">
        <f t="shared" si="30"/>
        <v>1.114995260744735</v>
      </c>
      <c r="I32" s="33">
        <f t="shared" si="30"/>
        <v>1.0113646220013779</v>
      </c>
      <c r="J32" s="33">
        <f t="shared" si="30"/>
        <v>1.066086788426565</v>
      </c>
      <c r="K32" s="33">
        <f t="shared" si="30"/>
        <v>1.0182736027807944</v>
      </c>
      <c r="L32" s="33">
        <f t="shared" si="30"/>
        <v>1.0269903948558001</v>
      </c>
      <c r="M32" s="33" t="e">
        <f aca="true" t="shared" si="31" ref="M32:T32">M$31+(M$36-M$31)*($A32-$A$31)/($A$36-$A$31)</f>
        <v>#DIV/0!</v>
      </c>
      <c r="N32" s="33" t="e">
        <f t="shared" si="31"/>
        <v>#DIV/0!</v>
      </c>
      <c r="O32" s="33" t="e">
        <f t="shared" si="31"/>
        <v>#DIV/0!</v>
      </c>
      <c r="P32" s="33" t="e">
        <f t="shared" si="31"/>
        <v>#DIV/0!</v>
      </c>
      <c r="Q32" s="33" t="e">
        <f t="shared" si="31"/>
        <v>#DIV/0!</v>
      </c>
      <c r="R32" s="33" t="e">
        <f t="shared" si="31"/>
        <v>#DIV/0!</v>
      </c>
      <c r="S32" s="33" t="e">
        <f t="shared" si="31"/>
        <v>#DIV/0!</v>
      </c>
      <c r="T32" s="33">
        <f t="shared" si="31"/>
        <v>1.0185927747048527</v>
      </c>
      <c r="U32" s="33" t="e">
        <f aca="true" t="shared" si="32" ref="T32:V35">U$31+(U$36-U$31)*($A32-$A$31)/($A$36-$A$31)</f>
        <v>#DIV/0!</v>
      </c>
      <c r="V32" s="33" t="e">
        <f t="shared" si="32"/>
        <v>#DIV/0!</v>
      </c>
      <c r="W32" s="33"/>
    </row>
    <row r="33" spans="1:23" s="19" customFormat="1" ht="11.25">
      <c r="A33" s="19">
        <f t="shared" si="19"/>
        <v>9</v>
      </c>
      <c r="B33" s="19" t="str">
        <f>'blk, drift &amp; conc calc'!B84</f>
        <v>188r2  30-37</v>
      </c>
      <c r="C33" s="33">
        <f t="shared" si="29"/>
        <v>1.0226263656653907</v>
      </c>
      <c r="D33" s="33">
        <f t="shared" si="29"/>
        <v>1.0046131303508594</v>
      </c>
      <c r="E33" s="33">
        <f t="shared" si="30"/>
        <v>1.048299285846391</v>
      </c>
      <c r="F33" s="33">
        <f t="shared" si="30"/>
        <v>1.087811529156689</v>
      </c>
      <c r="G33" s="33">
        <f t="shared" si="30"/>
        <v>1.0357716784178619</v>
      </c>
      <c r="H33" s="33">
        <f t="shared" si="30"/>
        <v>1.1175253442889803</v>
      </c>
      <c r="I33" s="33">
        <f t="shared" si="30"/>
        <v>1.0048815287222923</v>
      </c>
      <c r="J33" s="33">
        <f t="shared" si="30"/>
        <v>1.0635692483137358</v>
      </c>
      <c r="K33" s="33">
        <f t="shared" si="30"/>
        <v>1.0213858344421654</v>
      </c>
      <c r="L33" s="33">
        <f t="shared" si="30"/>
        <v>1.0355718242211065</v>
      </c>
      <c r="M33" s="33" t="e">
        <f aca="true" t="shared" si="33" ref="M33:S35">M$31+(M$36-M$31)*($A33-$A$31)/($A$36-$A$31)</f>
        <v>#DIV/0!</v>
      </c>
      <c r="N33" s="33" t="e">
        <f t="shared" si="33"/>
        <v>#DIV/0!</v>
      </c>
      <c r="O33" s="33" t="e">
        <f t="shared" si="33"/>
        <v>#DIV/0!</v>
      </c>
      <c r="P33" s="33" t="e">
        <f t="shared" si="33"/>
        <v>#DIV/0!</v>
      </c>
      <c r="Q33" s="33" t="e">
        <f t="shared" si="33"/>
        <v>#DIV/0!</v>
      </c>
      <c r="R33" s="33" t="e">
        <f t="shared" si="33"/>
        <v>#DIV/0!</v>
      </c>
      <c r="S33" s="33" t="e">
        <f t="shared" si="33"/>
        <v>#DIV/0!</v>
      </c>
      <c r="T33" s="33">
        <f t="shared" si="32"/>
        <v>1.0217593654862827</v>
      </c>
      <c r="U33" s="33" t="e">
        <f t="shared" si="32"/>
        <v>#DIV/0!</v>
      </c>
      <c r="V33" s="33" t="e">
        <f t="shared" si="32"/>
        <v>#DIV/0!</v>
      </c>
      <c r="W33" s="33"/>
    </row>
    <row r="34" spans="1:23" s="19" customFormat="1" ht="11.25">
      <c r="A34" s="19">
        <f t="shared" si="19"/>
        <v>10</v>
      </c>
      <c r="B34" s="19" t="str">
        <f>'blk, drift &amp; conc calc'!B85</f>
        <v>189r3  67-76</v>
      </c>
      <c r="C34" s="33">
        <f t="shared" si="29"/>
        <v>1.029591971634058</v>
      </c>
      <c r="D34" s="33">
        <f t="shared" si="29"/>
        <v>0.9978980764878019</v>
      </c>
      <c r="E34" s="33">
        <f t="shared" si="30"/>
        <v>1.0519885322175997</v>
      </c>
      <c r="F34" s="33">
        <f t="shared" si="30"/>
        <v>1.0998793661536825</v>
      </c>
      <c r="G34" s="33">
        <f t="shared" si="30"/>
        <v>1.0337458629460672</v>
      </c>
      <c r="H34" s="33">
        <f t="shared" si="30"/>
        <v>1.1200554278332258</v>
      </c>
      <c r="I34" s="33">
        <f t="shared" si="30"/>
        <v>0.9983984354432068</v>
      </c>
      <c r="J34" s="33">
        <f t="shared" si="30"/>
        <v>1.0610517082009063</v>
      </c>
      <c r="K34" s="33">
        <f t="shared" si="30"/>
        <v>1.024498066103536</v>
      </c>
      <c r="L34" s="33">
        <f t="shared" si="30"/>
        <v>1.0441532535864129</v>
      </c>
      <c r="M34" s="33" t="e">
        <f t="shared" si="33"/>
        <v>#DIV/0!</v>
      </c>
      <c r="N34" s="33" t="e">
        <f t="shared" si="33"/>
        <v>#DIV/0!</v>
      </c>
      <c r="O34" s="33" t="e">
        <f t="shared" si="33"/>
        <v>#DIV/0!</v>
      </c>
      <c r="P34" s="33" t="e">
        <f t="shared" si="33"/>
        <v>#DIV/0!</v>
      </c>
      <c r="Q34" s="33" t="e">
        <f t="shared" si="33"/>
        <v>#DIV/0!</v>
      </c>
      <c r="R34" s="33" t="e">
        <f t="shared" si="33"/>
        <v>#DIV/0!</v>
      </c>
      <c r="S34" s="33" t="e">
        <f t="shared" si="33"/>
        <v>#DIV/0!</v>
      </c>
      <c r="T34" s="33">
        <f t="shared" si="32"/>
        <v>1.0249259562677129</v>
      </c>
      <c r="U34" s="33" t="e">
        <f t="shared" si="32"/>
        <v>#DIV/0!</v>
      </c>
      <c r="V34" s="33" t="e">
        <f t="shared" si="32"/>
        <v>#DIV/0!</v>
      </c>
      <c r="W34" s="33"/>
    </row>
    <row r="35" spans="1:23" s="19" customFormat="1" ht="11.25">
      <c r="A35" s="19">
        <f t="shared" si="19"/>
        <v>11</v>
      </c>
      <c r="B35" s="19" t="str">
        <f>'blk, drift &amp; conc calc'!B86</f>
        <v>ja3-1</v>
      </c>
      <c r="C35" s="33">
        <f t="shared" si="29"/>
        <v>1.0365575776027252</v>
      </c>
      <c r="D35" s="33">
        <f t="shared" si="29"/>
        <v>0.9911830226247444</v>
      </c>
      <c r="E35" s="33">
        <f t="shared" si="30"/>
        <v>1.0556777785888083</v>
      </c>
      <c r="F35" s="33">
        <f t="shared" si="30"/>
        <v>1.1119472031506763</v>
      </c>
      <c r="G35" s="33">
        <f t="shared" si="30"/>
        <v>1.0317200474742723</v>
      </c>
      <c r="H35" s="33">
        <f t="shared" si="30"/>
        <v>1.122585511377471</v>
      </c>
      <c r="I35" s="33">
        <f t="shared" si="30"/>
        <v>0.9919153421641214</v>
      </c>
      <c r="J35" s="33">
        <f t="shared" si="30"/>
        <v>1.058534168088077</v>
      </c>
      <c r="K35" s="33">
        <f t="shared" si="30"/>
        <v>1.027610297764907</v>
      </c>
      <c r="L35" s="33">
        <f t="shared" si="30"/>
        <v>1.0527346829517192</v>
      </c>
      <c r="M35" s="33" t="e">
        <f t="shared" si="33"/>
        <v>#DIV/0!</v>
      </c>
      <c r="N35" s="33" t="e">
        <f t="shared" si="33"/>
        <v>#DIV/0!</v>
      </c>
      <c r="O35" s="33" t="e">
        <f t="shared" si="33"/>
        <v>#DIV/0!</v>
      </c>
      <c r="P35" s="33" t="e">
        <f t="shared" si="33"/>
        <v>#DIV/0!</v>
      </c>
      <c r="Q35" s="33" t="e">
        <f t="shared" si="33"/>
        <v>#DIV/0!</v>
      </c>
      <c r="R35" s="33" t="e">
        <f t="shared" si="33"/>
        <v>#DIV/0!</v>
      </c>
      <c r="S35" s="33" t="e">
        <f t="shared" si="33"/>
        <v>#DIV/0!</v>
      </c>
      <c r="T35" s="33">
        <f t="shared" si="32"/>
        <v>1.0280925470491429</v>
      </c>
      <c r="U35" s="33" t="e">
        <f t="shared" si="32"/>
        <v>#DIV/0!</v>
      </c>
      <c r="V35" s="33" t="e">
        <f t="shared" si="32"/>
        <v>#DIV/0!</v>
      </c>
      <c r="W35" s="33"/>
    </row>
    <row r="36" spans="1:23" s="18" customFormat="1" ht="11.25">
      <c r="A36" s="18">
        <f t="shared" si="19"/>
        <v>12</v>
      </c>
      <c r="B36" s="18" t="str">
        <f>'blk, drift &amp; conc calc'!B87</f>
        <v>drift-4</v>
      </c>
      <c r="C36" s="30">
        <f>C17/100</f>
        <v>1.0435231835713925</v>
      </c>
      <c r="D36" s="30">
        <f>D17/100</f>
        <v>0.9844679687616869</v>
      </c>
      <c r="E36" s="30">
        <f aca="true" t="shared" si="34" ref="E36:L36">E17/100</f>
        <v>1.059367024960017</v>
      </c>
      <c r="F36" s="30">
        <f t="shared" si="34"/>
        <v>1.1240150401476698</v>
      </c>
      <c r="G36" s="30">
        <f t="shared" si="34"/>
        <v>1.0296942320024776</v>
      </c>
      <c r="H36" s="30">
        <f t="shared" si="34"/>
        <v>1.1251155949217164</v>
      </c>
      <c r="I36" s="30">
        <f t="shared" si="34"/>
        <v>0.9854322488850358</v>
      </c>
      <c r="J36" s="30">
        <f t="shared" si="34"/>
        <v>1.0560166279752479</v>
      </c>
      <c r="K36" s="30">
        <f t="shared" si="34"/>
        <v>1.030722529426278</v>
      </c>
      <c r="L36" s="30">
        <f t="shared" si="34"/>
        <v>1.0613161123170256</v>
      </c>
      <c r="M36" s="30" t="e">
        <f aca="true" t="shared" si="35" ref="M36:V36">M17/100</f>
        <v>#DIV/0!</v>
      </c>
      <c r="N36" s="30" t="e">
        <f t="shared" si="35"/>
        <v>#DIV/0!</v>
      </c>
      <c r="O36" s="30" t="e">
        <f t="shared" si="35"/>
        <v>#DIV/0!</v>
      </c>
      <c r="P36" s="30" t="e">
        <f t="shared" si="35"/>
        <v>#DIV/0!</v>
      </c>
      <c r="Q36" s="30" t="e">
        <f t="shared" si="35"/>
        <v>#DIV/0!</v>
      </c>
      <c r="R36" s="30" t="e">
        <f t="shared" si="35"/>
        <v>#DIV/0!</v>
      </c>
      <c r="S36" s="30" t="e">
        <f t="shared" si="35"/>
        <v>#DIV/0!</v>
      </c>
      <c r="T36" s="30">
        <f t="shared" si="35"/>
        <v>1.031259137830573</v>
      </c>
      <c r="U36" s="30" t="e">
        <f t="shared" si="35"/>
        <v>#DIV/0!</v>
      </c>
      <c r="V36" s="30" t="e">
        <f t="shared" si="35"/>
        <v>#DIV/0!</v>
      </c>
      <c r="W36" s="30"/>
    </row>
    <row r="37" spans="1:23" s="19" customFormat="1" ht="11.25">
      <c r="A37" s="19">
        <f t="shared" si="19"/>
        <v>13</v>
      </c>
      <c r="B37" s="19" t="str">
        <f>'blk, drift &amp; conc calc'!B88</f>
        <v>dts1-1</v>
      </c>
      <c r="C37" s="33">
        <f>C$36+(C$41-C$36)*($A37-$A$36)/($A$41-$A$36)</f>
        <v>1.0396237355543514</v>
      </c>
      <c r="D37" s="33">
        <f>D$36+(D$41-D$36)*($A37-$A$36)/($A$41-$A$36)</f>
        <v>0.9842349773227229</v>
      </c>
      <c r="E37" s="33">
        <f aca="true" t="shared" si="36" ref="E37:L38">E$36+(E$41-E$36)*($A37-$A$36)/($A$41-$A$36)</f>
        <v>1.0642434560337328</v>
      </c>
      <c r="F37" s="33">
        <f t="shared" si="36"/>
        <v>1.1220570977728506</v>
      </c>
      <c r="G37" s="33">
        <f t="shared" si="36"/>
        <v>1.0252915805858471</v>
      </c>
      <c r="H37" s="33">
        <f t="shared" si="36"/>
        <v>1.1331211750823564</v>
      </c>
      <c r="I37" s="33">
        <f t="shared" si="36"/>
        <v>0.9884691729569178</v>
      </c>
      <c r="J37" s="33">
        <f t="shared" si="36"/>
        <v>1.0480480379984314</v>
      </c>
      <c r="K37" s="33">
        <f t="shared" si="36"/>
        <v>1.028603666581025</v>
      </c>
      <c r="L37" s="33">
        <f t="shared" si="36"/>
        <v>1.0563145856153966</v>
      </c>
      <c r="M37" s="33" t="e">
        <f aca="true" t="shared" si="37" ref="M37:V37">M$36+(M$41-M$36)*($A37-$A$36)/($A$41-$A$36)</f>
        <v>#DIV/0!</v>
      </c>
      <c r="N37" s="33" t="e">
        <f t="shared" si="37"/>
        <v>#DIV/0!</v>
      </c>
      <c r="O37" s="33" t="e">
        <f t="shared" si="37"/>
        <v>#DIV/0!</v>
      </c>
      <c r="P37" s="33" t="e">
        <f t="shared" si="37"/>
        <v>#DIV/0!</v>
      </c>
      <c r="Q37" s="33" t="e">
        <f t="shared" si="37"/>
        <v>#DIV/0!</v>
      </c>
      <c r="R37" s="33" t="e">
        <f t="shared" si="37"/>
        <v>#DIV/0!</v>
      </c>
      <c r="S37" s="33" t="e">
        <f t="shared" si="37"/>
        <v>#DIV/0!</v>
      </c>
      <c r="T37" s="33">
        <f t="shared" si="37"/>
        <v>1.0291032663264776</v>
      </c>
      <c r="U37" s="33" t="e">
        <f t="shared" si="37"/>
        <v>#DIV/0!</v>
      </c>
      <c r="V37" s="33" t="e">
        <f t="shared" si="37"/>
        <v>#DIV/0!</v>
      </c>
      <c r="W37" s="33"/>
    </row>
    <row r="38" spans="1:23" s="19" customFormat="1" ht="11.25">
      <c r="A38" s="19">
        <f t="shared" si="19"/>
        <v>14</v>
      </c>
      <c r="B38" s="19" t="str">
        <f>'blk, drift &amp; conc calc'!B89</f>
        <v>191r3  55-66</v>
      </c>
      <c r="C38" s="33">
        <f>C$36+(C$41-C$36)*($A38-$A$36)/($A$41-$A$36)</f>
        <v>1.0357242875373103</v>
      </c>
      <c r="D38" s="33">
        <f>D$36+(D$41-D$36)*($A38-$A$36)/($A$41-$A$36)</f>
        <v>0.984001985883759</v>
      </c>
      <c r="E38" s="33">
        <f t="shared" si="36"/>
        <v>1.0691198871074488</v>
      </c>
      <c r="F38" s="33">
        <f t="shared" si="36"/>
        <v>1.120099155398031</v>
      </c>
      <c r="G38" s="33">
        <f t="shared" si="36"/>
        <v>1.0208889291692167</v>
      </c>
      <c r="H38" s="33">
        <f t="shared" si="36"/>
        <v>1.1411267552429964</v>
      </c>
      <c r="I38" s="33">
        <f t="shared" si="36"/>
        <v>0.9915060970287999</v>
      </c>
      <c r="J38" s="33">
        <f t="shared" si="36"/>
        <v>1.040079448021615</v>
      </c>
      <c r="K38" s="33">
        <f t="shared" si="36"/>
        <v>1.026484803735772</v>
      </c>
      <c r="L38" s="33">
        <f t="shared" si="36"/>
        <v>1.0513130589137678</v>
      </c>
      <c r="M38" s="33" t="e">
        <f aca="true" t="shared" si="38" ref="C38:S40">M$36+(M$41-M$36)*($A38-$A$36)/($A$41-$A$36)</f>
        <v>#DIV/0!</v>
      </c>
      <c r="N38" s="33" t="e">
        <f t="shared" si="38"/>
        <v>#DIV/0!</v>
      </c>
      <c r="O38" s="33" t="e">
        <f t="shared" si="38"/>
        <v>#DIV/0!</v>
      </c>
      <c r="P38" s="33" t="e">
        <f t="shared" si="38"/>
        <v>#DIV/0!</v>
      </c>
      <c r="Q38" s="33" t="e">
        <f t="shared" si="38"/>
        <v>#DIV/0!</v>
      </c>
      <c r="R38" s="33" t="e">
        <f t="shared" si="38"/>
        <v>#DIV/0!</v>
      </c>
      <c r="S38" s="33" t="e">
        <f t="shared" si="38"/>
        <v>#DIV/0!</v>
      </c>
      <c r="T38" s="33">
        <f aca="true" t="shared" si="39" ref="T38:V40">T$36+(T$41-T$36)*($A38-$A$36)/($A$41-$A$36)</f>
        <v>1.0269473948223822</v>
      </c>
      <c r="U38" s="33" t="e">
        <f t="shared" si="39"/>
        <v>#DIV/0!</v>
      </c>
      <c r="V38" s="33" t="e">
        <f t="shared" si="39"/>
        <v>#DIV/0!</v>
      </c>
      <c r="W38" s="33"/>
    </row>
    <row r="39" spans="1:23" s="19" customFormat="1" ht="12" customHeight="1">
      <c r="A39" s="19">
        <f t="shared" si="19"/>
        <v>15</v>
      </c>
      <c r="B39" s="19" t="str">
        <f>'blk, drift &amp; conc calc'!B90</f>
        <v>193r1  29-38</v>
      </c>
      <c r="C39" s="33">
        <f t="shared" si="38"/>
        <v>1.031824839520269</v>
      </c>
      <c r="D39" s="33">
        <f t="shared" si="38"/>
        <v>0.983768994444795</v>
      </c>
      <c r="E39" s="33">
        <f t="shared" si="38"/>
        <v>1.073996318181165</v>
      </c>
      <c r="F39" s="33">
        <f t="shared" si="38"/>
        <v>1.1181412130232118</v>
      </c>
      <c r="G39" s="33">
        <f t="shared" si="38"/>
        <v>1.016486277752586</v>
      </c>
      <c r="H39" s="33">
        <f t="shared" si="38"/>
        <v>1.1491323354036367</v>
      </c>
      <c r="I39" s="33">
        <f t="shared" si="38"/>
        <v>0.994543021100682</v>
      </c>
      <c r="J39" s="33">
        <f t="shared" si="38"/>
        <v>1.0321108580447982</v>
      </c>
      <c r="K39" s="33">
        <f t="shared" si="38"/>
        <v>1.0243659408905186</v>
      </c>
      <c r="L39" s="33">
        <f t="shared" si="38"/>
        <v>1.0463115322121388</v>
      </c>
      <c r="M39" s="33" t="e">
        <f t="shared" si="38"/>
        <v>#DIV/0!</v>
      </c>
      <c r="N39" s="33" t="e">
        <f t="shared" si="38"/>
        <v>#DIV/0!</v>
      </c>
      <c r="O39" s="33" t="e">
        <f t="shared" si="38"/>
        <v>#DIV/0!</v>
      </c>
      <c r="P39" s="33" t="e">
        <f t="shared" si="38"/>
        <v>#DIV/0!</v>
      </c>
      <c r="Q39" s="33" t="e">
        <f t="shared" si="38"/>
        <v>#DIV/0!</v>
      </c>
      <c r="R39" s="33" t="e">
        <f t="shared" si="38"/>
        <v>#DIV/0!</v>
      </c>
      <c r="S39" s="33" t="e">
        <f>S$36+(S$41-S$36)*($A39-$A$36)/($A$41-$A$36)</f>
        <v>#DIV/0!</v>
      </c>
      <c r="T39" s="33">
        <f t="shared" si="39"/>
        <v>1.0247915233182865</v>
      </c>
      <c r="U39" s="33" t="e">
        <f t="shared" si="39"/>
        <v>#DIV/0!</v>
      </c>
      <c r="V39" s="33" t="e">
        <f t="shared" si="39"/>
        <v>#DIV/0!</v>
      </c>
      <c r="W39" s="33"/>
    </row>
    <row r="40" spans="1:23" s="19" customFormat="1" ht="11.25">
      <c r="A40" s="19">
        <f t="shared" si="19"/>
        <v>16</v>
      </c>
      <c r="B40" s="19" t="str">
        <f>'blk, drift &amp; conc calc'!B91</f>
        <v>162r3  71-86</v>
      </c>
      <c r="C40" s="33">
        <f t="shared" si="38"/>
        <v>1.0279253915032278</v>
      </c>
      <c r="D40" s="33">
        <f t="shared" si="38"/>
        <v>0.9835360030058311</v>
      </c>
      <c r="E40" s="33">
        <f t="shared" si="38"/>
        <v>1.0788727492548809</v>
      </c>
      <c r="F40" s="33">
        <f t="shared" si="38"/>
        <v>1.1161832706483923</v>
      </c>
      <c r="G40" s="33">
        <f t="shared" si="38"/>
        <v>1.0120836263359556</v>
      </c>
      <c r="H40" s="33">
        <f t="shared" si="38"/>
        <v>1.1571379155642767</v>
      </c>
      <c r="I40" s="33">
        <f t="shared" si="38"/>
        <v>0.9975799451725641</v>
      </c>
      <c r="J40" s="33">
        <f t="shared" si="38"/>
        <v>1.0241422680679817</v>
      </c>
      <c r="K40" s="33">
        <f t="shared" si="38"/>
        <v>1.0222470780452655</v>
      </c>
      <c r="L40" s="33">
        <f t="shared" si="38"/>
        <v>1.04131000551051</v>
      </c>
      <c r="M40" s="33" t="e">
        <f t="shared" si="38"/>
        <v>#DIV/0!</v>
      </c>
      <c r="N40" s="33" t="e">
        <f t="shared" si="38"/>
        <v>#DIV/0!</v>
      </c>
      <c r="O40" s="33" t="e">
        <f t="shared" si="38"/>
        <v>#DIV/0!</v>
      </c>
      <c r="P40" s="33" t="e">
        <f t="shared" si="38"/>
        <v>#DIV/0!</v>
      </c>
      <c r="Q40" s="33" t="e">
        <f t="shared" si="38"/>
        <v>#DIV/0!</v>
      </c>
      <c r="R40" s="33" t="e">
        <f t="shared" si="38"/>
        <v>#DIV/0!</v>
      </c>
      <c r="S40" s="33" t="e">
        <f>S$36+(S$41-S$36)*($A40-$A$36)/($A$41-$A$36)</f>
        <v>#DIV/0!</v>
      </c>
      <c r="T40" s="33">
        <f t="shared" si="39"/>
        <v>1.022635651814191</v>
      </c>
      <c r="U40" s="33" t="e">
        <f t="shared" si="39"/>
        <v>#DIV/0!</v>
      </c>
      <c r="V40" s="33" t="e">
        <f t="shared" si="39"/>
        <v>#DIV/0!</v>
      </c>
      <c r="W40" s="33"/>
    </row>
    <row r="41" spans="1:23" s="18" customFormat="1" ht="11.25">
      <c r="A41" s="18">
        <f t="shared" si="19"/>
        <v>17</v>
      </c>
      <c r="B41" s="18" t="str">
        <f>'blk, drift &amp; conc calc'!B92</f>
        <v>drift-5</v>
      </c>
      <c r="C41" s="30">
        <f>C18/100</f>
        <v>1.0240259434861867</v>
      </c>
      <c r="D41" s="30">
        <f>D18/100</f>
        <v>0.9833030115668672</v>
      </c>
      <c r="E41" s="30">
        <f aca="true" t="shared" si="40" ref="E41:L41">E18/100</f>
        <v>1.0837491803285968</v>
      </c>
      <c r="F41" s="30">
        <f t="shared" si="40"/>
        <v>1.114225328273573</v>
      </c>
      <c r="G41" s="30">
        <f t="shared" si="40"/>
        <v>1.0076809749193252</v>
      </c>
      <c r="H41" s="30">
        <f t="shared" si="40"/>
        <v>1.1651434957249167</v>
      </c>
      <c r="I41" s="30">
        <f t="shared" si="40"/>
        <v>1.0006168692444461</v>
      </c>
      <c r="J41" s="30">
        <f t="shared" si="40"/>
        <v>1.0161736780911652</v>
      </c>
      <c r="K41" s="30">
        <f t="shared" si="40"/>
        <v>1.0201282152000124</v>
      </c>
      <c r="L41" s="30">
        <f t="shared" si="40"/>
        <v>1.036308478808881</v>
      </c>
      <c r="M41" s="30" t="e">
        <f aca="true" t="shared" si="41" ref="M41:V41">M18/100</f>
        <v>#DIV/0!</v>
      </c>
      <c r="N41" s="30" t="e">
        <f t="shared" si="41"/>
        <v>#DIV/0!</v>
      </c>
      <c r="O41" s="30" t="e">
        <f t="shared" si="41"/>
        <v>#DIV/0!</v>
      </c>
      <c r="P41" s="30" t="e">
        <f t="shared" si="41"/>
        <v>#DIV/0!</v>
      </c>
      <c r="Q41" s="30" t="e">
        <f t="shared" si="41"/>
        <v>#DIV/0!</v>
      </c>
      <c r="R41" s="30" t="e">
        <f t="shared" si="41"/>
        <v>#DIV/0!</v>
      </c>
      <c r="S41" s="30" t="e">
        <f t="shared" si="41"/>
        <v>#DIV/0!</v>
      </c>
      <c r="T41" s="30">
        <f t="shared" si="41"/>
        <v>1.0204797803100956</v>
      </c>
      <c r="U41" s="30" t="e">
        <f t="shared" si="41"/>
        <v>#DIV/0!</v>
      </c>
      <c r="V41" s="30" t="e">
        <f t="shared" si="41"/>
        <v>#DIV/0!</v>
      </c>
      <c r="W41" s="30"/>
    </row>
    <row r="42" spans="1:23" s="19" customFormat="1" ht="11.25">
      <c r="A42" s="19">
        <f t="shared" si="19"/>
        <v>18</v>
      </c>
      <c r="B42" s="19" t="str">
        <f>'blk, drift &amp; conc calc'!B93</f>
        <v>bir1-2</v>
      </c>
      <c r="C42" s="33">
        <f aca="true" t="shared" si="42" ref="C42:V43">C$41+(C$46-C$41)*($A42-$A$41)/($A$46-$A$41)</f>
        <v>1.0225548887543676</v>
      </c>
      <c r="D42" s="33">
        <f t="shared" si="42"/>
        <v>0.9803337783005136</v>
      </c>
      <c r="E42" s="33">
        <f t="shared" si="42"/>
        <v>1.0857510094500886</v>
      </c>
      <c r="F42" s="33">
        <f t="shared" si="42"/>
        <v>1.1175068868403175</v>
      </c>
      <c r="G42" s="33">
        <f t="shared" si="42"/>
        <v>1.0046031333421193</v>
      </c>
      <c r="H42" s="33">
        <f t="shared" si="42"/>
        <v>1.1703569232167577</v>
      </c>
      <c r="I42" s="33">
        <f t="shared" si="42"/>
        <v>0.9972285959881823</v>
      </c>
      <c r="J42" s="33">
        <f t="shared" si="42"/>
        <v>1.0165574971382225</v>
      </c>
      <c r="K42" s="33">
        <f t="shared" si="42"/>
        <v>1.0235930062597018</v>
      </c>
      <c r="L42" s="33">
        <f t="shared" si="42"/>
        <v>1.0340550740166161</v>
      </c>
      <c r="M42" s="33" t="e">
        <f t="shared" si="42"/>
        <v>#DIV/0!</v>
      </c>
      <c r="N42" s="33" t="e">
        <f t="shared" si="42"/>
        <v>#DIV/0!</v>
      </c>
      <c r="O42" s="33" t="e">
        <f t="shared" si="42"/>
        <v>#DIV/0!</v>
      </c>
      <c r="P42" s="33" t="e">
        <f t="shared" si="42"/>
        <v>#DIV/0!</v>
      </c>
      <c r="Q42" s="33" t="e">
        <f t="shared" si="42"/>
        <v>#DIV/0!</v>
      </c>
      <c r="R42" s="33" t="e">
        <f t="shared" si="42"/>
        <v>#DIV/0!</v>
      </c>
      <c r="S42" s="33" t="e">
        <f t="shared" si="42"/>
        <v>#DIV/0!</v>
      </c>
      <c r="T42" s="33">
        <f t="shared" si="42"/>
        <v>1.0240050883921943</v>
      </c>
      <c r="U42" s="33" t="e">
        <f t="shared" si="42"/>
        <v>#DIV/0!</v>
      </c>
      <c r="V42" s="33" t="e">
        <f t="shared" si="42"/>
        <v>#DIV/0!</v>
      </c>
      <c r="W42" s="33"/>
    </row>
    <row r="43" spans="1:23" s="19" customFormat="1" ht="11.25">
      <c r="A43" s="19">
        <f t="shared" si="19"/>
        <v>19</v>
      </c>
      <c r="B43" s="19" t="str">
        <f>'blk, drift &amp; conc calc'!B94</f>
        <v>161r2  51-60</v>
      </c>
      <c r="C43" s="33">
        <f>C$41+(C$46-C$41)*($A43-$A$41)/($A$46-$A$41)</f>
        <v>1.0210838340225485</v>
      </c>
      <c r="D43" s="33">
        <f>D$41+(D$46-D$41)*($A43-$A$41)/($A$46-$A$41)</f>
        <v>0.9773645450341599</v>
      </c>
      <c r="E43" s="33">
        <f t="shared" si="42"/>
        <v>1.0877528385715804</v>
      </c>
      <c r="F43" s="33">
        <f t="shared" si="42"/>
        <v>1.120788445407062</v>
      </c>
      <c r="G43" s="33">
        <f t="shared" si="42"/>
        <v>1.0015252917649133</v>
      </c>
      <c r="H43" s="33">
        <f t="shared" si="42"/>
        <v>1.1755703507085986</v>
      </c>
      <c r="I43" s="33">
        <f t="shared" si="42"/>
        <v>0.9938403227319182</v>
      </c>
      <c r="J43" s="33">
        <f t="shared" si="42"/>
        <v>1.0169413161852796</v>
      </c>
      <c r="K43" s="33">
        <f t="shared" si="42"/>
        <v>1.0270577973193913</v>
      </c>
      <c r="L43" s="33">
        <f t="shared" si="42"/>
        <v>1.031801669224351</v>
      </c>
      <c r="M43" s="33" t="e">
        <f aca="true" t="shared" si="43" ref="C43:S45">M$41+(M$46-M$41)*($A43-$A$41)/($A$46-$A$41)</f>
        <v>#DIV/0!</v>
      </c>
      <c r="N43" s="33" t="e">
        <f t="shared" si="43"/>
        <v>#DIV/0!</v>
      </c>
      <c r="O43" s="33" t="e">
        <f t="shared" si="43"/>
        <v>#DIV/0!</v>
      </c>
      <c r="P43" s="33" t="e">
        <f t="shared" si="43"/>
        <v>#DIV/0!</v>
      </c>
      <c r="Q43" s="33" t="e">
        <f t="shared" si="43"/>
        <v>#DIV/0!</v>
      </c>
      <c r="R43" s="33" t="e">
        <f t="shared" si="43"/>
        <v>#DIV/0!</v>
      </c>
      <c r="S43" s="33" t="e">
        <f t="shared" si="43"/>
        <v>#DIV/0!</v>
      </c>
      <c r="T43" s="33">
        <f aca="true" t="shared" si="44" ref="T43:V45">T$41+(T$46-T$41)*($A43-$A$41)/($A$46-$A$41)</f>
        <v>1.0275303964742928</v>
      </c>
      <c r="U43" s="33" t="e">
        <f t="shared" si="44"/>
        <v>#DIV/0!</v>
      </c>
      <c r="V43" s="33" t="e">
        <f t="shared" si="44"/>
        <v>#DIV/0!</v>
      </c>
      <c r="W43" s="33"/>
    </row>
    <row r="44" spans="1:23" s="19" customFormat="1" ht="11.25">
      <c r="A44" s="19">
        <f t="shared" si="19"/>
        <v>20</v>
      </c>
      <c r="B44" s="19" t="str">
        <f>'blk, drift &amp; conc calc'!B95</f>
        <v>160r2  122-132</v>
      </c>
      <c r="C44" s="33">
        <f t="shared" si="43"/>
        <v>1.0196127792907297</v>
      </c>
      <c r="D44" s="33">
        <f t="shared" si="43"/>
        <v>0.9743953117678064</v>
      </c>
      <c r="E44" s="33">
        <f t="shared" si="43"/>
        <v>1.089754667693072</v>
      </c>
      <c r="F44" s="33">
        <f t="shared" si="43"/>
        <v>1.1240700039738065</v>
      </c>
      <c r="G44" s="33">
        <f t="shared" si="43"/>
        <v>0.9984474501877075</v>
      </c>
      <c r="H44" s="33">
        <f t="shared" si="43"/>
        <v>1.1807837782004393</v>
      </c>
      <c r="I44" s="33">
        <f t="shared" si="43"/>
        <v>0.9904520494756544</v>
      </c>
      <c r="J44" s="33">
        <f t="shared" si="43"/>
        <v>1.017325135232337</v>
      </c>
      <c r="K44" s="33">
        <f t="shared" si="43"/>
        <v>1.030522588379081</v>
      </c>
      <c r="L44" s="33">
        <f t="shared" si="43"/>
        <v>1.0295482644320861</v>
      </c>
      <c r="M44" s="33" t="e">
        <f t="shared" si="43"/>
        <v>#DIV/0!</v>
      </c>
      <c r="N44" s="33" t="e">
        <f t="shared" si="43"/>
        <v>#DIV/0!</v>
      </c>
      <c r="O44" s="33" t="e">
        <f t="shared" si="43"/>
        <v>#DIV/0!</v>
      </c>
      <c r="P44" s="33" t="e">
        <f t="shared" si="43"/>
        <v>#DIV/0!</v>
      </c>
      <c r="Q44" s="33" t="e">
        <f t="shared" si="43"/>
        <v>#DIV/0!</v>
      </c>
      <c r="R44" s="33" t="e">
        <f t="shared" si="43"/>
        <v>#DIV/0!</v>
      </c>
      <c r="S44" s="33" t="e">
        <f>S$41+(S$46-S$41)*($A44-$A$41)/($A$46-$A$41)</f>
        <v>#DIV/0!</v>
      </c>
      <c r="T44" s="33">
        <f t="shared" si="44"/>
        <v>1.0310557045563915</v>
      </c>
      <c r="U44" s="33" t="e">
        <f t="shared" si="44"/>
        <v>#DIV/0!</v>
      </c>
      <c r="V44" s="33" t="e">
        <f t="shared" si="44"/>
        <v>#DIV/0!</v>
      </c>
      <c r="W44" s="33"/>
    </row>
    <row r="45" spans="1:23" s="19" customFormat="1" ht="11.25">
      <c r="A45" s="19">
        <f t="shared" si="19"/>
        <v>21</v>
      </c>
      <c r="B45" s="19" t="str">
        <f>'blk, drift &amp; conc calc'!B96</f>
        <v>jb3-1</v>
      </c>
      <c r="C45" s="33">
        <f t="shared" si="43"/>
        <v>1.0181417245589106</v>
      </c>
      <c r="D45" s="33">
        <f t="shared" si="43"/>
        <v>0.9714260785014527</v>
      </c>
      <c r="E45" s="33">
        <f t="shared" si="43"/>
        <v>1.0917564968145639</v>
      </c>
      <c r="F45" s="33">
        <f t="shared" si="43"/>
        <v>1.127351562540551</v>
      </c>
      <c r="G45" s="33">
        <f t="shared" si="43"/>
        <v>0.9953696086105017</v>
      </c>
      <c r="H45" s="33">
        <f t="shared" si="43"/>
        <v>1.1859972056922803</v>
      </c>
      <c r="I45" s="33">
        <f t="shared" si="43"/>
        <v>0.9870637762193903</v>
      </c>
      <c r="J45" s="33">
        <f t="shared" si="43"/>
        <v>1.017708954279394</v>
      </c>
      <c r="K45" s="33">
        <f t="shared" si="43"/>
        <v>1.0339873794387704</v>
      </c>
      <c r="L45" s="33">
        <f t="shared" si="43"/>
        <v>1.027294859639821</v>
      </c>
      <c r="M45" s="33" t="e">
        <f t="shared" si="43"/>
        <v>#DIV/0!</v>
      </c>
      <c r="N45" s="33" t="e">
        <f t="shared" si="43"/>
        <v>#DIV/0!</v>
      </c>
      <c r="O45" s="33" t="e">
        <f t="shared" si="43"/>
        <v>#DIV/0!</v>
      </c>
      <c r="P45" s="33" t="e">
        <f t="shared" si="43"/>
        <v>#DIV/0!</v>
      </c>
      <c r="Q45" s="33" t="e">
        <f t="shared" si="43"/>
        <v>#DIV/0!</v>
      </c>
      <c r="R45" s="33" t="e">
        <f t="shared" si="43"/>
        <v>#DIV/0!</v>
      </c>
      <c r="S45" s="33" t="e">
        <f>S$41+(S$46-S$41)*($A45-$A$41)/($A$46-$A$41)</f>
        <v>#DIV/0!</v>
      </c>
      <c r="T45" s="33">
        <f t="shared" si="44"/>
        <v>1.03458101263849</v>
      </c>
      <c r="U45" s="33" t="e">
        <f t="shared" si="44"/>
        <v>#DIV/0!</v>
      </c>
      <c r="V45" s="33" t="e">
        <f t="shared" si="44"/>
        <v>#DIV/0!</v>
      </c>
      <c r="W45" s="28"/>
    </row>
    <row r="46" spans="1:23" s="18" customFormat="1" ht="11.25">
      <c r="A46" s="18">
        <f t="shared" si="19"/>
        <v>22</v>
      </c>
      <c r="B46" s="18" t="str">
        <f>'blk, drift &amp; conc calc'!B97</f>
        <v>drift-6</v>
      </c>
      <c r="C46" s="30">
        <f>C19/100</f>
        <v>1.0166706698270915</v>
      </c>
      <c r="D46" s="30">
        <f>D19/100</f>
        <v>0.9684568452350991</v>
      </c>
      <c r="E46" s="30">
        <f aca="true" t="shared" si="45" ref="E46:L46">E19/100</f>
        <v>1.0937583259360557</v>
      </c>
      <c r="F46" s="30">
        <f t="shared" si="45"/>
        <v>1.1306331211072955</v>
      </c>
      <c r="G46" s="30">
        <f t="shared" si="45"/>
        <v>0.9922917670332958</v>
      </c>
      <c r="H46" s="30">
        <f t="shared" si="45"/>
        <v>1.1912106331841212</v>
      </c>
      <c r="I46" s="30">
        <f t="shared" si="45"/>
        <v>0.9836755029631264</v>
      </c>
      <c r="J46" s="30">
        <f t="shared" si="45"/>
        <v>1.0180927733264513</v>
      </c>
      <c r="K46" s="30">
        <f t="shared" si="45"/>
        <v>1.0374521704984598</v>
      </c>
      <c r="L46" s="30">
        <f t="shared" si="45"/>
        <v>1.0250414548475562</v>
      </c>
      <c r="M46" s="30" t="e">
        <f aca="true" t="shared" si="46" ref="M46:V46">M19/100</f>
        <v>#DIV/0!</v>
      </c>
      <c r="N46" s="30" t="e">
        <f t="shared" si="46"/>
        <v>#DIV/0!</v>
      </c>
      <c r="O46" s="30" t="e">
        <f t="shared" si="46"/>
        <v>#DIV/0!</v>
      </c>
      <c r="P46" s="30" t="e">
        <f t="shared" si="46"/>
        <v>#DIV/0!</v>
      </c>
      <c r="Q46" s="30" t="e">
        <f t="shared" si="46"/>
        <v>#DIV/0!</v>
      </c>
      <c r="R46" s="30" t="e">
        <f t="shared" si="46"/>
        <v>#DIV/0!</v>
      </c>
      <c r="S46" s="30" t="e">
        <f t="shared" si="46"/>
        <v>#DIV/0!</v>
      </c>
      <c r="T46" s="30">
        <f t="shared" si="46"/>
        <v>1.0381063207205887</v>
      </c>
      <c r="U46" s="30" t="e">
        <f t="shared" si="46"/>
        <v>#DIV/0!</v>
      </c>
      <c r="V46" s="30" t="e">
        <f t="shared" si="46"/>
        <v>#DIV/0!</v>
      </c>
      <c r="W46" s="30"/>
    </row>
    <row r="47" spans="1:23" s="19" customFormat="1" ht="11.25">
      <c r="A47" s="19">
        <f t="shared" si="19"/>
        <v>23</v>
      </c>
      <c r="B47" s="19" t="str">
        <f>'blk, drift &amp; conc calc'!B98</f>
        <v>159r1  110-117</v>
      </c>
      <c r="C47" s="28">
        <f>C$46+(C$51-C$46)*($A47-$A$46)/($A$51-$A$46)</f>
        <v>1.0047477440844461</v>
      </c>
      <c r="D47" s="28">
        <f>D$46+(D$51-D$46)*($A47-$A$46)/($A$51-$A$46)</f>
        <v>0.9692895437283391</v>
      </c>
      <c r="E47" s="28">
        <f aca="true" t="shared" si="47" ref="E47:L47">E$46+(E$51-E$46)*($A47-$A$46)/($A$51-$A$46)</f>
        <v>1.0895106553055427</v>
      </c>
      <c r="F47" s="28">
        <f t="shared" si="47"/>
        <v>1.131282574079946</v>
      </c>
      <c r="G47" s="28">
        <f t="shared" si="47"/>
        <v>0.9933623301132074</v>
      </c>
      <c r="H47" s="28">
        <f t="shared" si="47"/>
        <v>1.1910684008156716</v>
      </c>
      <c r="I47" s="28">
        <f t="shared" si="47"/>
        <v>0.9816496933858038</v>
      </c>
      <c r="J47" s="28">
        <f t="shared" si="47"/>
        <v>1.0137157161238854</v>
      </c>
      <c r="K47" s="28">
        <f t="shared" si="47"/>
        <v>1.031132436906754</v>
      </c>
      <c r="L47" s="28">
        <f t="shared" si="47"/>
        <v>1.0328095020868324</v>
      </c>
      <c r="M47" s="28" t="e">
        <f aca="true" t="shared" si="48" ref="M47:V47">M$46+(M$51-M$46)*($A47-$A$46)/($A$51-$A$46)</f>
        <v>#DIV/0!</v>
      </c>
      <c r="N47" s="28" t="e">
        <f t="shared" si="48"/>
        <v>#DIV/0!</v>
      </c>
      <c r="O47" s="28" t="e">
        <f t="shared" si="48"/>
        <v>#DIV/0!</v>
      </c>
      <c r="P47" s="28" t="e">
        <f t="shared" si="48"/>
        <v>#DIV/0!</v>
      </c>
      <c r="Q47" s="28" t="e">
        <f t="shared" si="48"/>
        <v>#DIV/0!</v>
      </c>
      <c r="R47" s="28" t="e">
        <f t="shared" si="48"/>
        <v>#DIV/0!</v>
      </c>
      <c r="S47" s="28" t="e">
        <f t="shared" si="48"/>
        <v>#DIV/0!</v>
      </c>
      <c r="T47" s="28">
        <f t="shared" si="48"/>
        <v>1.0316762048712518</v>
      </c>
      <c r="U47" s="28" t="e">
        <f t="shared" si="48"/>
        <v>#DIV/0!</v>
      </c>
      <c r="V47" s="28" t="e">
        <f t="shared" si="48"/>
        <v>#DIV/0!</v>
      </c>
      <c r="W47" s="28"/>
    </row>
    <row r="48" spans="1:23" s="19" customFormat="1" ht="11.25">
      <c r="A48" s="19">
        <f t="shared" si="19"/>
        <v>24</v>
      </c>
      <c r="B48" s="19" t="str">
        <f>'blk, drift &amp; conc calc'!B99</f>
        <v>jp1-2</v>
      </c>
      <c r="C48" s="28">
        <f aca="true" t="shared" si="49" ref="C48:S50">C$46+(C$51-C$46)*($A48-$A$46)/($A$51-$A$46)</f>
        <v>0.9928248183418006</v>
      </c>
      <c r="D48" s="28">
        <f t="shared" si="49"/>
        <v>0.970122242221579</v>
      </c>
      <c r="E48" s="28">
        <f t="shared" si="49"/>
        <v>1.0852629846750297</v>
      </c>
      <c r="F48" s="28">
        <f t="shared" si="49"/>
        <v>1.1319320270525963</v>
      </c>
      <c r="G48" s="28">
        <f t="shared" si="49"/>
        <v>0.994432893193119</v>
      </c>
      <c r="H48" s="28">
        <f t="shared" si="49"/>
        <v>1.1909261684472219</v>
      </c>
      <c r="I48" s="28">
        <f t="shared" si="49"/>
        <v>0.9796238838084812</v>
      </c>
      <c r="J48" s="28">
        <f t="shared" si="49"/>
        <v>1.0093386589213196</v>
      </c>
      <c r="K48" s="28">
        <f t="shared" si="49"/>
        <v>1.0248127033150483</v>
      </c>
      <c r="L48" s="28">
        <f t="shared" si="49"/>
        <v>1.040577549326109</v>
      </c>
      <c r="M48" s="28" t="e">
        <f t="shared" si="49"/>
        <v>#DIV/0!</v>
      </c>
      <c r="N48" s="28" t="e">
        <f t="shared" si="49"/>
        <v>#DIV/0!</v>
      </c>
      <c r="O48" s="28" t="e">
        <f t="shared" si="49"/>
        <v>#DIV/0!</v>
      </c>
      <c r="P48" s="28" t="e">
        <f t="shared" si="49"/>
        <v>#DIV/0!</v>
      </c>
      <c r="Q48" s="28" t="e">
        <f t="shared" si="49"/>
        <v>#DIV/0!</v>
      </c>
      <c r="R48" s="28" t="e">
        <f t="shared" si="49"/>
        <v>#DIV/0!</v>
      </c>
      <c r="S48" s="28" t="e">
        <f t="shared" si="49"/>
        <v>#DIV/0!</v>
      </c>
      <c r="T48" s="28">
        <f aca="true" t="shared" si="50" ref="T48:V50">T$46+(T$51-T$46)*($A48-$A$46)/($A$51-$A$46)</f>
        <v>1.0252460890219148</v>
      </c>
      <c r="U48" s="28" t="e">
        <f t="shared" si="50"/>
        <v>#DIV/0!</v>
      </c>
      <c r="V48" s="28" t="e">
        <f t="shared" si="50"/>
        <v>#DIV/0!</v>
      </c>
      <c r="W48" s="33"/>
    </row>
    <row r="49" spans="1:23" s="19" customFormat="1" ht="11.25">
      <c r="A49" s="19">
        <f aca="true" t="shared" si="51" ref="A49:A56">1+A48</f>
        <v>25</v>
      </c>
      <c r="B49" s="19" t="str">
        <f>'blk, drift &amp; conc calc'!B100</f>
        <v>158r3  42-57</v>
      </c>
      <c r="C49" s="28">
        <f>C$46+(C$51-C$46)*($A49-$A$46)/($A$51-$A$46)</f>
        <v>0.9809018925991551</v>
      </c>
      <c r="D49" s="28">
        <f>D$46+(D$51-D$46)*($A49-$A$46)/($A$51-$A$46)</f>
        <v>0.9709549407148189</v>
      </c>
      <c r="E49" s="28">
        <f t="shared" si="49"/>
        <v>1.0810153140445165</v>
      </c>
      <c r="F49" s="28">
        <f t="shared" si="49"/>
        <v>1.1325814800252465</v>
      </c>
      <c r="G49" s="28">
        <f t="shared" si="49"/>
        <v>0.9955034562730305</v>
      </c>
      <c r="H49" s="28">
        <f t="shared" si="49"/>
        <v>1.1907839360787722</v>
      </c>
      <c r="I49" s="28">
        <f t="shared" si="49"/>
        <v>0.9775980742311585</v>
      </c>
      <c r="J49" s="28">
        <f t="shared" si="49"/>
        <v>1.0049616017187537</v>
      </c>
      <c r="K49" s="28">
        <f t="shared" si="49"/>
        <v>1.0184929697233427</v>
      </c>
      <c r="L49" s="28">
        <f t="shared" si="49"/>
        <v>1.0483455965653852</v>
      </c>
      <c r="M49" s="28" t="e">
        <f t="shared" si="49"/>
        <v>#DIV/0!</v>
      </c>
      <c r="N49" s="28" t="e">
        <f t="shared" si="49"/>
        <v>#DIV/0!</v>
      </c>
      <c r="O49" s="28" t="e">
        <f t="shared" si="49"/>
        <v>#DIV/0!</v>
      </c>
      <c r="P49" s="28" t="e">
        <f t="shared" si="49"/>
        <v>#DIV/0!</v>
      </c>
      <c r="Q49" s="28" t="e">
        <f t="shared" si="49"/>
        <v>#DIV/0!</v>
      </c>
      <c r="R49" s="28" t="e">
        <f t="shared" si="49"/>
        <v>#DIV/0!</v>
      </c>
      <c r="S49" s="28" t="e">
        <f>S$46+(S$51-S$46)*($A49-$A$46)/($A$51-$A$46)</f>
        <v>#DIV/0!</v>
      </c>
      <c r="T49" s="28">
        <f t="shared" si="50"/>
        <v>1.0188159731725777</v>
      </c>
      <c r="U49" s="28" t="e">
        <f t="shared" si="50"/>
        <v>#DIV/0!</v>
      </c>
      <c r="V49" s="28" t="e">
        <f t="shared" si="50"/>
        <v>#DIV/0!</v>
      </c>
      <c r="W49" s="28"/>
    </row>
    <row r="50" spans="1:23" s="19" customFormat="1" ht="11.25">
      <c r="A50" s="19">
        <f t="shared" si="51"/>
        <v>26</v>
      </c>
      <c r="B50" s="19" t="str">
        <f>'blk, drift &amp; conc calc'!B101</f>
        <v>158r1  11-18</v>
      </c>
      <c r="C50" s="28">
        <f t="shared" si="49"/>
        <v>0.9689789668565096</v>
      </c>
      <c r="D50" s="28">
        <f t="shared" si="49"/>
        <v>0.9717876392080588</v>
      </c>
      <c r="E50" s="28">
        <f t="shared" si="49"/>
        <v>1.0767676434140034</v>
      </c>
      <c r="F50" s="28">
        <f t="shared" si="49"/>
        <v>1.133230932997897</v>
      </c>
      <c r="G50" s="28">
        <f t="shared" si="49"/>
        <v>0.9965740193529421</v>
      </c>
      <c r="H50" s="28">
        <f t="shared" si="49"/>
        <v>1.1906417037103225</v>
      </c>
      <c r="I50" s="28">
        <f t="shared" si="49"/>
        <v>0.975572264653836</v>
      </c>
      <c r="J50" s="28">
        <f t="shared" si="49"/>
        <v>1.0005845445161878</v>
      </c>
      <c r="K50" s="28">
        <f t="shared" si="49"/>
        <v>1.012173236131637</v>
      </c>
      <c r="L50" s="28">
        <f t="shared" si="49"/>
        <v>1.0561136438046617</v>
      </c>
      <c r="M50" s="28" t="e">
        <f t="shared" si="49"/>
        <v>#DIV/0!</v>
      </c>
      <c r="N50" s="28" t="e">
        <f t="shared" si="49"/>
        <v>#DIV/0!</v>
      </c>
      <c r="O50" s="28" t="e">
        <f t="shared" si="49"/>
        <v>#DIV/0!</v>
      </c>
      <c r="P50" s="28" t="e">
        <f t="shared" si="49"/>
        <v>#DIV/0!</v>
      </c>
      <c r="Q50" s="28" t="e">
        <f t="shared" si="49"/>
        <v>#DIV/0!</v>
      </c>
      <c r="R50" s="28" t="e">
        <f t="shared" si="49"/>
        <v>#DIV/0!</v>
      </c>
      <c r="S50" s="28" t="e">
        <f>S$46+(S$51-S$46)*($A50-$A$46)/($A$51-$A$46)</f>
        <v>#DIV/0!</v>
      </c>
      <c r="T50" s="28">
        <f t="shared" si="50"/>
        <v>1.0123858573232407</v>
      </c>
      <c r="U50" s="28" t="e">
        <f t="shared" si="50"/>
        <v>#DIV/0!</v>
      </c>
      <c r="V50" s="28" t="e">
        <f t="shared" si="50"/>
        <v>#DIV/0!</v>
      </c>
      <c r="W50" s="28"/>
    </row>
    <row r="51" spans="1:23" s="18" customFormat="1" ht="11.25">
      <c r="A51" s="18">
        <f t="shared" si="51"/>
        <v>27</v>
      </c>
      <c r="B51" s="18" t="str">
        <f>'blk, drift &amp; conc calc'!B102</f>
        <v>drift-7</v>
      </c>
      <c r="C51" s="30">
        <f>C20/100</f>
        <v>0.9570560411138641</v>
      </c>
      <c r="D51" s="30">
        <f>D20/100</f>
        <v>0.9726203377012987</v>
      </c>
      <c r="E51" s="30">
        <f aca="true" t="shared" si="52" ref="E51:L51">E20/100</f>
        <v>1.0725199727834904</v>
      </c>
      <c r="F51" s="30">
        <f t="shared" si="52"/>
        <v>1.1338803859705473</v>
      </c>
      <c r="G51" s="30">
        <f t="shared" si="52"/>
        <v>0.9976445824328537</v>
      </c>
      <c r="H51" s="30">
        <f t="shared" si="52"/>
        <v>1.1904994713418728</v>
      </c>
      <c r="I51" s="30">
        <f t="shared" si="52"/>
        <v>0.9735464550765133</v>
      </c>
      <c r="J51" s="30">
        <f t="shared" si="52"/>
        <v>0.9962074873136219</v>
      </c>
      <c r="K51" s="30">
        <f t="shared" si="52"/>
        <v>1.005853502539931</v>
      </c>
      <c r="L51" s="30">
        <f t="shared" si="52"/>
        <v>1.063881691043938</v>
      </c>
      <c r="M51" s="30" t="e">
        <f aca="true" t="shared" si="53" ref="M51:V51">M20/100</f>
        <v>#DIV/0!</v>
      </c>
      <c r="N51" s="30" t="e">
        <f t="shared" si="53"/>
        <v>#DIV/0!</v>
      </c>
      <c r="O51" s="30" t="e">
        <f t="shared" si="53"/>
        <v>#DIV/0!</v>
      </c>
      <c r="P51" s="30" t="e">
        <f t="shared" si="53"/>
        <v>#DIV/0!</v>
      </c>
      <c r="Q51" s="30" t="e">
        <f t="shared" si="53"/>
        <v>#DIV/0!</v>
      </c>
      <c r="R51" s="30" t="e">
        <f t="shared" si="53"/>
        <v>#DIV/0!</v>
      </c>
      <c r="S51" s="30" t="e">
        <f t="shared" si="53"/>
        <v>#DIV/0!</v>
      </c>
      <c r="T51" s="30">
        <f t="shared" si="53"/>
        <v>1.0059557414739038</v>
      </c>
      <c r="U51" s="30" t="e">
        <f t="shared" si="53"/>
        <v>#DIV/0!</v>
      </c>
      <c r="V51" s="30" t="e">
        <f t="shared" si="53"/>
        <v>#DIV/0!</v>
      </c>
      <c r="W51" s="30"/>
    </row>
    <row r="52" spans="1:23" s="19" customFormat="1" ht="11.25">
      <c r="A52" s="19">
        <f t="shared" si="51"/>
        <v>28</v>
      </c>
      <c r="B52" s="19" t="str">
        <f>'blk, drift &amp; conc calc'!B103</f>
        <v>ja3-2</v>
      </c>
      <c r="C52" s="28">
        <f aca="true" t="shared" si="54" ref="C52:D55">C$51+(C$56-C$51)*($A52-$A$51)/($A$56-$A$51)</f>
        <v>0.9646485092363148</v>
      </c>
      <c r="D52" s="28">
        <f t="shared" si="54"/>
        <v>0.9707529851991115</v>
      </c>
      <c r="E52" s="28">
        <f aca="true" t="shared" si="55" ref="E52:L52">E$51+(E$56-E$51)*($A52-$A$51)/($A$56-$A$51)</f>
        <v>1.0788054721350935</v>
      </c>
      <c r="F52" s="28">
        <f t="shared" si="55"/>
        <v>1.1395662149580894</v>
      </c>
      <c r="G52" s="28">
        <f t="shared" si="55"/>
        <v>0.9989639676016611</v>
      </c>
      <c r="H52" s="28">
        <f t="shared" si="55"/>
        <v>1.1950507581293546</v>
      </c>
      <c r="I52" s="28">
        <f t="shared" si="55"/>
        <v>0.9739922270394246</v>
      </c>
      <c r="J52" s="28">
        <f t="shared" si="55"/>
        <v>1.0028593506503525</v>
      </c>
      <c r="K52" s="28">
        <f t="shared" si="55"/>
        <v>1.012312904579232</v>
      </c>
      <c r="L52" s="28">
        <f t="shared" si="55"/>
        <v>1.0633744862347314</v>
      </c>
      <c r="M52" s="28" t="e">
        <f aca="true" t="shared" si="56" ref="M52:V55">M$51+(M$56-M$51)*($A52-$A$51)/($A$56-$A$51)</f>
        <v>#DIV/0!</v>
      </c>
      <c r="N52" s="28" t="e">
        <f t="shared" si="56"/>
        <v>#DIV/0!</v>
      </c>
      <c r="O52" s="28" t="e">
        <f t="shared" si="56"/>
        <v>#DIV/0!</v>
      </c>
      <c r="P52" s="28" t="e">
        <f t="shared" si="56"/>
        <v>#DIV/0!</v>
      </c>
      <c r="Q52" s="28" t="e">
        <f t="shared" si="56"/>
        <v>#DIV/0!</v>
      </c>
      <c r="R52" s="28" t="e">
        <f t="shared" si="56"/>
        <v>#DIV/0!</v>
      </c>
      <c r="S52" s="28" t="e">
        <f t="shared" si="56"/>
        <v>#DIV/0!</v>
      </c>
      <c r="T52" s="28">
        <f t="shared" si="56"/>
        <v>1.0125279652595172</v>
      </c>
      <c r="U52" s="28" t="e">
        <f t="shared" si="56"/>
        <v>#DIV/0!</v>
      </c>
      <c r="V52" s="28" t="e">
        <f t="shared" si="56"/>
        <v>#DIV/0!</v>
      </c>
      <c r="W52" s="33"/>
    </row>
    <row r="53" spans="1:23" s="19" customFormat="1" ht="11.25">
      <c r="A53" s="19">
        <f t="shared" si="51"/>
        <v>29</v>
      </c>
      <c r="B53" s="19" t="str">
        <f>'blk, drift &amp; conc calc'!B104</f>
        <v>blank-2</v>
      </c>
      <c r="C53" s="28">
        <f t="shared" si="54"/>
        <v>0.9722409773587655</v>
      </c>
      <c r="D53" s="28">
        <f t="shared" si="54"/>
        <v>0.9688856326969242</v>
      </c>
      <c r="E53" s="28">
        <f aca="true" t="shared" si="57" ref="E53:L55">E$51+(E$56-E$51)*($A53-$A$51)/($A$56-$A$51)</f>
        <v>1.0850909714866965</v>
      </c>
      <c r="F53" s="28">
        <f t="shared" si="57"/>
        <v>1.1452520439456315</v>
      </c>
      <c r="G53" s="28">
        <f t="shared" si="57"/>
        <v>1.0002833527704684</v>
      </c>
      <c r="H53" s="28">
        <f t="shared" si="57"/>
        <v>1.1996020449168363</v>
      </c>
      <c r="I53" s="28">
        <f t="shared" si="57"/>
        <v>0.9744379990023359</v>
      </c>
      <c r="J53" s="28">
        <f t="shared" si="57"/>
        <v>1.009511213987083</v>
      </c>
      <c r="K53" s="28">
        <f t="shared" si="57"/>
        <v>1.018772306618533</v>
      </c>
      <c r="L53" s="28">
        <f t="shared" si="57"/>
        <v>1.0628672814255247</v>
      </c>
      <c r="M53" s="28" t="e">
        <f t="shared" si="56"/>
        <v>#DIV/0!</v>
      </c>
      <c r="N53" s="28" t="e">
        <f t="shared" si="56"/>
        <v>#DIV/0!</v>
      </c>
      <c r="O53" s="28" t="e">
        <f t="shared" si="56"/>
        <v>#DIV/0!</v>
      </c>
      <c r="P53" s="28" t="e">
        <f t="shared" si="56"/>
        <v>#DIV/0!</v>
      </c>
      <c r="Q53" s="28" t="e">
        <f t="shared" si="56"/>
        <v>#DIV/0!</v>
      </c>
      <c r="R53" s="28" t="e">
        <f t="shared" si="56"/>
        <v>#DIV/0!</v>
      </c>
      <c r="S53" s="28" t="e">
        <f t="shared" si="56"/>
        <v>#DIV/0!</v>
      </c>
      <c r="T53" s="28">
        <f t="shared" si="56"/>
        <v>1.0191001890451306</v>
      </c>
      <c r="U53" s="28" t="e">
        <f t="shared" si="56"/>
        <v>#DIV/0!</v>
      </c>
      <c r="V53" s="28" t="e">
        <f t="shared" si="56"/>
        <v>#DIV/0!</v>
      </c>
      <c r="W53" s="28"/>
    </row>
    <row r="54" spans="1:23" s="19" customFormat="1" ht="11.25">
      <c r="A54" s="19">
        <f t="shared" si="51"/>
        <v>30</v>
      </c>
      <c r="B54" s="19" t="str">
        <f>'blk, drift &amp; conc calc'!B105</f>
        <v>dts1-2</v>
      </c>
      <c r="C54" s="28">
        <f t="shared" si="54"/>
        <v>0.9798334454812162</v>
      </c>
      <c r="D54" s="28">
        <f t="shared" si="54"/>
        <v>0.9670182801947369</v>
      </c>
      <c r="E54" s="28">
        <f t="shared" si="57"/>
        <v>1.0913764708382994</v>
      </c>
      <c r="F54" s="28">
        <f t="shared" si="57"/>
        <v>1.1509378729331738</v>
      </c>
      <c r="G54" s="28">
        <f t="shared" si="57"/>
        <v>1.0016027379392758</v>
      </c>
      <c r="H54" s="28">
        <f t="shared" si="57"/>
        <v>1.204153331704318</v>
      </c>
      <c r="I54" s="28">
        <f t="shared" si="57"/>
        <v>0.9748837709652471</v>
      </c>
      <c r="J54" s="28">
        <f t="shared" si="57"/>
        <v>1.0161630773238135</v>
      </c>
      <c r="K54" s="28">
        <f t="shared" si="57"/>
        <v>1.0252317086578338</v>
      </c>
      <c r="L54" s="28">
        <f t="shared" si="57"/>
        <v>1.0623600766163181</v>
      </c>
      <c r="M54" s="28" t="e">
        <f t="shared" si="56"/>
        <v>#DIV/0!</v>
      </c>
      <c r="N54" s="28" t="e">
        <f t="shared" si="56"/>
        <v>#DIV/0!</v>
      </c>
      <c r="O54" s="28" t="e">
        <f t="shared" si="56"/>
        <v>#DIV/0!</v>
      </c>
      <c r="P54" s="28" t="e">
        <f t="shared" si="56"/>
        <v>#DIV/0!</v>
      </c>
      <c r="Q54" s="28" t="e">
        <f t="shared" si="56"/>
        <v>#DIV/0!</v>
      </c>
      <c r="R54" s="28" t="e">
        <f t="shared" si="56"/>
        <v>#DIV/0!</v>
      </c>
      <c r="S54" s="28" t="e">
        <f t="shared" si="56"/>
        <v>#DIV/0!</v>
      </c>
      <c r="T54" s="28">
        <f t="shared" si="56"/>
        <v>1.0256724128307442</v>
      </c>
      <c r="U54" s="28" t="e">
        <f t="shared" si="56"/>
        <v>#DIV/0!</v>
      </c>
      <c r="V54" s="28" t="e">
        <f t="shared" si="56"/>
        <v>#DIV/0!</v>
      </c>
      <c r="W54" s="28"/>
    </row>
    <row r="55" spans="1:23" s="19" customFormat="1" ht="11.25">
      <c r="A55" s="19">
        <f t="shared" si="51"/>
        <v>31</v>
      </c>
      <c r="B55" s="19" t="str">
        <f>'blk, drift &amp; conc calc'!B106</f>
        <v>jb3-2</v>
      </c>
      <c r="C55" s="28">
        <f t="shared" si="54"/>
        <v>0.9874259136036668</v>
      </c>
      <c r="D55" s="28">
        <f t="shared" si="54"/>
        <v>0.9651509276925496</v>
      </c>
      <c r="E55" s="28">
        <f t="shared" si="57"/>
        <v>1.0976619701899024</v>
      </c>
      <c r="F55" s="28">
        <f t="shared" si="57"/>
        <v>1.156623701920716</v>
      </c>
      <c r="G55" s="28">
        <f t="shared" si="57"/>
        <v>1.0029221231080832</v>
      </c>
      <c r="H55" s="28">
        <f t="shared" si="57"/>
        <v>1.2087046184917998</v>
      </c>
      <c r="I55" s="28">
        <f t="shared" si="57"/>
        <v>0.9753295429281584</v>
      </c>
      <c r="J55" s="28">
        <f t="shared" si="57"/>
        <v>1.0228149406605442</v>
      </c>
      <c r="K55" s="28">
        <f t="shared" si="57"/>
        <v>1.0316911106971347</v>
      </c>
      <c r="L55" s="28">
        <f t="shared" si="57"/>
        <v>1.0618528718071114</v>
      </c>
      <c r="M55" s="28" t="e">
        <f t="shared" si="56"/>
        <v>#DIV/0!</v>
      </c>
      <c r="N55" s="28" t="e">
        <f t="shared" si="56"/>
        <v>#DIV/0!</v>
      </c>
      <c r="O55" s="28" t="e">
        <f t="shared" si="56"/>
        <v>#DIV/0!</v>
      </c>
      <c r="P55" s="28" t="e">
        <f t="shared" si="56"/>
        <v>#DIV/0!</v>
      </c>
      <c r="Q55" s="28" t="e">
        <f t="shared" si="56"/>
        <v>#DIV/0!</v>
      </c>
      <c r="R55" s="28" t="e">
        <f t="shared" si="56"/>
        <v>#DIV/0!</v>
      </c>
      <c r="S55" s="28" t="e">
        <f t="shared" si="56"/>
        <v>#DIV/0!</v>
      </c>
      <c r="T55" s="28">
        <f t="shared" si="56"/>
        <v>1.0322446366163576</v>
      </c>
      <c r="U55" s="28" t="e">
        <f t="shared" si="56"/>
        <v>#DIV/0!</v>
      </c>
      <c r="V55" s="28" t="e">
        <f t="shared" si="56"/>
        <v>#DIV/0!</v>
      </c>
      <c r="W55" s="33"/>
    </row>
    <row r="56" spans="1:22" s="18" customFormat="1" ht="11.25">
      <c r="A56" s="18">
        <f t="shared" si="51"/>
        <v>32</v>
      </c>
      <c r="B56" s="18" t="str">
        <f>'blk, drift &amp; conc calc'!B107</f>
        <v>drift-8</v>
      </c>
      <c r="C56" s="30">
        <f>C21/100</f>
        <v>0.9950183817261176</v>
      </c>
      <c r="D56" s="30">
        <f>D21/100</f>
        <v>0.9632835751903623</v>
      </c>
      <c r="E56" s="30">
        <f aca="true" t="shared" si="58" ref="E56:L56">E21/100</f>
        <v>1.1039474695415055</v>
      </c>
      <c r="F56" s="30">
        <f t="shared" si="58"/>
        <v>1.162309530908258</v>
      </c>
      <c r="G56" s="30">
        <f t="shared" si="58"/>
        <v>1.0042415082768905</v>
      </c>
      <c r="H56" s="30">
        <f t="shared" si="58"/>
        <v>1.2132559052792815</v>
      </c>
      <c r="I56" s="30">
        <f t="shared" si="58"/>
        <v>0.9757753148910697</v>
      </c>
      <c r="J56" s="30">
        <f t="shared" si="58"/>
        <v>1.0294668039972747</v>
      </c>
      <c r="K56" s="30">
        <f t="shared" si="58"/>
        <v>1.0381505127364357</v>
      </c>
      <c r="L56" s="30">
        <f t="shared" si="58"/>
        <v>1.061345666997905</v>
      </c>
      <c r="M56" s="30" t="e">
        <f aca="true" t="shared" si="59" ref="M56:V56">M21/100</f>
        <v>#DIV/0!</v>
      </c>
      <c r="N56" s="30" t="e">
        <f t="shared" si="59"/>
        <v>#DIV/0!</v>
      </c>
      <c r="O56" s="30" t="e">
        <f t="shared" si="59"/>
        <v>#DIV/0!</v>
      </c>
      <c r="P56" s="30" t="e">
        <f t="shared" si="59"/>
        <v>#DIV/0!</v>
      </c>
      <c r="Q56" s="30" t="e">
        <f t="shared" si="59"/>
        <v>#DIV/0!</v>
      </c>
      <c r="R56" s="30" t="e">
        <f t="shared" si="59"/>
        <v>#DIV/0!</v>
      </c>
      <c r="S56" s="30" t="e">
        <f t="shared" si="59"/>
        <v>#DIV/0!</v>
      </c>
      <c r="T56" s="30">
        <f t="shared" si="59"/>
        <v>1.038816860401971</v>
      </c>
      <c r="U56" s="30" t="e">
        <f t="shared" si="59"/>
        <v>#DIV/0!</v>
      </c>
      <c r="V56" s="30" t="e">
        <f t="shared" si="59"/>
        <v>#DIV/0!</v>
      </c>
    </row>
  </sheetData>
  <printOptions/>
  <pageMargins left="0.75" right="0.75" top="1" bottom="1" header="0.5" footer="0.5"/>
  <pageSetup fitToHeight="1" fitToWidth="1" horizontalDpi="600" verticalDpi="600" orientation="landscape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P3616"/>
  <sheetViews>
    <sheetView workbookViewId="0" topLeftCell="A1">
      <selection activeCell="E13" sqref="E13"/>
    </sheetView>
  </sheetViews>
  <sheetFormatPr defaultColWidth="11.421875" defaultRowHeight="12.75"/>
  <cols>
    <col min="1" max="16384" width="11.421875" style="92" customWidth="1"/>
  </cols>
  <sheetData>
    <row r="5" ht="16.5">
      <c r="F5" s="132" t="s">
        <v>394</v>
      </c>
    </row>
    <row r="8" ht="12.75">
      <c r="F8" s="133" t="s">
        <v>588</v>
      </c>
    </row>
    <row r="13" spans="1:7" ht="12.75">
      <c r="A13" s="134" t="s">
        <v>395</v>
      </c>
      <c r="F13" s="135" t="s">
        <v>396</v>
      </c>
      <c r="G13" s="136" t="s">
        <v>397</v>
      </c>
    </row>
    <row r="14" spans="4:11" ht="12.75">
      <c r="D14" s="137" t="s">
        <v>398</v>
      </c>
      <c r="E14" s="136" t="s">
        <v>552</v>
      </c>
      <c r="G14" s="135" t="s">
        <v>399</v>
      </c>
      <c r="I14" s="136" t="s">
        <v>400</v>
      </c>
      <c r="J14" s="135" t="s">
        <v>401</v>
      </c>
      <c r="K14" s="138">
        <v>0.5588235259056091</v>
      </c>
    </row>
    <row r="15" spans="6:7" ht="12.75">
      <c r="F15" s="137" t="s">
        <v>402</v>
      </c>
      <c r="G15" s="136" t="s">
        <v>403</v>
      </c>
    </row>
    <row r="16" spans="1:11" ht="12.75">
      <c r="A16" s="139" t="s">
        <v>404</v>
      </c>
      <c r="B16" s="140">
        <v>38397.86640046296</v>
      </c>
      <c r="D16" s="135" t="s">
        <v>405</v>
      </c>
      <c r="E16" s="136" t="s">
        <v>406</v>
      </c>
      <c r="F16" s="135" t="s">
        <v>407</v>
      </c>
      <c r="G16" s="136" t="s">
        <v>408</v>
      </c>
      <c r="H16" s="135" t="s">
        <v>409</v>
      </c>
      <c r="I16" s="136" t="s">
        <v>410</v>
      </c>
      <c r="J16" s="135" t="s">
        <v>411</v>
      </c>
      <c r="K16" s="138">
        <v>3.2941176891326904</v>
      </c>
    </row>
    <row r="19" spans="1:16" ht="12.75">
      <c r="A19" s="141" t="s">
        <v>412</v>
      </c>
      <c r="B19" s="136" t="s">
        <v>553</v>
      </c>
      <c r="D19" s="141" t="s">
        <v>413</v>
      </c>
      <c r="E19" s="136" t="s">
        <v>414</v>
      </c>
      <c r="F19" s="137" t="s">
        <v>415</v>
      </c>
      <c r="G19" s="142" t="s">
        <v>416</v>
      </c>
      <c r="H19" s="143">
        <v>1</v>
      </c>
      <c r="I19" s="144" t="s">
        <v>417</v>
      </c>
      <c r="J19" s="143">
        <v>1</v>
      </c>
      <c r="K19" s="142" t="s">
        <v>418</v>
      </c>
      <c r="L19" s="145">
        <v>1</v>
      </c>
      <c r="M19" s="142" t="s">
        <v>419</v>
      </c>
      <c r="N19" s="146">
        <v>1</v>
      </c>
      <c r="O19" s="142" t="s">
        <v>420</v>
      </c>
      <c r="P19" s="146">
        <v>1</v>
      </c>
    </row>
    <row r="21" spans="1:10" ht="12.75">
      <c r="A21" s="147" t="s">
        <v>421</v>
      </c>
      <c r="C21" s="148" t="s">
        <v>422</v>
      </c>
      <c r="D21" s="148" t="s">
        <v>423</v>
      </c>
      <c r="F21" s="148" t="s">
        <v>424</v>
      </c>
      <c r="G21" s="148" t="s">
        <v>425</v>
      </c>
      <c r="H21" s="148" t="s">
        <v>426</v>
      </c>
      <c r="I21" s="149" t="s">
        <v>427</v>
      </c>
      <c r="J21" s="148" t="s">
        <v>428</v>
      </c>
    </row>
    <row r="22" spans="1:8" ht="12.75">
      <c r="A22" s="150" t="s">
        <v>492</v>
      </c>
      <c r="C22" s="151">
        <v>228.61599999992177</v>
      </c>
      <c r="D22" s="131">
        <v>82983.96414041519</v>
      </c>
      <c r="F22" s="131">
        <v>54080.999999940395</v>
      </c>
      <c r="G22" s="131">
        <v>46943</v>
      </c>
      <c r="H22" s="152" t="s">
        <v>589</v>
      </c>
    </row>
    <row r="24" spans="4:8" ht="12.75">
      <c r="D24" s="131">
        <v>81682.47543597221</v>
      </c>
      <c r="F24" s="131">
        <v>52634</v>
      </c>
      <c r="G24" s="131">
        <v>45685</v>
      </c>
      <c r="H24" s="152" t="s">
        <v>590</v>
      </c>
    </row>
    <row r="26" spans="4:8" ht="12.75">
      <c r="D26" s="131">
        <v>84841.44149935246</v>
      </c>
      <c r="F26" s="131">
        <v>51679</v>
      </c>
      <c r="G26" s="131">
        <v>44291</v>
      </c>
      <c r="H26" s="152" t="s">
        <v>591</v>
      </c>
    </row>
    <row r="28" spans="1:8" ht="12.75">
      <c r="A28" s="147" t="s">
        <v>429</v>
      </c>
      <c r="C28" s="153" t="s">
        <v>430</v>
      </c>
      <c r="D28" s="131">
        <v>83169.29369191329</v>
      </c>
      <c r="F28" s="131">
        <v>52797.99999998014</v>
      </c>
      <c r="G28" s="131">
        <v>45639.66666666667</v>
      </c>
      <c r="H28" s="131">
        <v>33884.04283281688</v>
      </c>
    </row>
    <row r="29" spans="1:8" ht="12.75">
      <c r="A29" s="130">
        <v>38397.86152777778</v>
      </c>
      <c r="C29" s="153" t="s">
        <v>431</v>
      </c>
      <c r="D29" s="131">
        <v>1587.6167451213305</v>
      </c>
      <c r="F29" s="131">
        <v>1209.368843621954</v>
      </c>
      <c r="G29" s="131">
        <v>1326.5810692654006</v>
      </c>
      <c r="H29" s="131">
        <v>1587.6167451213305</v>
      </c>
    </row>
    <row r="31" spans="3:8" ht="12.75">
      <c r="C31" s="153" t="s">
        <v>432</v>
      </c>
      <c r="D31" s="131">
        <v>1.9088977129015803</v>
      </c>
      <c r="F31" s="131">
        <v>2.290558058302226</v>
      </c>
      <c r="G31" s="131">
        <v>2.906640574205334</v>
      </c>
      <c r="H31" s="131">
        <v>4.685440733724122</v>
      </c>
    </row>
    <row r="32" spans="1:10" ht="12.75">
      <c r="A32" s="147" t="s">
        <v>421</v>
      </c>
      <c r="C32" s="148" t="s">
        <v>422</v>
      </c>
      <c r="D32" s="148" t="s">
        <v>423</v>
      </c>
      <c r="F32" s="148" t="s">
        <v>424</v>
      </c>
      <c r="G32" s="148" t="s">
        <v>425</v>
      </c>
      <c r="H32" s="148" t="s">
        <v>426</v>
      </c>
      <c r="I32" s="149" t="s">
        <v>427</v>
      </c>
      <c r="J32" s="148" t="s">
        <v>428</v>
      </c>
    </row>
    <row r="33" spans="1:8" ht="12.75">
      <c r="A33" s="150" t="s">
        <v>493</v>
      </c>
      <c r="C33" s="151">
        <v>231.6040000000503</v>
      </c>
      <c r="D33" s="131">
        <v>90714.92021846771</v>
      </c>
      <c r="F33" s="131">
        <v>32654</v>
      </c>
      <c r="G33" s="131">
        <v>53868</v>
      </c>
      <c r="H33" s="152" t="s">
        <v>592</v>
      </c>
    </row>
    <row r="35" spans="4:8" ht="12.75">
      <c r="D35" s="131">
        <v>90752.98512792587</v>
      </c>
      <c r="F35" s="131">
        <v>34946</v>
      </c>
      <c r="G35" s="131">
        <v>53543</v>
      </c>
      <c r="H35" s="152" t="s">
        <v>593</v>
      </c>
    </row>
    <row r="37" spans="4:8" ht="12.75">
      <c r="D37" s="131">
        <v>93194.82719445229</v>
      </c>
      <c r="F37" s="131">
        <v>33801</v>
      </c>
      <c r="G37" s="131">
        <v>53659</v>
      </c>
      <c r="H37" s="152" t="s">
        <v>594</v>
      </c>
    </row>
    <row r="39" spans="1:8" ht="12.75">
      <c r="A39" s="147" t="s">
        <v>429</v>
      </c>
      <c r="C39" s="153" t="s">
        <v>430</v>
      </c>
      <c r="D39" s="131">
        <v>91554.24418028197</v>
      </c>
      <c r="F39" s="131">
        <v>33800.333333333336</v>
      </c>
      <c r="G39" s="131">
        <v>53690</v>
      </c>
      <c r="H39" s="131">
        <v>43827.63630256298</v>
      </c>
    </row>
    <row r="40" spans="1:8" ht="12.75">
      <c r="A40" s="130">
        <v>38397.86199074074</v>
      </c>
      <c r="C40" s="153" t="s">
        <v>431</v>
      </c>
      <c r="D40" s="131">
        <v>1420.9140382582848</v>
      </c>
      <c r="F40" s="131">
        <v>1146.0001454333822</v>
      </c>
      <c r="G40" s="131">
        <v>164.70276257549537</v>
      </c>
      <c r="H40" s="131">
        <v>1420.9140382582848</v>
      </c>
    </row>
    <row r="42" spans="3:8" ht="12.75">
      <c r="C42" s="153" t="s">
        <v>432</v>
      </c>
      <c r="D42" s="131">
        <v>1.5519914461423807</v>
      </c>
      <c r="F42" s="131">
        <v>3.3904995377759057</v>
      </c>
      <c r="G42" s="131">
        <v>0.30676618099365877</v>
      </c>
      <c r="H42" s="131">
        <v>3.242050354824158</v>
      </c>
    </row>
    <row r="43" spans="1:10" ht="12.75">
      <c r="A43" s="147" t="s">
        <v>421</v>
      </c>
      <c r="C43" s="148" t="s">
        <v>422</v>
      </c>
      <c r="D43" s="148" t="s">
        <v>423</v>
      </c>
      <c r="F43" s="148" t="s">
        <v>424</v>
      </c>
      <c r="G43" s="148" t="s">
        <v>425</v>
      </c>
      <c r="H43" s="148" t="s">
        <v>426</v>
      </c>
      <c r="I43" s="149" t="s">
        <v>427</v>
      </c>
      <c r="J43" s="148" t="s">
        <v>428</v>
      </c>
    </row>
    <row r="44" spans="1:8" ht="12.75">
      <c r="A44" s="150" t="s">
        <v>491</v>
      </c>
      <c r="C44" s="151">
        <v>267.7160000000149</v>
      </c>
      <c r="D44" s="131">
        <v>87292.52113509178</v>
      </c>
      <c r="F44" s="131">
        <v>9983.5</v>
      </c>
      <c r="G44" s="131">
        <v>10605.25</v>
      </c>
      <c r="H44" s="152" t="s">
        <v>595</v>
      </c>
    </row>
    <row r="46" spans="4:8" ht="12.75">
      <c r="D46" s="131">
        <v>86170.97325181961</v>
      </c>
      <c r="F46" s="131">
        <v>10037</v>
      </c>
      <c r="G46" s="131">
        <v>10693.25</v>
      </c>
      <c r="H46" s="152" t="s">
        <v>596</v>
      </c>
    </row>
    <row r="48" spans="4:8" ht="12.75">
      <c r="D48" s="131">
        <v>88238.18897521496</v>
      </c>
      <c r="F48" s="131">
        <v>10042.75</v>
      </c>
      <c r="G48" s="131">
        <v>10591</v>
      </c>
      <c r="H48" s="152" t="s">
        <v>597</v>
      </c>
    </row>
    <row r="50" spans="1:8" ht="12.75">
      <c r="A50" s="147" t="s">
        <v>429</v>
      </c>
      <c r="C50" s="153" t="s">
        <v>430</v>
      </c>
      <c r="D50" s="131">
        <v>87233.8944540421</v>
      </c>
      <c r="F50" s="131">
        <v>10021.083333333334</v>
      </c>
      <c r="G50" s="131">
        <v>10629.833333333332</v>
      </c>
      <c r="H50" s="131">
        <v>76857.37711550723</v>
      </c>
    </row>
    <row r="51" spans="1:8" ht="12.75">
      <c r="A51" s="130">
        <v>38397.86263888889</v>
      </c>
      <c r="C51" s="153" t="s">
        <v>431</v>
      </c>
      <c r="D51" s="131">
        <v>1034.8541093129256</v>
      </c>
      <c r="F51" s="131">
        <v>32.6748501654305</v>
      </c>
      <c r="G51" s="131">
        <v>55.38069007635544</v>
      </c>
      <c r="H51" s="131">
        <v>1034.8541093129256</v>
      </c>
    </row>
    <row r="53" spans="3:8" ht="12.75">
      <c r="C53" s="153" t="s">
        <v>432</v>
      </c>
      <c r="D53" s="131">
        <v>1.186298188094908</v>
      </c>
      <c r="F53" s="131">
        <v>0.32606105626068865</v>
      </c>
      <c r="G53" s="131">
        <v>0.5209930235001063</v>
      </c>
      <c r="H53" s="131">
        <v>1.346460350523889</v>
      </c>
    </row>
    <row r="54" spans="1:10" ht="12.75">
      <c r="A54" s="147" t="s">
        <v>421</v>
      </c>
      <c r="C54" s="148" t="s">
        <v>422</v>
      </c>
      <c r="D54" s="148" t="s">
        <v>423</v>
      </c>
      <c r="F54" s="148" t="s">
        <v>424</v>
      </c>
      <c r="G54" s="148" t="s">
        <v>425</v>
      </c>
      <c r="H54" s="148" t="s">
        <v>426</v>
      </c>
      <c r="I54" s="149" t="s">
        <v>427</v>
      </c>
      <c r="J54" s="148" t="s">
        <v>428</v>
      </c>
    </row>
    <row r="55" spans="1:8" ht="12.75">
      <c r="A55" s="150" t="s">
        <v>490</v>
      </c>
      <c r="C55" s="151">
        <v>292.40199999976903</v>
      </c>
      <c r="D55" s="131">
        <v>71460.70509898663</v>
      </c>
      <c r="F55" s="131">
        <v>31740.499999970198</v>
      </c>
      <c r="G55" s="131">
        <v>30383.5</v>
      </c>
      <c r="H55" s="152" t="s">
        <v>598</v>
      </c>
    </row>
    <row r="57" spans="4:8" ht="12.75">
      <c r="D57" s="131">
        <v>71443.56210756302</v>
      </c>
      <c r="F57" s="131">
        <v>31471.5</v>
      </c>
      <c r="G57" s="131">
        <v>30538.499999970198</v>
      </c>
      <c r="H57" s="152" t="s">
        <v>599</v>
      </c>
    </row>
    <row r="59" spans="4:8" ht="12.75">
      <c r="D59" s="131">
        <v>70553.89212882519</v>
      </c>
      <c r="F59" s="131">
        <v>31913.249999970198</v>
      </c>
      <c r="G59" s="131">
        <v>30294.749999970198</v>
      </c>
      <c r="H59" s="152" t="s">
        <v>600</v>
      </c>
    </row>
    <row r="61" spans="1:8" ht="12.75">
      <c r="A61" s="147" t="s">
        <v>429</v>
      </c>
      <c r="C61" s="153" t="s">
        <v>430</v>
      </c>
      <c r="D61" s="131">
        <v>71152.71977845828</v>
      </c>
      <c r="F61" s="131">
        <v>31708.4166666468</v>
      </c>
      <c r="G61" s="131">
        <v>30405.583333313465</v>
      </c>
      <c r="H61" s="131">
        <v>40281.249841769284</v>
      </c>
    </row>
    <row r="62" spans="1:8" ht="12.75">
      <c r="A62" s="130">
        <v>38397.86332175926</v>
      </c>
      <c r="C62" s="153" t="s">
        <v>431</v>
      </c>
      <c r="D62" s="131">
        <v>518.6707876990662</v>
      </c>
      <c r="F62" s="131">
        <v>222.61574703109517</v>
      </c>
      <c r="G62" s="131">
        <v>123.36640885154448</v>
      </c>
      <c r="H62" s="131">
        <v>518.6707876990662</v>
      </c>
    </row>
    <row r="64" spans="3:8" ht="12.75">
      <c r="C64" s="153" t="s">
        <v>432</v>
      </c>
      <c r="D64" s="131">
        <v>0.7289542681066922</v>
      </c>
      <c r="F64" s="131">
        <v>0.7020714700815021</v>
      </c>
      <c r="G64" s="131">
        <v>0.40573603702705396</v>
      </c>
      <c r="H64" s="131">
        <v>1.287623372503291</v>
      </c>
    </row>
    <row r="65" spans="1:10" ht="12.75">
      <c r="A65" s="147" t="s">
        <v>421</v>
      </c>
      <c r="C65" s="148" t="s">
        <v>422</v>
      </c>
      <c r="D65" s="148" t="s">
        <v>423</v>
      </c>
      <c r="F65" s="148" t="s">
        <v>424</v>
      </c>
      <c r="G65" s="148" t="s">
        <v>425</v>
      </c>
      <c r="H65" s="148" t="s">
        <v>426</v>
      </c>
      <c r="I65" s="149" t="s">
        <v>427</v>
      </c>
      <c r="J65" s="148" t="s">
        <v>428</v>
      </c>
    </row>
    <row r="66" spans="1:8" ht="12.75">
      <c r="A66" s="150" t="s">
        <v>494</v>
      </c>
      <c r="C66" s="151">
        <v>324.75400000019</v>
      </c>
      <c r="D66" s="131">
        <v>65828.31576371193</v>
      </c>
      <c r="F66" s="131">
        <v>45225</v>
      </c>
      <c r="G66" s="131">
        <v>41095</v>
      </c>
      <c r="H66" s="152" t="s">
        <v>601</v>
      </c>
    </row>
    <row r="68" spans="4:8" ht="12.75">
      <c r="D68" s="131">
        <v>65571.69513761997</v>
      </c>
      <c r="F68" s="131">
        <v>45245</v>
      </c>
      <c r="G68" s="131">
        <v>40616</v>
      </c>
      <c r="H68" s="152" t="s">
        <v>602</v>
      </c>
    </row>
    <row r="70" spans="4:8" ht="12.75">
      <c r="D70" s="131">
        <v>64699.481472074986</v>
      </c>
      <c r="F70" s="131">
        <v>45075</v>
      </c>
      <c r="G70" s="131">
        <v>41743</v>
      </c>
      <c r="H70" s="152" t="s">
        <v>603</v>
      </c>
    </row>
    <row r="72" spans="1:8" ht="12.75">
      <c r="A72" s="147" t="s">
        <v>429</v>
      </c>
      <c r="C72" s="153" t="s">
        <v>430</v>
      </c>
      <c r="D72" s="131">
        <v>65366.497457802296</v>
      </c>
      <c r="F72" s="131">
        <v>45181.66666666667</v>
      </c>
      <c r="G72" s="131">
        <v>41151.333333333336</v>
      </c>
      <c r="H72" s="131">
        <v>22066.13539915478</v>
      </c>
    </row>
    <row r="73" spans="1:8" ht="12.75">
      <c r="A73" s="130">
        <v>38397.86381944444</v>
      </c>
      <c r="C73" s="153" t="s">
        <v>431</v>
      </c>
      <c r="D73" s="131">
        <v>591.7315948518094</v>
      </c>
      <c r="F73" s="131">
        <v>92.91573243177571</v>
      </c>
      <c r="G73" s="131">
        <v>565.6079325233454</v>
      </c>
      <c r="H73" s="131">
        <v>591.7315948518094</v>
      </c>
    </row>
    <row r="75" spans="3:8" ht="12.75">
      <c r="C75" s="153" t="s">
        <v>432</v>
      </c>
      <c r="D75" s="131">
        <v>0.9052521059948256</v>
      </c>
      <c r="F75" s="131">
        <v>0.20564919199920836</v>
      </c>
      <c r="G75" s="131">
        <v>1.374458338790186</v>
      </c>
      <c r="H75" s="131">
        <v>2.6816276803706875</v>
      </c>
    </row>
    <row r="76" spans="1:10" ht="12.75">
      <c r="A76" s="147" t="s">
        <v>421</v>
      </c>
      <c r="C76" s="148" t="s">
        <v>422</v>
      </c>
      <c r="D76" s="148" t="s">
        <v>423</v>
      </c>
      <c r="F76" s="148" t="s">
        <v>424</v>
      </c>
      <c r="G76" s="148" t="s">
        <v>425</v>
      </c>
      <c r="H76" s="148" t="s">
        <v>426</v>
      </c>
      <c r="I76" s="149" t="s">
        <v>427</v>
      </c>
      <c r="J76" s="148" t="s">
        <v>428</v>
      </c>
    </row>
    <row r="77" spans="1:8" ht="12.75">
      <c r="A77" s="150" t="s">
        <v>513</v>
      </c>
      <c r="C77" s="151">
        <v>343.82299999985844</v>
      </c>
      <c r="D77" s="131">
        <v>74326.42407476902</v>
      </c>
      <c r="F77" s="131">
        <v>40354</v>
      </c>
      <c r="G77" s="131">
        <v>39710</v>
      </c>
      <c r="H77" s="152" t="s">
        <v>604</v>
      </c>
    </row>
    <row r="79" spans="4:8" ht="12.75">
      <c r="D79" s="131">
        <v>74484.37544119358</v>
      </c>
      <c r="F79" s="131">
        <v>40478</v>
      </c>
      <c r="G79" s="131">
        <v>39434</v>
      </c>
      <c r="H79" s="152" t="s">
        <v>605</v>
      </c>
    </row>
    <row r="81" spans="4:8" ht="12.75">
      <c r="D81" s="131">
        <v>74767.44045960903</v>
      </c>
      <c r="F81" s="131">
        <v>39972</v>
      </c>
      <c r="G81" s="131">
        <v>39892</v>
      </c>
      <c r="H81" s="152" t="s">
        <v>606</v>
      </c>
    </row>
    <row r="83" spans="1:8" ht="12.75">
      <c r="A83" s="147" t="s">
        <v>429</v>
      </c>
      <c r="C83" s="153" t="s">
        <v>430</v>
      </c>
      <c r="D83" s="131">
        <v>74526.07999185722</v>
      </c>
      <c r="F83" s="131">
        <v>40268</v>
      </c>
      <c r="G83" s="131">
        <v>39678.666666666664</v>
      </c>
      <c r="H83" s="131">
        <v>34550.62063639786</v>
      </c>
    </row>
    <row r="84" spans="1:8" ht="12.75">
      <c r="A84" s="130">
        <v>38397.86425925926</v>
      </c>
      <c r="C84" s="153" t="s">
        <v>431</v>
      </c>
      <c r="D84" s="131">
        <v>223.44644791232514</v>
      </c>
      <c r="F84" s="131">
        <v>263.734715196919</v>
      </c>
      <c r="G84" s="131">
        <v>230.60211042688516</v>
      </c>
      <c r="H84" s="131">
        <v>223.44644791232514</v>
      </c>
    </row>
    <row r="86" spans="3:8" ht="12.75">
      <c r="C86" s="153" t="s">
        <v>432</v>
      </c>
      <c r="D86" s="131">
        <v>0.299823159807599</v>
      </c>
      <c r="F86" s="131">
        <v>0.6549486321568466</v>
      </c>
      <c r="G86" s="131">
        <v>0.5811740408621389</v>
      </c>
      <c r="H86" s="131">
        <v>0.6467219511447275</v>
      </c>
    </row>
    <row r="87" spans="1:10" ht="12.75">
      <c r="A87" s="147" t="s">
        <v>421</v>
      </c>
      <c r="C87" s="148" t="s">
        <v>422</v>
      </c>
      <c r="D87" s="148" t="s">
        <v>423</v>
      </c>
      <c r="F87" s="148" t="s">
        <v>424</v>
      </c>
      <c r="G87" s="148" t="s">
        <v>425</v>
      </c>
      <c r="H87" s="148" t="s">
        <v>426</v>
      </c>
      <c r="I87" s="149" t="s">
        <v>427</v>
      </c>
      <c r="J87" s="148" t="s">
        <v>428</v>
      </c>
    </row>
    <row r="88" spans="1:8" ht="12.75">
      <c r="A88" s="150" t="s">
        <v>495</v>
      </c>
      <c r="C88" s="151">
        <v>361.38400000007823</v>
      </c>
      <c r="D88" s="131">
        <v>65870.4870749712</v>
      </c>
      <c r="F88" s="131">
        <v>36898</v>
      </c>
      <c r="G88" s="131">
        <v>35938</v>
      </c>
      <c r="H88" s="152" t="s">
        <v>607</v>
      </c>
    </row>
    <row r="90" spans="4:8" ht="12.75">
      <c r="D90" s="131">
        <v>65874.34401667118</v>
      </c>
      <c r="F90" s="131">
        <v>36438</v>
      </c>
      <c r="G90" s="131">
        <v>36224</v>
      </c>
      <c r="H90" s="152" t="s">
        <v>608</v>
      </c>
    </row>
    <row r="92" spans="4:8" ht="12.75">
      <c r="D92" s="131">
        <v>66149.32241809368</v>
      </c>
      <c r="F92" s="131">
        <v>36808</v>
      </c>
      <c r="G92" s="131">
        <v>36458</v>
      </c>
      <c r="H92" s="152" t="s">
        <v>609</v>
      </c>
    </row>
    <row r="94" spans="1:8" ht="12.75">
      <c r="A94" s="147" t="s">
        <v>429</v>
      </c>
      <c r="C94" s="153" t="s">
        <v>430</v>
      </c>
      <c r="D94" s="131">
        <v>65964.71783657868</v>
      </c>
      <c r="F94" s="131">
        <v>36714.666666666664</v>
      </c>
      <c r="G94" s="131">
        <v>36206.666666666664</v>
      </c>
      <c r="H94" s="131">
        <v>29483.550485917494</v>
      </c>
    </row>
    <row r="95" spans="1:8" ht="12.75">
      <c r="A95" s="130">
        <v>38397.8646875</v>
      </c>
      <c r="C95" s="153" t="s">
        <v>431</v>
      </c>
      <c r="D95" s="131">
        <v>159.88388798349493</v>
      </c>
      <c r="F95" s="131">
        <v>243.78952670968727</v>
      </c>
      <c r="G95" s="131">
        <v>260.43297282282316</v>
      </c>
      <c r="H95" s="131">
        <v>159.88388798349493</v>
      </c>
    </row>
    <row r="97" spans="3:8" ht="12.75">
      <c r="C97" s="153" t="s">
        <v>432</v>
      </c>
      <c r="D97" s="131">
        <v>0.2423778850681846</v>
      </c>
      <c r="F97" s="131">
        <v>0.6640112762647642</v>
      </c>
      <c r="G97" s="131">
        <v>0.71929563475278</v>
      </c>
      <c r="H97" s="131">
        <v>0.5422816633290546</v>
      </c>
    </row>
    <row r="98" spans="1:10" ht="12.75">
      <c r="A98" s="147" t="s">
        <v>421</v>
      </c>
      <c r="C98" s="148" t="s">
        <v>422</v>
      </c>
      <c r="D98" s="148" t="s">
        <v>423</v>
      </c>
      <c r="F98" s="148" t="s">
        <v>424</v>
      </c>
      <c r="G98" s="148" t="s">
        <v>425</v>
      </c>
      <c r="H98" s="148" t="s">
        <v>426</v>
      </c>
      <c r="I98" s="149" t="s">
        <v>427</v>
      </c>
      <c r="J98" s="148" t="s">
        <v>428</v>
      </c>
    </row>
    <row r="99" spans="1:8" ht="12.75">
      <c r="A99" s="150" t="s">
        <v>514</v>
      </c>
      <c r="C99" s="151">
        <v>371.029</v>
      </c>
      <c r="D99" s="131">
        <v>62818.6304807663</v>
      </c>
      <c r="F99" s="131">
        <v>44630</v>
      </c>
      <c r="G99" s="131">
        <v>45048</v>
      </c>
      <c r="H99" s="152" t="s">
        <v>610</v>
      </c>
    </row>
    <row r="101" spans="4:8" ht="12.75">
      <c r="D101" s="131">
        <v>61990.635314524174</v>
      </c>
      <c r="F101" s="131">
        <v>44612</v>
      </c>
      <c r="G101" s="131">
        <v>45240</v>
      </c>
      <c r="H101" s="152" t="s">
        <v>611</v>
      </c>
    </row>
    <row r="103" spans="4:8" ht="12.75">
      <c r="D103" s="131">
        <v>61879.99670034647</v>
      </c>
      <c r="F103" s="131">
        <v>43656</v>
      </c>
      <c r="G103" s="131">
        <v>45640</v>
      </c>
      <c r="H103" s="152" t="s">
        <v>612</v>
      </c>
    </row>
    <row r="105" spans="1:8" ht="12.75">
      <c r="A105" s="147" t="s">
        <v>429</v>
      </c>
      <c r="C105" s="153" t="s">
        <v>430</v>
      </c>
      <c r="D105" s="131">
        <v>62229.75416521232</v>
      </c>
      <c r="F105" s="131">
        <v>44299.33333333333</v>
      </c>
      <c r="G105" s="131">
        <v>45309.33333333333</v>
      </c>
      <c r="H105" s="131">
        <v>17546.065652174962</v>
      </c>
    </row>
    <row r="106" spans="1:8" ht="12.75">
      <c r="A106" s="130">
        <v>38397.86513888889</v>
      </c>
      <c r="C106" s="153" t="s">
        <v>431</v>
      </c>
      <c r="D106" s="131">
        <v>512.9734028211922</v>
      </c>
      <c r="F106" s="131">
        <v>557.2156973141849</v>
      </c>
      <c r="G106" s="131">
        <v>302.02869620837913</v>
      </c>
      <c r="H106" s="131">
        <v>512.9734028211922</v>
      </c>
    </row>
    <row r="108" spans="3:8" ht="12.75">
      <c r="C108" s="153" t="s">
        <v>432</v>
      </c>
      <c r="D108" s="131">
        <v>0.8243217568549462</v>
      </c>
      <c r="F108" s="131">
        <v>1.257842173653896</v>
      </c>
      <c r="G108" s="131">
        <v>0.6665926730512755</v>
      </c>
      <c r="H108" s="131">
        <v>2.9235807786779002</v>
      </c>
    </row>
    <row r="109" spans="1:10" ht="12.75">
      <c r="A109" s="147" t="s">
        <v>421</v>
      </c>
      <c r="C109" s="148" t="s">
        <v>422</v>
      </c>
      <c r="D109" s="148" t="s">
        <v>423</v>
      </c>
      <c r="F109" s="148" t="s">
        <v>424</v>
      </c>
      <c r="G109" s="148" t="s">
        <v>425</v>
      </c>
      <c r="H109" s="148" t="s">
        <v>426</v>
      </c>
      <c r="I109" s="149" t="s">
        <v>427</v>
      </c>
      <c r="J109" s="148" t="s">
        <v>428</v>
      </c>
    </row>
    <row r="110" spans="1:8" ht="12.75">
      <c r="A110" s="150" t="s">
        <v>489</v>
      </c>
      <c r="C110" s="151">
        <v>407.77100000018254</v>
      </c>
      <c r="D110" s="131">
        <v>4773196.848648071</v>
      </c>
      <c r="F110" s="131">
        <v>125100</v>
      </c>
      <c r="G110" s="131">
        <v>115000</v>
      </c>
      <c r="H110" s="152" t="s">
        <v>613</v>
      </c>
    </row>
    <row r="112" spans="4:8" ht="12.75">
      <c r="D112" s="131">
        <v>4887231.313934326</v>
      </c>
      <c r="F112" s="131">
        <v>125900</v>
      </c>
      <c r="G112" s="131">
        <v>116500</v>
      </c>
      <c r="H112" s="152" t="s">
        <v>614</v>
      </c>
    </row>
    <row r="114" spans="4:8" ht="12.75">
      <c r="D114" s="131">
        <v>4880778.482505798</v>
      </c>
      <c r="F114" s="131">
        <v>125300</v>
      </c>
      <c r="G114" s="131">
        <v>117200</v>
      </c>
      <c r="H114" s="152" t="s">
        <v>615</v>
      </c>
    </row>
    <row r="116" spans="1:8" ht="12.75">
      <c r="A116" s="147" t="s">
        <v>429</v>
      </c>
      <c r="C116" s="153" t="s">
        <v>430</v>
      </c>
      <c r="D116" s="131">
        <v>4847068.881696065</v>
      </c>
      <c r="F116" s="131">
        <v>125433.33333333334</v>
      </c>
      <c r="G116" s="131">
        <v>116233.33333333334</v>
      </c>
      <c r="H116" s="131">
        <v>4726310.768488519</v>
      </c>
    </row>
    <row r="117" spans="1:8" ht="12.75">
      <c r="A117" s="130">
        <v>38397.86560185185</v>
      </c>
      <c r="C117" s="153" t="s">
        <v>431</v>
      </c>
      <c r="D117" s="131">
        <v>64056.363527339476</v>
      </c>
      <c r="F117" s="131">
        <v>416.33319989322655</v>
      </c>
      <c r="G117" s="131">
        <v>1123.9810200058243</v>
      </c>
      <c r="H117" s="131">
        <v>64056.363527339476</v>
      </c>
    </row>
    <row r="119" spans="3:8" ht="12.75">
      <c r="C119" s="153" t="s">
        <v>432</v>
      </c>
      <c r="D119" s="131">
        <v>1.3215484469229404</v>
      </c>
      <c r="F119" s="131">
        <v>0.33191591806528825</v>
      </c>
      <c r="G119" s="131">
        <v>0.9670040321243113</v>
      </c>
      <c r="H119" s="131">
        <v>1.3553142538662302</v>
      </c>
    </row>
    <row r="120" spans="1:10" ht="12.75">
      <c r="A120" s="147" t="s">
        <v>421</v>
      </c>
      <c r="C120" s="148" t="s">
        <v>422</v>
      </c>
      <c r="D120" s="148" t="s">
        <v>423</v>
      </c>
      <c r="F120" s="148" t="s">
        <v>424</v>
      </c>
      <c r="G120" s="148" t="s">
        <v>425</v>
      </c>
      <c r="H120" s="148" t="s">
        <v>426</v>
      </c>
      <c r="I120" s="149" t="s">
        <v>427</v>
      </c>
      <c r="J120" s="148" t="s">
        <v>428</v>
      </c>
    </row>
    <row r="121" spans="1:8" ht="12.75">
      <c r="A121" s="150" t="s">
        <v>496</v>
      </c>
      <c r="C121" s="151">
        <v>455.40299999993294</v>
      </c>
      <c r="D121" s="131">
        <v>654360.5945663452</v>
      </c>
      <c r="F121" s="131">
        <v>105972.5</v>
      </c>
      <c r="G121" s="131">
        <v>109085</v>
      </c>
      <c r="H121" s="152" t="s">
        <v>616</v>
      </c>
    </row>
    <row r="123" spans="4:8" ht="12.75">
      <c r="D123" s="131">
        <v>657045.3798780441</v>
      </c>
      <c r="F123" s="131">
        <v>106269.99999988079</v>
      </c>
      <c r="G123" s="131">
        <v>109219.99999988079</v>
      </c>
      <c r="H123" s="152" t="s">
        <v>617</v>
      </c>
    </row>
    <row r="125" spans="4:8" ht="12.75">
      <c r="D125" s="131">
        <v>661044.6579008102</v>
      </c>
      <c r="F125" s="131">
        <v>105540</v>
      </c>
      <c r="G125" s="131">
        <v>109680.00000011921</v>
      </c>
      <c r="H125" s="152" t="s">
        <v>618</v>
      </c>
    </row>
    <row r="127" spans="1:8" ht="12.75">
      <c r="A127" s="147" t="s">
        <v>429</v>
      </c>
      <c r="C127" s="153" t="s">
        <v>430</v>
      </c>
      <c r="D127" s="131">
        <v>657483.5441150665</v>
      </c>
      <c r="F127" s="131">
        <v>105927.49999996027</v>
      </c>
      <c r="G127" s="131">
        <v>109328.33333333334</v>
      </c>
      <c r="H127" s="131">
        <v>549865.5135918307</v>
      </c>
    </row>
    <row r="128" spans="1:8" ht="12.75">
      <c r="A128" s="130">
        <v>38397.86625</v>
      </c>
      <c r="C128" s="153" t="s">
        <v>431</v>
      </c>
      <c r="D128" s="131">
        <v>3363.505104611854</v>
      </c>
      <c r="F128" s="131">
        <v>367.0745836443628</v>
      </c>
      <c r="G128" s="131">
        <v>311.9428367324242</v>
      </c>
      <c r="H128" s="131">
        <v>3363.505104611854</v>
      </c>
    </row>
    <row r="130" spans="3:8" ht="12.75">
      <c r="C130" s="153" t="s">
        <v>432</v>
      </c>
      <c r="D130" s="131">
        <v>0.5115725153454495</v>
      </c>
      <c r="F130" s="131">
        <v>0.3465337930608203</v>
      </c>
      <c r="G130" s="131">
        <v>0.2853266186555094</v>
      </c>
      <c r="H130" s="131">
        <v>0.611695955005574</v>
      </c>
    </row>
    <row r="131" spans="1:16" ht="12.75">
      <c r="A131" s="141" t="s">
        <v>412</v>
      </c>
      <c r="B131" s="136" t="s">
        <v>554</v>
      </c>
      <c r="D131" s="141" t="s">
        <v>413</v>
      </c>
      <c r="E131" s="136" t="s">
        <v>414</v>
      </c>
      <c r="F131" s="137" t="s">
        <v>433</v>
      </c>
      <c r="G131" s="142" t="s">
        <v>416</v>
      </c>
      <c r="H131" s="143">
        <v>1</v>
      </c>
      <c r="I131" s="144" t="s">
        <v>417</v>
      </c>
      <c r="J131" s="143">
        <v>2</v>
      </c>
      <c r="K131" s="142" t="s">
        <v>418</v>
      </c>
      <c r="L131" s="145">
        <v>1</v>
      </c>
      <c r="M131" s="142" t="s">
        <v>419</v>
      </c>
      <c r="N131" s="146">
        <v>1</v>
      </c>
      <c r="O131" s="142" t="s">
        <v>420</v>
      </c>
      <c r="P131" s="146">
        <v>1</v>
      </c>
    </row>
    <row r="133" spans="1:10" ht="12.75">
      <c r="A133" s="147" t="s">
        <v>421</v>
      </c>
      <c r="C133" s="148" t="s">
        <v>422</v>
      </c>
      <c r="D133" s="148" t="s">
        <v>423</v>
      </c>
      <c r="F133" s="148" t="s">
        <v>424</v>
      </c>
      <c r="G133" s="148" t="s">
        <v>425</v>
      </c>
      <c r="H133" s="148" t="s">
        <v>426</v>
      </c>
      <c r="I133" s="149" t="s">
        <v>427</v>
      </c>
      <c r="J133" s="148" t="s">
        <v>428</v>
      </c>
    </row>
    <row r="134" spans="1:8" ht="12.75">
      <c r="A134" s="150" t="s">
        <v>492</v>
      </c>
      <c r="C134" s="151">
        <v>228.61599999992177</v>
      </c>
      <c r="D134" s="131">
        <v>43253.5</v>
      </c>
      <c r="F134" s="131">
        <v>54480</v>
      </c>
      <c r="G134" s="131">
        <v>46139</v>
      </c>
      <c r="H134" s="152" t="s">
        <v>619</v>
      </c>
    </row>
    <row r="136" spans="4:8" ht="12.75">
      <c r="D136" s="131">
        <v>44023.5</v>
      </c>
      <c r="F136" s="131">
        <v>52999</v>
      </c>
      <c r="G136" s="131">
        <v>45766</v>
      </c>
      <c r="H136" s="152" t="s">
        <v>620</v>
      </c>
    </row>
    <row r="138" spans="4:8" ht="12.75">
      <c r="D138" s="131">
        <v>43762.5</v>
      </c>
      <c r="F138" s="131">
        <v>52763.999999940395</v>
      </c>
      <c r="G138" s="131">
        <v>45637</v>
      </c>
      <c r="H138" s="152" t="s">
        <v>621</v>
      </c>
    </row>
    <row r="140" spans="1:8" ht="12.75">
      <c r="A140" s="147" t="s">
        <v>429</v>
      </c>
      <c r="C140" s="153" t="s">
        <v>430</v>
      </c>
      <c r="D140" s="131">
        <v>43679.83333333333</v>
      </c>
      <c r="F140" s="131">
        <v>53414.333333313465</v>
      </c>
      <c r="G140" s="131">
        <v>45847.33333333333</v>
      </c>
      <c r="H140" s="131">
        <v>-6021.209278340397</v>
      </c>
    </row>
    <row r="141" spans="1:8" ht="12.75">
      <c r="A141" s="130">
        <v>38397.86849537037</v>
      </c>
      <c r="C141" s="153" t="s">
        <v>431</v>
      </c>
      <c r="D141" s="131">
        <v>391.59971058892944</v>
      </c>
      <c r="F141" s="131">
        <v>930.3442015574568</v>
      </c>
      <c r="G141" s="131">
        <v>260.69586366748007</v>
      </c>
      <c r="H141" s="131">
        <v>391.59971058892944</v>
      </c>
    </row>
    <row r="143" spans="3:7" ht="12.75">
      <c r="C143" s="153" t="s">
        <v>432</v>
      </c>
      <c r="D143" s="131">
        <v>0.896522904747644</v>
      </c>
      <c r="F143" s="131">
        <v>1.7417500949641536</v>
      </c>
      <c r="G143" s="131">
        <v>0.5686172885390937</v>
      </c>
    </row>
    <row r="144" spans="1:10" ht="12.75">
      <c r="A144" s="147" t="s">
        <v>421</v>
      </c>
      <c r="C144" s="148" t="s">
        <v>422</v>
      </c>
      <c r="D144" s="148" t="s">
        <v>423</v>
      </c>
      <c r="F144" s="148" t="s">
        <v>424</v>
      </c>
      <c r="G144" s="148" t="s">
        <v>425</v>
      </c>
      <c r="H144" s="148" t="s">
        <v>426</v>
      </c>
      <c r="I144" s="149" t="s">
        <v>427</v>
      </c>
      <c r="J144" s="148" t="s">
        <v>428</v>
      </c>
    </row>
    <row r="145" spans="1:8" ht="12.75">
      <c r="A145" s="150" t="s">
        <v>493</v>
      </c>
      <c r="C145" s="151">
        <v>231.6040000000503</v>
      </c>
      <c r="D145" s="131">
        <v>44394.5</v>
      </c>
      <c r="F145" s="131">
        <v>32909</v>
      </c>
      <c r="G145" s="131">
        <v>53184.999999940395</v>
      </c>
      <c r="H145" s="152" t="s">
        <v>622</v>
      </c>
    </row>
    <row r="147" spans="4:8" ht="12.75">
      <c r="D147" s="131">
        <v>47486.5</v>
      </c>
      <c r="F147" s="131">
        <v>34706</v>
      </c>
      <c r="G147" s="131">
        <v>54255.999999940395</v>
      </c>
      <c r="H147" s="152" t="s">
        <v>623</v>
      </c>
    </row>
    <row r="149" spans="4:8" ht="12.75">
      <c r="D149" s="131">
        <v>51854.61755126715</v>
      </c>
      <c r="F149" s="131">
        <v>35302</v>
      </c>
      <c r="G149" s="131">
        <v>53942</v>
      </c>
      <c r="H149" s="152" t="s">
        <v>624</v>
      </c>
    </row>
    <row r="151" spans="1:8" ht="12.75">
      <c r="A151" s="147" t="s">
        <v>429</v>
      </c>
      <c r="C151" s="153" t="s">
        <v>430</v>
      </c>
      <c r="D151" s="131">
        <v>47911.872517089054</v>
      </c>
      <c r="F151" s="131">
        <v>34305.666666666664</v>
      </c>
      <c r="G151" s="131">
        <v>53794.3333332936</v>
      </c>
      <c r="H151" s="131">
        <v>-39.29797083139381</v>
      </c>
    </row>
    <row r="152" spans="1:8" ht="12.75">
      <c r="A152" s="130">
        <v>38397.86896990741</v>
      </c>
      <c r="C152" s="153" t="s">
        <v>431</v>
      </c>
      <c r="D152" s="131">
        <v>3748.205544444072</v>
      </c>
      <c r="F152" s="131">
        <v>1245.7175977457064</v>
      </c>
      <c r="G152" s="131">
        <v>550.5582015938779</v>
      </c>
      <c r="H152" s="131">
        <v>3748.205544444072</v>
      </c>
    </row>
    <row r="154" spans="3:7" ht="12.75">
      <c r="C154" s="153" t="s">
        <v>432</v>
      </c>
      <c r="D154" s="131">
        <v>7.823124723641672</v>
      </c>
      <c r="F154" s="131">
        <v>3.6312298194050743</v>
      </c>
      <c r="G154" s="131">
        <v>1.023450180491659</v>
      </c>
    </row>
    <row r="155" spans="1:10" ht="12.75">
      <c r="A155" s="147" t="s">
        <v>421</v>
      </c>
      <c r="C155" s="148" t="s">
        <v>422</v>
      </c>
      <c r="D155" s="148" t="s">
        <v>423</v>
      </c>
      <c r="F155" s="148" t="s">
        <v>424</v>
      </c>
      <c r="G155" s="148" t="s">
        <v>425</v>
      </c>
      <c r="H155" s="148" t="s">
        <v>426</v>
      </c>
      <c r="I155" s="149" t="s">
        <v>427</v>
      </c>
      <c r="J155" s="148" t="s">
        <v>428</v>
      </c>
    </row>
    <row r="156" spans="1:8" ht="12.75">
      <c r="A156" s="150" t="s">
        <v>491</v>
      </c>
      <c r="C156" s="151">
        <v>267.7160000000149</v>
      </c>
      <c r="D156" s="131">
        <v>11095</v>
      </c>
      <c r="F156" s="131">
        <v>9944.5</v>
      </c>
      <c r="G156" s="131">
        <v>10482.25</v>
      </c>
      <c r="H156" s="152" t="s">
        <v>625</v>
      </c>
    </row>
    <row r="158" spans="4:8" ht="12.75">
      <c r="D158" s="131">
        <v>11716.829019337893</v>
      </c>
      <c r="F158" s="131">
        <v>9979</v>
      </c>
      <c r="G158" s="131">
        <v>10568.25</v>
      </c>
      <c r="H158" s="152" t="s">
        <v>626</v>
      </c>
    </row>
    <row r="160" spans="4:8" ht="12.75">
      <c r="D160" s="131">
        <v>11728.236325889826</v>
      </c>
      <c r="F160" s="131">
        <v>9994.75</v>
      </c>
      <c r="G160" s="131">
        <v>10552.75</v>
      </c>
      <c r="H160" s="152" t="s">
        <v>627</v>
      </c>
    </row>
    <row r="162" spans="1:8" ht="12.75">
      <c r="A162" s="147" t="s">
        <v>429</v>
      </c>
      <c r="C162" s="153" t="s">
        <v>430</v>
      </c>
      <c r="D162" s="131">
        <v>11513.355115075905</v>
      </c>
      <c r="F162" s="131">
        <v>9972.75</v>
      </c>
      <c r="G162" s="131">
        <v>10534.416666666668</v>
      </c>
      <c r="H162" s="131">
        <v>1212.6618987776833</v>
      </c>
    </row>
    <row r="163" spans="1:8" ht="12.75">
      <c r="A163" s="130">
        <v>38397.86960648148</v>
      </c>
      <c r="C163" s="153" t="s">
        <v>431</v>
      </c>
      <c r="D163" s="131">
        <v>362.3510499409734</v>
      </c>
      <c r="F163" s="131">
        <v>25.701410467131954</v>
      </c>
      <c r="G163" s="131">
        <v>45.837575561250326</v>
      </c>
      <c r="H163" s="131">
        <v>362.3510499409734</v>
      </c>
    </row>
    <row r="165" spans="3:8" ht="12.75">
      <c r="C165" s="153" t="s">
        <v>432</v>
      </c>
      <c r="D165" s="131">
        <v>3.147223778987768</v>
      </c>
      <c r="F165" s="131">
        <v>0.25771638181175655</v>
      </c>
      <c r="G165" s="131">
        <v>0.43512210511181915</v>
      </c>
      <c r="H165" s="131">
        <v>29.880632871059056</v>
      </c>
    </row>
    <row r="166" spans="1:10" ht="12.75">
      <c r="A166" s="147" t="s">
        <v>421</v>
      </c>
      <c r="C166" s="148" t="s">
        <v>422</v>
      </c>
      <c r="D166" s="148" t="s">
        <v>423</v>
      </c>
      <c r="F166" s="148" t="s">
        <v>424</v>
      </c>
      <c r="G166" s="148" t="s">
        <v>425</v>
      </c>
      <c r="H166" s="148" t="s">
        <v>426</v>
      </c>
      <c r="I166" s="149" t="s">
        <v>427</v>
      </c>
      <c r="J166" s="148" t="s">
        <v>428</v>
      </c>
    </row>
    <row r="167" spans="1:8" ht="12.75">
      <c r="A167" s="150" t="s">
        <v>490</v>
      </c>
      <c r="C167" s="151">
        <v>292.40199999976903</v>
      </c>
      <c r="D167" s="131">
        <v>30892.30723413825</v>
      </c>
      <c r="F167" s="131">
        <v>29916.000000029802</v>
      </c>
      <c r="G167" s="131">
        <v>30368.25</v>
      </c>
      <c r="H167" s="152" t="s">
        <v>628</v>
      </c>
    </row>
    <row r="169" spans="4:8" ht="12.75">
      <c r="D169" s="131">
        <v>31042.074630588293</v>
      </c>
      <c r="F169" s="131">
        <v>30170.25</v>
      </c>
      <c r="G169" s="131">
        <v>30068.5</v>
      </c>
      <c r="H169" s="152" t="s">
        <v>629</v>
      </c>
    </row>
    <row r="171" spans="4:8" ht="12.75">
      <c r="D171" s="131">
        <v>30841.683307409286</v>
      </c>
      <c r="F171" s="131">
        <v>30339</v>
      </c>
      <c r="G171" s="131">
        <v>30175.999999970198</v>
      </c>
      <c r="H171" s="152" t="s">
        <v>630</v>
      </c>
    </row>
    <row r="173" spans="1:8" ht="12.75">
      <c r="A173" s="147" t="s">
        <v>429</v>
      </c>
      <c r="C173" s="153" t="s">
        <v>430</v>
      </c>
      <c r="D173" s="131">
        <v>30925.355057378612</v>
      </c>
      <c r="F173" s="131">
        <v>30141.75000000993</v>
      </c>
      <c r="G173" s="131">
        <v>30204.24999999007</v>
      </c>
      <c r="H173" s="131">
        <v>743.4547409257431</v>
      </c>
    </row>
    <row r="174" spans="1:8" ht="12.75">
      <c r="A174" s="130">
        <v>38397.87028935185</v>
      </c>
      <c r="C174" s="153" t="s">
        <v>431</v>
      </c>
      <c r="D174" s="131">
        <v>104.20311687881866</v>
      </c>
      <c r="F174" s="131">
        <v>212.93528945030724</v>
      </c>
      <c r="G174" s="131">
        <v>151.8586925434868</v>
      </c>
      <c r="H174" s="131">
        <v>104.20311687881866</v>
      </c>
    </row>
    <row r="176" spans="3:8" ht="12.75">
      <c r="C176" s="153" t="s">
        <v>432</v>
      </c>
      <c r="D176" s="131">
        <v>0.3369504301097957</v>
      </c>
      <c r="F176" s="131">
        <v>0.7064463392146678</v>
      </c>
      <c r="G176" s="131">
        <v>0.5027725983712119</v>
      </c>
      <c r="H176" s="131">
        <v>14.016067306137009</v>
      </c>
    </row>
    <row r="177" spans="1:10" ht="12.75">
      <c r="A177" s="147" t="s">
        <v>421</v>
      </c>
      <c r="C177" s="148" t="s">
        <v>422</v>
      </c>
      <c r="D177" s="148" t="s">
        <v>423</v>
      </c>
      <c r="F177" s="148" t="s">
        <v>424</v>
      </c>
      <c r="G177" s="148" t="s">
        <v>425</v>
      </c>
      <c r="H177" s="148" t="s">
        <v>426</v>
      </c>
      <c r="I177" s="149" t="s">
        <v>427</v>
      </c>
      <c r="J177" s="148" t="s">
        <v>428</v>
      </c>
    </row>
    <row r="178" spans="1:8" ht="12.75">
      <c r="A178" s="150" t="s">
        <v>494</v>
      </c>
      <c r="C178" s="151">
        <v>324.75400000019</v>
      </c>
      <c r="D178" s="131">
        <v>48734.68524342775</v>
      </c>
      <c r="F178" s="131">
        <v>43194</v>
      </c>
      <c r="G178" s="131">
        <v>40515</v>
      </c>
      <c r="H178" s="152" t="s">
        <v>631</v>
      </c>
    </row>
    <row r="180" spans="4:8" ht="12.75">
      <c r="D180" s="131">
        <v>49096.74128502607</v>
      </c>
      <c r="F180" s="131">
        <v>43416</v>
      </c>
      <c r="G180" s="131">
        <v>40807</v>
      </c>
      <c r="H180" s="152" t="s">
        <v>632</v>
      </c>
    </row>
    <row r="182" spans="4:8" ht="12.75">
      <c r="D182" s="131">
        <v>48998.24297618866</v>
      </c>
      <c r="F182" s="131">
        <v>43150</v>
      </c>
      <c r="G182" s="131">
        <v>41087</v>
      </c>
      <c r="H182" s="152" t="s">
        <v>633</v>
      </c>
    </row>
    <row r="184" spans="1:8" ht="12.75">
      <c r="A184" s="147" t="s">
        <v>429</v>
      </c>
      <c r="C184" s="153" t="s">
        <v>430</v>
      </c>
      <c r="D184" s="131">
        <v>48943.22316821416</v>
      </c>
      <c r="F184" s="131">
        <v>43253.33333333333</v>
      </c>
      <c r="G184" s="131">
        <v>40803</v>
      </c>
      <c r="H184" s="131">
        <v>6833.672001248273</v>
      </c>
    </row>
    <row r="185" spans="1:8" ht="12.75">
      <c r="A185" s="130">
        <v>38397.87079861111</v>
      </c>
      <c r="C185" s="153" t="s">
        <v>431</v>
      </c>
      <c r="D185" s="131">
        <v>187.19382673230157</v>
      </c>
      <c r="F185" s="131">
        <v>142.58097114739166</v>
      </c>
      <c r="G185" s="131">
        <v>286.0209782515961</v>
      </c>
      <c r="H185" s="131">
        <v>187.19382673230157</v>
      </c>
    </row>
    <row r="187" spans="3:8" ht="12.75">
      <c r="C187" s="153" t="s">
        <v>432</v>
      </c>
      <c r="D187" s="131">
        <v>0.38247139157331445</v>
      </c>
      <c r="F187" s="131">
        <v>0.32964157940981437</v>
      </c>
      <c r="G187" s="131">
        <v>0.7009802667735119</v>
      </c>
      <c r="H187" s="131">
        <v>2.739286092427436</v>
      </c>
    </row>
    <row r="188" spans="1:10" ht="12.75">
      <c r="A188" s="147" t="s">
        <v>421</v>
      </c>
      <c r="C188" s="148" t="s">
        <v>422</v>
      </c>
      <c r="D188" s="148" t="s">
        <v>423</v>
      </c>
      <c r="F188" s="148" t="s">
        <v>424</v>
      </c>
      <c r="G188" s="148" t="s">
        <v>425</v>
      </c>
      <c r="H188" s="148" t="s">
        <v>426</v>
      </c>
      <c r="I188" s="149" t="s">
        <v>427</v>
      </c>
      <c r="J188" s="148" t="s">
        <v>428</v>
      </c>
    </row>
    <row r="189" spans="1:8" ht="12.75">
      <c r="A189" s="150" t="s">
        <v>513</v>
      </c>
      <c r="C189" s="151">
        <v>343.82299999985844</v>
      </c>
      <c r="D189" s="131">
        <v>42006</v>
      </c>
      <c r="F189" s="131">
        <v>40072</v>
      </c>
      <c r="G189" s="131">
        <v>39862</v>
      </c>
      <c r="H189" s="152" t="s">
        <v>634</v>
      </c>
    </row>
    <row r="191" spans="4:8" ht="12.75">
      <c r="D191" s="131">
        <v>41954.82537484169</v>
      </c>
      <c r="F191" s="131">
        <v>40498</v>
      </c>
      <c r="G191" s="131">
        <v>39688</v>
      </c>
      <c r="H191" s="152" t="s">
        <v>635</v>
      </c>
    </row>
    <row r="193" spans="4:8" ht="12.75">
      <c r="D193" s="131">
        <v>42179.583519399166</v>
      </c>
      <c r="F193" s="131">
        <v>40344</v>
      </c>
      <c r="G193" s="131">
        <v>39980</v>
      </c>
      <c r="H193" s="152" t="s">
        <v>636</v>
      </c>
    </row>
    <row r="195" spans="1:8" ht="12.75">
      <c r="A195" s="147" t="s">
        <v>429</v>
      </c>
      <c r="C195" s="153" t="s">
        <v>430</v>
      </c>
      <c r="D195" s="131">
        <v>42046.80296474695</v>
      </c>
      <c r="F195" s="131">
        <v>40304.666666666664</v>
      </c>
      <c r="G195" s="131">
        <v>39843.333333333336</v>
      </c>
      <c r="H195" s="131">
        <v>1971.1387030826904</v>
      </c>
    </row>
    <row r="196" spans="1:8" ht="12.75">
      <c r="A196" s="130">
        <v>38397.87123842593</v>
      </c>
      <c r="C196" s="153" t="s">
        <v>431</v>
      </c>
      <c r="D196" s="131">
        <v>117.8037237730547</v>
      </c>
      <c r="F196" s="131">
        <v>215.70659084351905</v>
      </c>
      <c r="G196" s="131">
        <v>146.89225075998166</v>
      </c>
      <c r="H196" s="131">
        <v>117.8037237730547</v>
      </c>
    </row>
    <row r="198" spans="3:8" ht="12.75">
      <c r="C198" s="153" t="s">
        <v>432</v>
      </c>
      <c r="D198" s="131">
        <v>0.2801728442274771</v>
      </c>
      <c r="F198" s="131">
        <v>0.5351901124192048</v>
      </c>
      <c r="G198" s="131">
        <v>0.36867460242612315</v>
      </c>
      <c r="H198" s="131">
        <v>5.976429948274054</v>
      </c>
    </row>
    <row r="199" spans="1:10" ht="12.75">
      <c r="A199" s="147" t="s">
        <v>421</v>
      </c>
      <c r="C199" s="148" t="s">
        <v>422</v>
      </c>
      <c r="D199" s="148" t="s">
        <v>423</v>
      </c>
      <c r="F199" s="148" t="s">
        <v>424</v>
      </c>
      <c r="G199" s="148" t="s">
        <v>425</v>
      </c>
      <c r="H199" s="148" t="s">
        <v>426</v>
      </c>
      <c r="I199" s="149" t="s">
        <v>427</v>
      </c>
      <c r="J199" s="148" t="s">
        <v>428</v>
      </c>
    </row>
    <row r="200" spans="1:8" ht="12.75">
      <c r="A200" s="150" t="s">
        <v>495</v>
      </c>
      <c r="C200" s="151">
        <v>361.38400000007823</v>
      </c>
      <c r="D200" s="131">
        <v>36050</v>
      </c>
      <c r="F200" s="131">
        <v>35618</v>
      </c>
      <c r="G200" s="131">
        <v>36956</v>
      </c>
      <c r="H200" s="152" t="s">
        <v>637</v>
      </c>
    </row>
    <row r="202" spans="4:8" ht="12.75">
      <c r="D202" s="131">
        <v>36572.57225048542</v>
      </c>
      <c r="F202" s="131">
        <v>36274</v>
      </c>
      <c r="G202" s="131">
        <v>37564</v>
      </c>
      <c r="H202" s="152" t="s">
        <v>638</v>
      </c>
    </row>
    <row r="204" spans="4:8" ht="12.75">
      <c r="D204" s="131">
        <v>36566.31414830685</v>
      </c>
      <c r="F204" s="131">
        <v>35620</v>
      </c>
      <c r="G204" s="131">
        <v>35696</v>
      </c>
      <c r="H204" s="152" t="s">
        <v>639</v>
      </c>
    </row>
    <row r="206" spans="1:8" ht="12.75">
      <c r="A206" s="147" t="s">
        <v>429</v>
      </c>
      <c r="C206" s="153" t="s">
        <v>430</v>
      </c>
      <c r="D206" s="131">
        <v>36396.29546626409</v>
      </c>
      <c r="F206" s="131">
        <v>35837.333333333336</v>
      </c>
      <c r="G206" s="131">
        <v>36738.666666666664</v>
      </c>
      <c r="H206" s="131">
        <v>144.6693832727529</v>
      </c>
    </row>
    <row r="207" spans="1:8" ht="12.75">
      <c r="A207" s="130">
        <v>38397.871666666666</v>
      </c>
      <c r="C207" s="153" t="s">
        <v>431</v>
      </c>
      <c r="D207" s="131">
        <v>299.91699422827077</v>
      </c>
      <c r="F207" s="131">
        <v>378.1657484930825</v>
      </c>
      <c r="G207" s="131">
        <v>952.7755944257458</v>
      </c>
      <c r="H207" s="131">
        <v>299.91699422827077</v>
      </c>
    </row>
    <row r="209" spans="3:8" ht="12.75">
      <c r="C209" s="153" t="s">
        <v>432</v>
      </c>
      <c r="D209" s="131">
        <v>0.8240316504361421</v>
      </c>
      <c r="F209" s="131">
        <v>1.0552284819175979</v>
      </c>
      <c r="G209" s="131">
        <v>2.5933864259973483</v>
      </c>
      <c r="H209" s="131">
        <v>207.31200164365202</v>
      </c>
    </row>
    <row r="210" spans="1:10" ht="12.75">
      <c r="A210" s="147" t="s">
        <v>421</v>
      </c>
      <c r="C210" s="148" t="s">
        <v>422</v>
      </c>
      <c r="D210" s="148" t="s">
        <v>423</v>
      </c>
      <c r="F210" s="148" t="s">
        <v>424</v>
      </c>
      <c r="G210" s="148" t="s">
        <v>425</v>
      </c>
      <c r="H210" s="148" t="s">
        <v>426</v>
      </c>
      <c r="I210" s="149" t="s">
        <v>427</v>
      </c>
      <c r="J210" s="148" t="s">
        <v>428</v>
      </c>
    </row>
    <row r="211" spans="1:8" ht="12.75">
      <c r="A211" s="150" t="s">
        <v>514</v>
      </c>
      <c r="C211" s="151">
        <v>371.029</v>
      </c>
      <c r="D211" s="131">
        <v>44026.89528876543</v>
      </c>
      <c r="F211" s="131">
        <v>44302</v>
      </c>
      <c r="G211" s="131">
        <v>45526</v>
      </c>
      <c r="H211" s="152" t="s">
        <v>640</v>
      </c>
    </row>
    <row r="213" spans="4:8" ht="12.75">
      <c r="D213" s="131">
        <v>44221.16516876221</v>
      </c>
      <c r="F213" s="131">
        <v>44200</v>
      </c>
      <c r="G213" s="131">
        <v>45402</v>
      </c>
      <c r="H213" s="152" t="s">
        <v>641</v>
      </c>
    </row>
    <row r="215" spans="4:8" ht="12.75">
      <c r="D215" s="131">
        <v>43555</v>
      </c>
      <c r="F215" s="131">
        <v>44514</v>
      </c>
      <c r="G215" s="131">
        <v>45120</v>
      </c>
      <c r="H215" s="152" t="s">
        <v>642</v>
      </c>
    </row>
    <row r="217" spans="1:8" ht="12.75">
      <c r="A217" s="147" t="s">
        <v>429</v>
      </c>
      <c r="C217" s="153" t="s">
        <v>430</v>
      </c>
      <c r="D217" s="131">
        <v>43934.35348584254</v>
      </c>
      <c r="F217" s="131">
        <v>44338.66666666667</v>
      </c>
      <c r="G217" s="131">
        <v>45349.33333333333</v>
      </c>
      <c r="H217" s="131">
        <v>-788.9220603167212</v>
      </c>
    </row>
    <row r="218" spans="1:8" ht="12.75">
      <c r="A218" s="130">
        <v>38397.87210648148</v>
      </c>
      <c r="C218" s="153" t="s">
        <v>431</v>
      </c>
      <c r="D218" s="131">
        <v>342.5886702505637</v>
      </c>
      <c r="F218" s="131">
        <v>160.17906646417106</v>
      </c>
      <c r="G218" s="131">
        <v>208.06088852384855</v>
      </c>
      <c r="H218" s="131">
        <v>342.5886702505637</v>
      </c>
    </row>
    <row r="220" spans="3:7" ht="12.75">
      <c r="C220" s="153" t="s">
        <v>432</v>
      </c>
      <c r="D220" s="131">
        <v>0.7797740106974831</v>
      </c>
      <c r="F220" s="131">
        <v>0.3612627047817654</v>
      </c>
      <c r="G220" s="131">
        <v>0.45879591436224404</v>
      </c>
    </row>
    <row r="221" spans="1:10" ht="12.75">
      <c r="A221" s="147" t="s">
        <v>421</v>
      </c>
      <c r="C221" s="148" t="s">
        <v>422</v>
      </c>
      <c r="D221" s="148" t="s">
        <v>423</v>
      </c>
      <c r="F221" s="148" t="s">
        <v>424</v>
      </c>
      <c r="G221" s="148" t="s">
        <v>425</v>
      </c>
      <c r="H221" s="148" t="s">
        <v>426</v>
      </c>
      <c r="I221" s="149" t="s">
        <v>427</v>
      </c>
      <c r="J221" s="148" t="s">
        <v>428</v>
      </c>
    </row>
    <row r="222" spans="1:8" ht="12.75">
      <c r="A222" s="150" t="s">
        <v>489</v>
      </c>
      <c r="C222" s="151">
        <v>407.77100000018254</v>
      </c>
      <c r="D222" s="131">
        <v>113437.11846840382</v>
      </c>
      <c r="F222" s="131">
        <v>110800</v>
      </c>
      <c r="G222" s="131">
        <v>106400</v>
      </c>
      <c r="H222" s="152" t="s">
        <v>643</v>
      </c>
    </row>
    <row r="224" spans="4:8" ht="12.75">
      <c r="D224" s="131">
        <v>114654.49922716618</v>
      </c>
      <c r="F224" s="131">
        <v>111700</v>
      </c>
      <c r="G224" s="131">
        <v>105800</v>
      </c>
      <c r="H224" s="152" t="s">
        <v>644</v>
      </c>
    </row>
    <row r="226" spans="4:8" ht="12.75">
      <c r="D226" s="131">
        <v>114327.57726681232</v>
      </c>
      <c r="F226" s="131">
        <v>112700</v>
      </c>
      <c r="G226" s="131">
        <v>107800</v>
      </c>
      <c r="H226" s="152" t="s">
        <v>645</v>
      </c>
    </row>
    <row r="228" spans="1:8" ht="12.75">
      <c r="A228" s="147" t="s">
        <v>429</v>
      </c>
      <c r="C228" s="153" t="s">
        <v>430</v>
      </c>
      <c r="D228" s="131">
        <v>114139.73165412745</v>
      </c>
      <c r="F228" s="131">
        <v>111733.33333333334</v>
      </c>
      <c r="G228" s="131">
        <v>106666.66666666666</v>
      </c>
      <c r="H228" s="131">
        <v>4981.157230647355</v>
      </c>
    </row>
    <row r="229" spans="1:8" ht="12.75">
      <c r="A229" s="130">
        <v>38397.872569444444</v>
      </c>
      <c r="C229" s="153" t="s">
        <v>431</v>
      </c>
      <c r="D229" s="131">
        <v>630.0543298823646</v>
      </c>
      <c r="F229" s="131">
        <v>950.4384952922169</v>
      </c>
      <c r="G229" s="131">
        <v>1026.3202878893767</v>
      </c>
      <c r="H229" s="131">
        <v>630.0543298823646</v>
      </c>
    </row>
    <row r="231" spans="3:8" ht="12.75">
      <c r="C231" s="153" t="s">
        <v>432</v>
      </c>
      <c r="D231" s="131">
        <v>0.5520026381274404</v>
      </c>
      <c r="F231" s="131">
        <v>0.8506311115383802</v>
      </c>
      <c r="G231" s="131">
        <v>0.9621752698962909</v>
      </c>
      <c r="H231" s="131">
        <v>12.648754108901764</v>
      </c>
    </row>
    <row r="232" spans="1:10" ht="12.75">
      <c r="A232" s="147" t="s">
        <v>421</v>
      </c>
      <c r="C232" s="148" t="s">
        <v>422</v>
      </c>
      <c r="D232" s="148" t="s">
        <v>423</v>
      </c>
      <c r="F232" s="148" t="s">
        <v>424</v>
      </c>
      <c r="G232" s="148" t="s">
        <v>425</v>
      </c>
      <c r="H232" s="148" t="s">
        <v>426</v>
      </c>
      <c r="I232" s="149" t="s">
        <v>427</v>
      </c>
      <c r="J232" s="148" t="s">
        <v>428</v>
      </c>
    </row>
    <row r="233" spans="1:8" ht="12.75">
      <c r="A233" s="150" t="s">
        <v>496</v>
      </c>
      <c r="C233" s="151">
        <v>455.40299999993294</v>
      </c>
      <c r="D233" s="131">
        <v>111689.09238648415</v>
      </c>
      <c r="F233" s="131">
        <v>103760</v>
      </c>
      <c r="G233" s="131">
        <v>107669.99999988079</v>
      </c>
      <c r="H233" s="152" t="s">
        <v>646</v>
      </c>
    </row>
    <row r="235" spans="4:8" ht="12.75">
      <c r="D235" s="131">
        <v>111488.35227882862</v>
      </c>
      <c r="F235" s="131">
        <v>103422.5</v>
      </c>
      <c r="G235" s="131">
        <v>107067.50000011921</v>
      </c>
      <c r="H235" s="152" t="s">
        <v>647</v>
      </c>
    </row>
    <row r="237" spans="4:8" ht="12.75">
      <c r="D237" s="131">
        <v>110695.07829916477</v>
      </c>
      <c r="F237" s="131">
        <v>103877.5</v>
      </c>
      <c r="G237" s="131">
        <v>107294.99999988079</v>
      </c>
      <c r="H237" s="152" t="s">
        <v>648</v>
      </c>
    </row>
    <row r="239" spans="1:8" ht="12.75">
      <c r="A239" s="147" t="s">
        <v>429</v>
      </c>
      <c r="C239" s="153" t="s">
        <v>430</v>
      </c>
      <c r="D239" s="131">
        <v>111290.84098815918</v>
      </c>
      <c r="F239" s="131">
        <v>103686.66666666666</v>
      </c>
      <c r="G239" s="131">
        <v>107344.16666662693</v>
      </c>
      <c r="H239" s="131">
        <v>5786.056588954126</v>
      </c>
    </row>
    <row r="240" spans="1:8" ht="12.75">
      <c r="A240" s="130">
        <v>38397.87321759259</v>
      </c>
      <c r="C240" s="153" t="s">
        <v>431</v>
      </c>
      <c r="D240" s="131">
        <v>525.6177640640959</v>
      </c>
      <c r="F240" s="131">
        <v>236.19818655809647</v>
      </c>
      <c r="G240" s="131">
        <v>304.2442822276684</v>
      </c>
      <c r="H240" s="131">
        <v>525.6177640640959</v>
      </c>
    </row>
    <row r="242" spans="3:8" ht="12.75">
      <c r="C242" s="153" t="s">
        <v>432</v>
      </c>
      <c r="D242" s="131">
        <v>0.4722920227730323</v>
      </c>
      <c r="F242" s="131">
        <v>0.22779996131752378</v>
      </c>
      <c r="G242" s="131">
        <v>0.2834287988582963</v>
      </c>
      <c r="H242" s="131">
        <v>9.084214023546311</v>
      </c>
    </row>
    <row r="243" spans="1:16" ht="12.75">
      <c r="A243" s="141" t="s">
        <v>412</v>
      </c>
      <c r="B243" s="136" t="s">
        <v>568</v>
      </c>
      <c r="D243" s="141" t="s">
        <v>413</v>
      </c>
      <c r="E243" s="136" t="s">
        <v>414</v>
      </c>
      <c r="F243" s="137" t="s">
        <v>434</v>
      </c>
      <c r="G243" s="142" t="s">
        <v>416</v>
      </c>
      <c r="H243" s="143">
        <v>1</v>
      </c>
      <c r="I243" s="144" t="s">
        <v>417</v>
      </c>
      <c r="J243" s="143">
        <v>3</v>
      </c>
      <c r="K243" s="142" t="s">
        <v>418</v>
      </c>
      <c r="L243" s="145">
        <v>1</v>
      </c>
      <c r="M243" s="142" t="s">
        <v>419</v>
      </c>
      <c r="N243" s="146">
        <v>1</v>
      </c>
      <c r="O243" s="142" t="s">
        <v>420</v>
      </c>
      <c r="P243" s="146">
        <v>1</v>
      </c>
    </row>
    <row r="245" spans="1:10" ht="12.75">
      <c r="A245" s="147" t="s">
        <v>421</v>
      </c>
      <c r="C245" s="148" t="s">
        <v>422</v>
      </c>
      <c r="D245" s="148" t="s">
        <v>423</v>
      </c>
      <c r="F245" s="148" t="s">
        <v>424</v>
      </c>
      <c r="G245" s="148" t="s">
        <v>425</v>
      </c>
      <c r="H245" s="148" t="s">
        <v>426</v>
      </c>
      <c r="I245" s="149" t="s">
        <v>427</v>
      </c>
      <c r="J245" s="148" t="s">
        <v>428</v>
      </c>
    </row>
    <row r="246" spans="1:8" ht="12.75">
      <c r="A246" s="150" t="s">
        <v>492</v>
      </c>
      <c r="C246" s="151">
        <v>228.61599999992177</v>
      </c>
      <c r="D246" s="131">
        <v>52664.5</v>
      </c>
      <c r="F246" s="131">
        <v>52663</v>
      </c>
      <c r="G246" s="131">
        <v>44323</v>
      </c>
      <c r="H246" s="152" t="s">
        <v>649</v>
      </c>
    </row>
    <row r="248" spans="4:8" ht="12.75">
      <c r="D248" s="131">
        <v>53218.92241370678</v>
      </c>
      <c r="F248" s="131">
        <v>50275</v>
      </c>
      <c r="G248" s="131">
        <v>44900</v>
      </c>
      <c r="H248" s="152" t="s">
        <v>650</v>
      </c>
    </row>
    <row r="250" spans="4:8" ht="12.75">
      <c r="D250" s="131">
        <v>52958.500000059605</v>
      </c>
      <c r="F250" s="131">
        <v>51929</v>
      </c>
      <c r="G250" s="131">
        <v>45141</v>
      </c>
      <c r="H250" s="152" t="s">
        <v>651</v>
      </c>
    </row>
    <row r="252" spans="1:8" ht="12.75">
      <c r="A252" s="147" t="s">
        <v>429</v>
      </c>
      <c r="C252" s="153" t="s">
        <v>430</v>
      </c>
      <c r="D252" s="131">
        <v>52947.307471255466</v>
      </c>
      <c r="F252" s="131">
        <v>51622.33333333333</v>
      </c>
      <c r="G252" s="131">
        <v>44788</v>
      </c>
      <c r="H252" s="131">
        <v>4678.729464382609</v>
      </c>
    </row>
    <row r="253" spans="1:8" ht="12.75">
      <c r="A253" s="130">
        <v>38397.87546296296</v>
      </c>
      <c r="C253" s="153" t="s">
        <v>431</v>
      </c>
      <c r="D253" s="131">
        <v>277.38061888303156</v>
      </c>
      <c r="F253" s="131">
        <v>1223.180008556931</v>
      </c>
      <c r="G253" s="131">
        <v>420.34390681916636</v>
      </c>
      <c r="H253" s="131">
        <v>277.38061888303156</v>
      </c>
    </row>
    <row r="255" spans="3:8" ht="12.75">
      <c r="C255" s="153" t="s">
        <v>432</v>
      </c>
      <c r="D255" s="131">
        <v>0.5238804995582043</v>
      </c>
      <c r="F255" s="131">
        <v>2.369478343140109</v>
      </c>
      <c r="G255" s="131">
        <v>0.9385190381780083</v>
      </c>
      <c r="H255" s="131">
        <v>5.9285457942081266</v>
      </c>
    </row>
    <row r="256" spans="1:10" ht="12.75">
      <c r="A256" s="147" t="s">
        <v>421</v>
      </c>
      <c r="C256" s="148" t="s">
        <v>422</v>
      </c>
      <c r="D256" s="148" t="s">
        <v>423</v>
      </c>
      <c r="F256" s="148" t="s">
        <v>424</v>
      </c>
      <c r="G256" s="148" t="s">
        <v>425</v>
      </c>
      <c r="H256" s="148" t="s">
        <v>426</v>
      </c>
      <c r="I256" s="149" t="s">
        <v>427</v>
      </c>
      <c r="J256" s="148" t="s">
        <v>428</v>
      </c>
    </row>
    <row r="257" spans="1:8" ht="12.75">
      <c r="A257" s="150" t="s">
        <v>493</v>
      </c>
      <c r="C257" s="151">
        <v>231.6040000000503</v>
      </c>
      <c r="D257" s="131">
        <v>59214.36995905638</v>
      </c>
      <c r="F257" s="131">
        <v>32469</v>
      </c>
      <c r="G257" s="131">
        <v>54888.999999940395</v>
      </c>
      <c r="H257" s="152" t="s">
        <v>652</v>
      </c>
    </row>
    <row r="259" spans="4:8" ht="12.75">
      <c r="D259" s="131">
        <v>58693.91757708788</v>
      </c>
      <c r="F259" s="131">
        <v>32912</v>
      </c>
      <c r="G259" s="131">
        <v>54653</v>
      </c>
      <c r="H259" s="152" t="s">
        <v>653</v>
      </c>
    </row>
    <row r="261" spans="4:8" ht="12.75">
      <c r="D261" s="131">
        <v>58556.7830645442</v>
      </c>
      <c r="F261" s="131">
        <v>33061</v>
      </c>
      <c r="G261" s="131">
        <v>53811.000000059605</v>
      </c>
      <c r="H261" s="152" t="s">
        <v>654</v>
      </c>
    </row>
    <row r="263" spans="1:8" ht="12.75">
      <c r="A263" s="147" t="s">
        <v>429</v>
      </c>
      <c r="C263" s="153" t="s">
        <v>430</v>
      </c>
      <c r="D263" s="131">
        <v>58821.69020022948</v>
      </c>
      <c r="F263" s="131">
        <v>32814</v>
      </c>
      <c r="G263" s="131">
        <v>54451</v>
      </c>
      <c r="H263" s="131">
        <v>10857.97415084677</v>
      </c>
    </row>
    <row r="264" spans="1:8" ht="12.75">
      <c r="A264" s="130">
        <v>38397.875925925924</v>
      </c>
      <c r="C264" s="153" t="s">
        <v>431</v>
      </c>
      <c r="D264" s="131">
        <v>346.9142738159943</v>
      </c>
      <c r="F264" s="131">
        <v>307.92693938660193</v>
      </c>
      <c r="G264" s="131">
        <v>566.6780390448439</v>
      </c>
      <c r="H264" s="131">
        <v>346.9142738159943</v>
      </c>
    </row>
    <row r="266" spans="3:8" ht="12.75">
      <c r="C266" s="153" t="s">
        <v>432</v>
      </c>
      <c r="D266" s="131">
        <v>0.5897727056721688</v>
      </c>
      <c r="F266" s="131">
        <v>0.9384011074133051</v>
      </c>
      <c r="G266" s="131">
        <v>1.0407119043632698</v>
      </c>
      <c r="H266" s="131">
        <v>3.195018416846571</v>
      </c>
    </row>
    <row r="267" spans="1:10" ht="12.75">
      <c r="A267" s="147" t="s">
        <v>421</v>
      </c>
      <c r="C267" s="148" t="s">
        <v>422</v>
      </c>
      <c r="D267" s="148" t="s">
        <v>423</v>
      </c>
      <c r="F267" s="148" t="s">
        <v>424</v>
      </c>
      <c r="G267" s="148" t="s">
        <v>425</v>
      </c>
      <c r="H267" s="148" t="s">
        <v>426</v>
      </c>
      <c r="I267" s="149" t="s">
        <v>427</v>
      </c>
      <c r="J267" s="148" t="s">
        <v>428</v>
      </c>
    </row>
    <row r="268" spans="1:8" ht="12.75">
      <c r="A268" s="150" t="s">
        <v>491</v>
      </c>
      <c r="C268" s="151">
        <v>267.7160000000149</v>
      </c>
      <c r="D268" s="131">
        <v>25716.998032212257</v>
      </c>
      <c r="F268" s="131">
        <v>9961.5</v>
      </c>
      <c r="G268" s="131">
        <v>10675</v>
      </c>
      <c r="H268" s="152" t="s">
        <v>655</v>
      </c>
    </row>
    <row r="270" spans="4:8" ht="12.75">
      <c r="D270" s="131">
        <v>25791.54026079178</v>
      </c>
      <c r="F270" s="131">
        <v>9967.5</v>
      </c>
      <c r="G270" s="131">
        <v>10708.25</v>
      </c>
      <c r="H270" s="152" t="s">
        <v>656</v>
      </c>
    </row>
    <row r="272" spans="4:8" ht="12.75">
      <c r="D272" s="131">
        <v>25285.66466793418</v>
      </c>
      <c r="F272" s="131">
        <v>9986.5</v>
      </c>
      <c r="G272" s="131">
        <v>10816.25</v>
      </c>
      <c r="H272" s="152" t="s">
        <v>657</v>
      </c>
    </row>
    <row r="274" spans="1:8" ht="12.75">
      <c r="A274" s="147" t="s">
        <v>429</v>
      </c>
      <c r="C274" s="153" t="s">
        <v>430</v>
      </c>
      <c r="D274" s="131">
        <v>25598.067653646074</v>
      </c>
      <c r="F274" s="131">
        <v>9971.833333333334</v>
      </c>
      <c r="G274" s="131">
        <v>10733.166666666668</v>
      </c>
      <c r="H274" s="131">
        <v>15181.710696558945</v>
      </c>
    </row>
    <row r="275" spans="1:8" ht="12.75">
      <c r="A275" s="130">
        <v>38397.87657407407</v>
      </c>
      <c r="C275" s="153" t="s">
        <v>431</v>
      </c>
      <c r="D275" s="131">
        <v>273.10411031622095</v>
      </c>
      <c r="F275" s="131">
        <v>13.05118130030126</v>
      </c>
      <c r="G275" s="131">
        <v>73.84795754341032</v>
      </c>
      <c r="H275" s="131">
        <v>273.10411031622095</v>
      </c>
    </row>
    <row r="277" spans="3:8" ht="12.75">
      <c r="C277" s="153" t="s">
        <v>432</v>
      </c>
      <c r="D277" s="131">
        <v>1.066893462473216</v>
      </c>
      <c r="F277" s="131">
        <v>0.1308804596309732</v>
      </c>
      <c r="G277" s="131">
        <v>0.6880351329375641</v>
      </c>
      <c r="H277" s="131">
        <v>1.7989020853764666</v>
      </c>
    </row>
    <row r="278" spans="1:10" ht="12.75">
      <c r="A278" s="147" t="s">
        <v>421</v>
      </c>
      <c r="C278" s="148" t="s">
        <v>422</v>
      </c>
      <c r="D278" s="148" t="s">
        <v>423</v>
      </c>
      <c r="F278" s="148" t="s">
        <v>424</v>
      </c>
      <c r="G278" s="148" t="s">
        <v>425</v>
      </c>
      <c r="H278" s="148" t="s">
        <v>426</v>
      </c>
      <c r="I278" s="149" t="s">
        <v>427</v>
      </c>
      <c r="J278" s="148" t="s">
        <v>428</v>
      </c>
    </row>
    <row r="279" spans="1:8" ht="12.75">
      <c r="A279" s="150" t="s">
        <v>490</v>
      </c>
      <c r="C279" s="151">
        <v>292.40199999976903</v>
      </c>
      <c r="D279" s="131">
        <v>70230.54484975338</v>
      </c>
      <c r="F279" s="131">
        <v>30948.5</v>
      </c>
      <c r="G279" s="131">
        <v>30974.000000029802</v>
      </c>
      <c r="H279" s="152" t="s">
        <v>658</v>
      </c>
    </row>
    <row r="281" spans="4:8" ht="12.75">
      <c r="D281" s="131">
        <v>71735.02574062347</v>
      </c>
      <c r="F281" s="131">
        <v>31272.75</v>
      </c>
      <c r="G281" s="131">
        <v>31154.25</v>
      </c>
      <c r="H281" s="152" t="s">
        <v>659</v>
      </c>
    </row>
    <row r="283" spans="4:8" ht="12.75">
      <c r="D283" s="131">
        <v>72134.53152871132</v>
      </c>
      <c r="F283" s="131">
        <v>31137</v>
      </c>
      <c r="G283" s="131">
        <v>30969.25</v>
      </c>
      <c r="H283" s="152" t="s">
        <v>660</v>
      </c>
    </row>
    <row r="285" spans="1:8" ht="12.75">
      <c r="A285" s="147" t="s">
        <v>429</v>
      </c>
      <c r="C285" s="153" t="s">
        <v>430</v>
      </c>
      <c r="D285" s="131">
        <v>71366.70070636272</v>
      </c>
      <c r="F285" s="131">
        <v>31119.416666666664</v>
      </c>
      <c r="G285" s="131">
        <v>31032.50000000993</v>
      </c>
      <c r="H285" s="131">
        <v>40303.11974644074</v>
      </c>
    </row>
    <row r="286" spans="1:8" ht="12.75">
      <c r="A286" s="130">
        <v>38397.87725694444</v>
      </c>
      <c r="C286" s="153" t="s">
        <v>431</v>
      </c>
      <c r="D286" s="131">
        <v>1004.0113627640101</v>
      </c>
      <c r="F286" s="131">
        <v>162.8385575756962</v>
      </c>
      <c r="G286" s="131">
        <v>105.46533790101773</v>
      </c>
      <c r="H286" s="131">
        <v>1004.0113627640101</v>
      </c>
    </row>
    <row r="288" spans="3:8" ht="12.75">
      <c r="C288" s="153" t="s">
        <v>432</v>
      </c>
      <c r="D288" s="131">
        <v>1.406834493996017</v>
      </c>
      <c r="F288" s="131">
        <v>0.5232699549606905</v>
      </c>
      <c r="G288" s="131">
        <v>0.33985446838309513</v>
      </c>
      <c r="H288" s="131">
        <v>2.4911504843311207</v>
      </c>
    </row>
    <row r="289" spans="1:10" ht="12.75">
      <c r="A289" s="147" t="s">
        <v>421</v>
      </c>
      <c r="C289" s="148" t="s">
        <v>422</v>
      </c>
      <c r="D289" s="148" t="s">
        <v>423</v>
      </c>
      <c r="F289" s="148" t="s">
        <v>424</v>
      </c>
      <c r="G289" s="148" t="s">
        <v>425</v>
      </c>
      <c r="H289" s="148" t="s">
        <v>426</v>
      </c>
      <c r="I289" s="149" t="s">
        <v>427</v>
      </c>
      <c r="J289" s="148" t="s">
        <v>428</v>
      </c>
    </row>
    <row r="290" spans="1:8" ht="12.75">
      <c r="A290" s="150" t="s">
        <v>494</v>
      </c>
      <c r="C290" s="151">
        <v>324.75400000019</v>
      </c>
      <c r="D290" s="131">
        <v>64199.10176599026</v>
      </c>
      <c r="F290" s="131">
        <v>44754</v>
      </c>
      <c r="G290" s="131">
        <v>40845</v>
      </c>
      <c r="H290" s="152" t="s">
        <v>661</v>
      </c>
    </row>
    <row r="292" spans="4:8" ht="12.75">
      <c r="D292" s="131">
        <v>64017.36472201347</v>
      </c>
      <c r="F292" s="131">
        <v>44598</v>
      </c>
      <c r="G292" s="131">
        <v>41086</v>
      </c>
      <c r="H292" s="152" t="s">
        <v>662</v>
      </c>
    </row>
    <row r="294" spans="4:8" ht="12.75">
      <c r="D294" s="131">
        <v>63509.008244752884</v>
      </c>
      <c r="F294" s="131">
        <v>44906</v>
      </c>
      <c r="G294" s="131">
        <v>40791</v>
      </c>
      <c r="H294" s="152" t="s">
        <v>663</v>
      </c>
    </row>
    <row r="296" spans="1:8" ht="12.75">
      <c r="A296" s="147" t="s">
        <v>429</v>
      </c>
      <c r="C296" s="153" t="s">
        <v>430</v>
      </c>
      <c r="D296" s="131">
        <v>63908.49157758553</v>
      </c>
      <c r="F296" s="131">
        <v>44752.66666666667</v>
      </c>
      <c r="G296" s="131">
        <v>40907.333333333336</v>
      </c>
      <c r="H296" s="131">
        <v>20950.774043175006</v>
      </c>
    </row>
    <row r="297" spans="1:8" ht="12.75">
      <c r="A297" s="130">
        <v>38397.877754629626</v>
      </c>
      <c r="C297" s="153" t="s">
        <v>431</v>
      </c>
      <c r="D297" s="131">
        <v>357.6972018305824</v>
      </c>
      <c r="F297" s="131">
        <v>154.00432894348566</v>
      </c>
      <c r="G297" s="131">
        <v>157.0679258579973</v>
      </c>
      <c r="H297" s="131">
        <v>357.6972018305824</v>
      </c>
    </row>
    <row r="299" spans="3:8" ht="12.75">
      <c r="C299" s="153" t="s">
        <v>432</v>
      </c>
      <c r="D299" s="131">
        <v>0.559702150685773</v>
      </c>
      <c r="F299" s="131">
        <v>0.3441232454158836</v>
      </c>
      <c r="G299" s="131">
        <v>0.383960314836779</v>
      </c>
      <c r="H299" s="131">
        <v>1.7073221308837843</v>
      </c>
    </row>
    <row r="300" spans="1:10" ht="12.75">
      <c r="A300" s="147" t="s">
        <v>421</v>
      </c>
      <c r="C300" s="148" t="s">
        <v>422</v>
      </c>
      <c r="D300" s="148" t="s">
        <v>423</v>
      </c>
      <c r="F300" s="148" t="s">
        <v>424</v>
      </c>
      <c r="G300" s="148" t="s">
        <v>425</v>
      </c>
      <c r="H300" s="148" t="s">
        <v>426</v>
      </c>
      <c r="I300" s="149" t="s">
        <v>427</v>
      </c>
      <c r="J300" s="148" t="s">
        <v>428</v>
      </c>
    </row>
    <row r="301" spans="1:8" ht="12.75">
      <c r="A301" s="150" t="s">
        <v>513</v>
      </c>
      <c r="C301" s="151">
        <v>343.82299999985844</v>
      </c>
      <c r="D301" s="131">
        <v>44813.90808367729</v>
      </c>
      <c r="F301" s="131">
        <v>40508</v>
      </c>
      <c r="G301" s="131">
        <v>40812</v>
      </c>
      <c r="H301" s="152" t="s">
        <v>664</v>
      </c>
    </row>
    <row r="303" spans="4:8" ht="12.75">
      <c r="D303" s="131">
        <v>44190.91352981329</v>
      </c>
      <c r="F303" s="131">
        <v>41054</v>
      </c>
      <c r="G303" s="131">
        <v>40152</v>
      </c>
      <c r="H303" s="152" t="s">
        <v>665</v>
      </c>
    </row>
    <row r="305" spans="4:8" ht="12.75">
      <c r="D305" s="131">
        <v>44650.478367745876</v>
      </c>
      <c r="F305" s="131">
        <v>40238</v>
      </c>
      <c r="G305" s="131">
        <v>40220</v>
      </c>
      <c r="H305" s="152" t="s">
        <v>666</v>
      </c>
    </row>
    <row r="307" spans="1:8" ht="12.75">
      <c r="A307" s="147" t="s">
        <v>429</v>
      </c>
      <c r="C307" s="153" t="s">
        <v>430</v>
      </c>
      <c r="D307" s="131">
        <v>44551.76666041215</v>
      </c>
      <c r="F307" s="131">
        <v>40600</v>
      </c>
      <c r="G307" s="131">
        <v>40394.666666666664</v>
      </c>
      <c r="H307" s="131">
        <v>4053.6925863380784</v>
      </c>
    </row>
    <row r="308" spans="1:8" ht="12.75">
      <c r="A308" s="130">
        <v>38397.87819444444</v>
      </c>
      <c r="C308" s="153" t="s">
        <v>431</v>
      </c>
      <c r="D308" s="131">
        <v>323.01478976974647</v>
      </c>
      <c r="F308" s="131">
        <v>415.7066273226829</v>
      </c>
      <c r="G308" s="131">
        <v>363.0169876649485</v>
      </c>
      <c r="H308" s="131">
        <v>323.01478976974647</v>
      </c>
    </row>
    <row r="310" spans="3:8" ht="12.75">
      <c r="C310" s="153" t="s">
        <v>432</v>
      </c>
      <c r="D310" s="131">
        <v>0.7250325048428917</v>
      </c>
      <c r="F310" s="131">
        <v>1.0239079490706477</v>
      </c>
      <c r="G310" s="131">
        <v>0.8986755371953769</v>
      </c>
      <c r="H310" s="131">
        <v>7.9684086271954655</v>
      </c>
    </row>
    <row r="311" spans="1:10" ht="12.75">
      <c r="A311" s="147" t="s">
        <v>421</v>
      </c>
      <c r="C311" s="148" t="s">
        <v>422</v>
      </c>
      <c r="D311" s="148" t="s">
        <v>423</v>
      </c>
      <c r="F311" s="148" t="s">
        <v>424</v>
      </c>
      <c r="G311" s="148" t="s">
        <v>425</v>
      </c>
      <c r="H311" s="148" t="s">
        <v>426</v>
      </c>
      <c r="I311" s="149" t="s">
        <v>427</v>
      </c>
      <c r="J311" s="148" t="s">
        <v>428</v>
      </c>
    </row>
    <row r="312" spans="1:8" ht="12.75">
      <c r="A312" s="150" t="s">
        <v>495</v>
      </c>
      <c r="C312" s="151">
        <v>361.38400000007823</v>
      </c>
      <c r="D312" s="131">
        <v>76566.80776238441</v>
      </c>
      <c r="F312" s="131">
        <v>36392</v>
      </c>
      <c r="G312" s="131">
        <v>36312</v>
      </c>
      <c r="H312" s="152" t="s">
        <v>667</v>
      </c>
    </row>
    <row r="314" spans="4:8" ht="12.75">
      <c r="D314" s="131">
        <v>77893.01042318344</v>
      </c>
      <c r="F314" s="131">
        <v>36856</v>
      </c>
      <c r="G314" s="131">
        <v>36368</v>
      </c>
      <c r="H314" s="152" t="s">
        <v>668</v>
      </c>
    </row>
    <row r="316" spans="4:8" ht="12.75">
      <c r="D316" s="131">
        <v>77179.90337824821</v>
      </c>
      <c r="F316" s="131">
        <v>36288</v>
      </c>
      <c r="G316" s="131">
        <v>36952</v>
      </c>
      <c r="H316" s="152" t="s">
        <v>669</v>
      </c>
    </row>
    <row r="318" spans="1:8" ht="12.75">
      <c r="A318" s="147" t="s">
        <v>429</v>
      </c>
      <c r="C318" s="153" t="s">
        <v>430</v>
      </c>
      <c r="D318" s="131">
        <v>77213.24052127202</v>
      </c>
      <c r="F318" s="131">
        <v>36512</v>
      </c>
      <c r="G318" s="131">
        <v>36544</v>
      </c>
      <c r="H318" s="131">
        <v>40686.531902940966</v>
      </c>
    </row>
    <row r="319" spans="1:8" ht="12.75">
      <c r="A319" s="130">
        <v>38397.87862268519</v>
      </c>
      <c r="C319" s="153" t="s">
        <v>431</v>
      </c>
      <c r="D319" s="131">
        <v>663.7295369398444</v>
      </c>
      <c r="F319" s="131">
        <v>302.41693074297274</v>
      </c>
      <c r="G319" s="131">
        <v>354.4460466700116</v>
      </c>
      <c r="H319" s="131">
        <v>663.7295369398444</v>
      </c>
    </row>
    <row r="321" spans="3:8" ht="12.75">
      <c r="C321" s="153" t="s">
        <v>432</v>
      </c>
      <c r="D321" s="131">
        <v>0.8596058557560329</v>
      </c>
      <c r="F321" s="131">
        <v>0.8282672292478439</v>
      </c>
      <c r="G321" s="131">
        <v>0.9699158457476237</v>
      </c>
      <c r="H321" s="131">
        <v>1.6313249271852235</v>
      </c>
    </row>
    <row r="322" spans="1:10" ht="12.75">
      <c r="A322" s="147" t="s">
        <v>421</v>
      </c>
      <c r="C322" s="148" t="s">
        <v>422</v>
      </c>
      <c r="D322" s="148" t="s">
        <v>423</v>
      </c>
      <c r="F322" s="148" t="s">
        <v>424</v>
      </c>
      <c r="G322" s="148" t="s">
        <v>425</v>
      </c>
      <c r="H322" s="148" t="s">
        <v>426</v>
      </c>
      <c r="I322" s="149" t="s">
        <v>427</v>
      </c>
      <c r="J322" s="148" t="s">
        <v>428</v>
      </c>
    </row>
    <row r="323" spans="1:8" ht="12.75">
      <c r="A323" s="150" t="s">
        <v>514</v>
      </c>
      <c r="C323" s="151">
        <v>371.029</v>
      </c>
      <c r="D323" s="131">
        <v>54489.30334073305</v>
      </c>
      <c r="F323" s="131">
        <v>45168</v>
      </c>
      <c r="G323" s="131">
        <v>45072</v>
      </c>
      <c r="H323" s="152" t="s">
        <v>670</v>
      </c>
    </row>
    <row r="325" spans="4:8" ht="12.75">
      <c r="D325" s="131">
        <v>55499.994501292706</v>
      </c>
      <c r="F325" s="131">
        <v>44232</v>
      </c>
      <c r="G325" s="131">
        <v>45112</v>
      </c>
      <c r="H325" s="152" t="s">
        <v>671</v>
      </c>
    </row>
    <row r="327" spans="4:8" ht="12.75">
      <c r="D327" s="131">
        <v>55160.10653245449</v>
      </c>
      <c r="F327" s="131">
        <v>44416</v>
      </c>
      <c r="G327" s="131">
        <v>45450</v>
      </c>
      <c r="H327" s="152" t="s">
        <v>672</v>
      </c>
    </row>
    <row r="329" spans="1:8" ht="12.75">
      <c r="A329" s="147" t="s">
        <v>429</v>
      </c>
      <c r="C329" s="153" t="s">
        <v>430</v>
      </c>
      <c r="D329" s="131">
        <v>55049.80145816009</v>
      </c>
      <c r="F329" s="131">
        <v>44605.33333333333</v>
      </c>
      <c r="G329" s="131">
        <v>45211.33333333333</v>
      </c>
      <c r="H329" s="131">
        <v>10213.855017004338</v>
      </c>
    </row>
    <row r="330" spans="1:8" ht="12.75">
      <c r="A330" s="130">
        <v>38397.8790625</v>
      </c>
      <c r="C330" s="153" t="s">
        <v>431</v>
      </c>
      <c r="D330" s="131">
        <v>514.2952095530087</v>
      </c>
      <c r="F330" s="131">
        <v>495.8924614604797</v>
      </c>
      <c r="G330" s="131">
        <v>207.65676808939637</v>
      </c>
      <c r="H330" s="131">
        <v>514.2952095530087</v>
      </c>
    </row>
    <row r="332" spans="3:8" ht="12.75">
      <c r="C332" s="153" t="s">
        <v>432</v>
      </c>
      <c r="D332" s="131">
        <v>0.9342362659452867</v>
      </c>
      <c r="F332" s="131">
        <v>1.1117335627887843</v>
      </c>
      <c r="G332" s="131">
        <v>0.459302464181687</v>
      </c>
      <c r="H332" s="131">
        <v>5.03527031367485</v>
      </c>
    </row>
    <row r="333" spans="1:10" ht="12.75">
      <c r="A333" s="147" t="s">
        <v>421</v>
      </c>
      <c r="C333" s="148" t="s">
        <v>422</v>
      </c>
      <c r="D333" s="148" t="s">
        <v>423</v>
      </c>
      <c r="F333" s="148" t="s">
        <v>424</v>
      </c>
      <c r="G333" s="148" t="s">
        <v>425</v>
      </c>
      <c r="H333" s="148" t="s">
        <v>426</v>
      </c>
      <c r="I333" s="149" t="s">
        <v>427</v>
      </c>
      <c r="J333" s="148" t="s">
        <v>428</v>
      </c>
    </row>
    <row r="334" spans="1:8" ht="12.75">
      <c r="A334" s="150" t="s">
        <v>489</v>
      </c>
      <c r="C334" s="151">
        <v>407.77100000018254</v>
      </c>
      <c r="D334" s="131">
        <v>1412419.4705600739</v>
      </c>
      <c r="F334" s="131">
        <v>113200</v>
      </c>
      <c r="G334" s="131">
        <v>110200</v>
      </c>
      <c r="H334" s="152" t="s">
        <v>673</v>
      </c>
    </row>
    <row r="336" spans="4:8" ht="12.75">
      <c r="D336" s="131">
        <v>1397300.1179199219</v>
      </c>
      <c r="F336" s="131">
        <v>113800</v>
      </c>
      <c r="G336" s="131">
        <v>110800</v>
      </c>
      <c r="H336" s="152" t="s">
        <v>674</v>
      </c>
    </row>
    <row r="338" spans="4:8" ht="12.75">
      <c r="D338" s="131">
        <v>1391782.3939285278</v>
      </c>
      <c r="F338" s="131">
        <v>114800</v>
      </c>
      <c r="G338" s="131">
        <v>110900</v>
      </c>
      <c r="H338" s="152" t="s">
        <v>675</v>
      </c>
    </row>
    <row r="340" spans="1:8" ht="12.75">
      <c r="A340" s="147" t="s">
        <v>429</v>
      </c>
      <c r="C340" s="153" t="s">
        <v>430</v>
      </c>
      <c r="D340" s="131">
        <v>1400500.6608028412</v>
      </c>
      <c r="F340" s="131">
        <v>113933.33333333334</v>
      </c>
      <c r="G340" s="131">
        <v>110633.33333333334</v>
      </c>
      <c r="H340" s="131">
        <v>1288244.3086015834</v>
      </c>
    </row>
    <row r="341" spans="1:8" ht="12.75">
      <c r="A341" s="130">
        <v>38397.879537037035</v>
      </c>
      <c r="C341" s="153" t="s">
        <v>431</v>
      </c>
      <c r="D341" s="131">
        <v>10684.32679366136</v>
      </c>
      <c r="F341" s="131">
        <v>808.2903768654761</v>
      </c>
      <c r="G341" s="131">
        <v>378.5938897200183</v>
      </c>
      <c r="H341" s="131">
        <v>10684.32679366136</v>
      </c>
    </row>
    <row r="343" spans="3:8" ht="12.75">
      <c r="C343" s="153" t="s">
        <v>432</v>
      </c>
      <c r="D343" s="131">
        <v>0.7628933775394677</v>
      </c>
      <c r="F343" s="131">
        <v>0.709441524457703</v>
      </c>
      <c r="G343" s="131">
        <v>0.34220598648992306</v>
      </c>
      <c r="H343" s="131">
        <v>0.8293711621563012</v>
      </c>
    </row>
    <row r="344" spans="1:10" ht="12.75">
      <c r="A344" s="147" t="s">
        <v>421</v>
      </c>
      <c r="C344" s="148" t="s">
        <v>422</v>
      </c>
      <c r="D344" s="148" t="s">
        <v>423</v>
      </c>
      <c r="F344" s="148" t="s">
        <v>424</v>
      </c>
      <c r="G344" s="148" t="s">
        <v>425</v>
      </c>
      <c r="H344" s="148" t="s">
        <v>426</v>
      </c>
      <c r="I344" s="149" t="s">
        <v>427</v>
      </c>
      <c r="J344" s="148" t="s">
        <v>428</v>
      </c>
    </row>
    <row r="345" spans="1:8" ht="12.75">
      <c r="A345" s="150" t="s">
        <v>496</v>
      </c>
      <c r="C345" s="151">
        <v>455.40299999993294</v>
      </c>
      <c r="D345" s="131">
        <v>136436.3876159191</v>
      </c>
      <c r="F345" s="131">
        <v>104112.5</v>
      </c>
      <c r="G345" s="131">
        <v>107785</v>
      </c>
      <c r="H345" s="152" t="s">
        <v>676</v>
      </c>
    </row>
    <row r="347" spans="4:8" ht="12.75">
      <c r="D347" s="131">
        <v>136674.51403665543</v>
      </c>
      <c r="F347" s="131">
        <v>103725</v>
      </c>
      <c r="G347" s="131">
        <v>107280.00000011921</v>
      </c>
      <c r="H347" s="152" t="s">
        <v>677</v>
      </c>
    </row>
    <row r="349" spans="4:8" ht="12.75">
      <c r="D349" s="131">
        <v>135190.64610862732</v>
      </c>
      <c r="F349" s="131">
        <v>104527.5</v>
      </c>
      <c r="G349" s="131">
        <v>107112.5</v>
      </c>
      <c r="H349" s="152" t="s">
        <v>678</v>
      </c>
    </row>
    <row r="351" spans="1:8" ht="12.75">
      <c r="A351" s="147" t="s">
        <v>429</v>
      </c>
      <c r="C351" s="153" t="s">
        <v>430</v>
      </c>
      <c r="D351" s="131">
        <v>136100.51592040062</v>
      </c>
      <c r="F351" s="131">
        <v>104121.66666666666</v>
      </c>
      <c r="G351" s="131">
        <v>107392.50000003973</v>
      </c>
      <c r="H351" s="131">
        <v>30352.94082348164</v>
      </c>
    </row>
    <row r="352" spans="1:8" ht="12.75">
      <c r="A352" s="130">
        <v>38397.88018518518</v>
      </c>
      <c r="C352" s="153" t="s">
        <v>431</v>
      </c>
      <c r="D352" s="131">
        <v>796.9148974938643</v>
      </c>
      <c r="F352" s="131">
        <v>401.32852295013043</v>
      </c>
      <c r="G352" s="131">
        <v>350.0803478970563</v>
      </c>
      <c r="H352" s="131">
        <v>796.9148974938643</v>
      </c>
    </row>
    <row r="354" spans="3:8" ht="12.75">
      <c r="C354" s="153" t="s">
        <v>432</v>
      </c>
      <c r="D354" s="131">
        <v>0.5855340753887706</v>
      </c>
      <c r="F354" s="131">
        <v>0.3854418929298711</v>
      </c>
      <c r="G354" s="131">
        <v>0.3259821196982348</v>
      </c>
      <c r="H354" s="131">
        <v>2.625494847857888</v>
      </c>
    </row>
    <row r="355" spans="1:16" ht="12.75">
      <c r="A355" s="141" t="s">
        <v>412</v>
      </c>
      <c r="B355" s="136" t="s">
        <v>555</v>
      </c>
      <c r="D355" s="141" t="s">
        <v>413</v>
      </c>
      <c r="E355" s="136" t="s">
        <v>414</v>
      </c>
      <c r="F355" s="137" t="s">
        <v>435</v>
      </c>
      <c r="G355" s="142" t="s">
        <v>416</v>
      </c>
      <c r="H355" s="143">
        <v>1</v>
      </c>
      <c r="I355" s="144" t="s">
        <v>417</v>
      </c>
      <c r="J355" s="143">
        <v>4</v>
      </c>
      <c r="K355" s="142" t="s">
        <v>418</v>
      </c>
      <c r="L355" s="145">
        <v>1</v>
      </c>
      <c r="M355" s="142" t="s">
        <v>419</v>
      </c>
      <c r="N355" s="146">
        <v>1</v>
      </c>
      <c r="O355" s="142" t="s">
        <v>420</v>
      </c>
      <c r="P355" s="146">
        <v>1</v>
      </c>
    </row>
    <row r="357" spans="1:10" ht="12.75">
      <c r="A357" s="147" t="s">
        <v>421</v>
      </c>
      <c r="C357" s="148" t="s">
        <v>422</v>
      </c>
      <c r="D357" s="148" t="s">
        <v>423</v>
      </c>
      <c r="F357" s="148" t="s">
        <v>424</v>
      </c>
      <c r="G357" s="148" t="s">
        <v>425</v>
      </c>
      <c r="H357" s="148" t="s">
        <v>426</v>
      </c>
      <c r="I357" s="149" t="s">
        <v>427</v>
      </c>
      <c r="J357" s="148" t="s">
        <v>428</v>
      </c>
    </row>
    <row r="358" spans="1:8" ht="12.75">
      <c r="A358" s="150" t="s">
        <v>492</v>
      </c>
      <c r="C358" s="151">
        <v>228.61599999992177</v>
      </c>
      <c r="D358" s="131">
        <v>85086.99478721619</v>
      </c>
      <c r="F358" s="131">
        <v>54788</v>
      </c>
      <c r="G358" s="131">
        <v>48728</v>
      </c>
      <c r="H358" s="152" t="s">
        <v>679</v>
      </c>
    </row>
    <row r="360" spans="4:8" ht="12.75">
      <c r="D360" s="131">
        <v>85791.81807553768</v>
      </c>
      <c r="F360" s="131">
        <v>53949</v>
      </c>
      <c r="G360" s="131">
        <v>47319</v>
      </c>
      <c r="H360" s="152" t="s">
        <v>680</v>
      </c>
    </row>
    <row r="362" spans="4:8" ht="12.75">
      <c r="D362" s="131">
        <v>86848.72115302086</v>
      </c>
      <c r="F362" s="131">
        <v>53211.000000059605</v>
      </c>
      <c r="G362" s="131">
        <v>47285</v>
      </c>
      <c r="H362" s="152" t="s">
        <v>681</v>
      </c>
    </row>
    <row r="364" spans="1:8" ht="12.75">
      <c r="A364" s="147" t="s">
        <v>429</v>
      </c>
      <c r="C364" s="153" t="s">
        <v>430</v>
      </c>
      <c r="D364" s="131">
        <v>85909.17800525823</v>
      </c>
      <c r="F364" s="131">
        <v>53982.666666686535</v>
      </c>
      <c r="G364" s="131">
        <v>47777.33333333333</v>
      </c>
      <c r="H364" s="131">
        <v>34971.60274751616</v>
      </c>
    </row>
    <row r="365" spans="1:8" ht="12.75">
      <c r="A365" s="130">
        <v>38397.88240740741</v>
      </c>
      <c r="C365" s="153" t="s">
        <v>431</v>
      </c>
      <c r="D365" s="131">
        <v>886.7073710191324</v>
      </c>
      <c r="F365" s="131">
        <v>789.0388667789188</v>
      </c>
      <c r="G365" s="131">
        <v>823.4769780226604</v>
      </c>
      <c r="H365" s="131">
        <v>886.7073710191324</v>
      </c>
    </row>
    <row r="367" spans="3:8" ht="12.75">
      <c r="C367" s="153" t="s">
        <v>432</v>
      </c>
      <c r="D367" s="131">
        <v>1.0321450997527413</v>
      </c>
      <c r="F367" s="131">
        <v>1.461652258957125</v>
      </c>
      <c r="G367" s="131">
        <v>1.7235724988613723</v>
      </c>
      <c r="H367" s="131">
        <v>2.535506815117618</v>
      </c>
    </row>
    <row r="368" spans="1:10" ht="12.75">
      <c r="A368" s="147" t="s">
        <v>421</v>
      </c>
      <c r="C368" s="148" t="s">
        <v>422</v>
      </c>
      <c r="D368" s="148" t="s">
        <v>423</v>
      </c>
      <c r="F368" s="148" t="s">
        <v>424</v>
      </c>
      <c r="G368" s="148" t="s">
        <v>425</v>
      </c>
      <c r="H368" s="148" t="s">
        <v>426</v>
      </c>
      <c r="I368" s="149" t="s">
        <v>427</v>
      </c>
      <c r="J368" s="148" t="s">
        <v>428</v>
      </c>
    </row>
    <row r="369" spans="1:8" ht="12.75">
      <c r="A369" s="150" t="s">
        <v>493</v>
      </c>
      <c r="C369" s="151">
        <v>231.6040000000503</v>
      </c>
      <c r="D369" s="131">
        <v>96225.45629918575</v>
      </c>
      <c r="F369" s="131">
        <v>33868</v>
      </c>
      <c r="G369" s="131">
        <v>56594.000000059605</v>
      </c>
      <c r="H369" s="152" t="s">
        <v>682</v>
      </c>
    </row>
    <row r="371" spans="4:8" ht="12.75">
      <c r="D371" s="131">
        <v>95602.04852759838</v>
      </c>
      <c r="F371" s="131">
        <v>35577</v>
      </c>
      <c r="G371" s="131">
        <v>56749</v>
      </c>
      <c r="H371" s="152" t="s">
        <v>683</v>
      </c>
    </row>
    <row r="373" spans="4:8" ht="12.75">
      <c r="D373" s="131">
        <v>95159.58898508549</v>
      </c>
      <c r="F373" s="131">
        <v>34370</v>
      </c>
      <c r="G373" s="131">
        <v>57159.999999940395</v>
      </c>
      <c r="H373" s="152" t="s">
        <v>684</v>
      </c>
    </row>
    <row r="375" spans="1:8" ht="12.75">
      <c r="A375" s="147" t="s">
        <v>429</v>
      </c>
      <c r="C375" s="153" t="s">
        <v>430</v>
      </c>
      <c r="D375" s="131">
        <v>95662.36460395655</v>
      </c>
      <c r="F375" s="131">
        <v>34605</v>
      </c>
      <c r="G375" s="131">
        <v>56834.33333333333</v>
      </c>
      <c r="H375" s="131">
        <v>45492.91075328046</v>
      </c>
    </row>
    <row r="376" spans="1:8" ht="12.75">
      <c r="A376" s="130">
        <v>38397.882881944446</v>
      </c>
      <c r="C376" s="153" t="s">
        <v>431</v>
      </c>
      <c r="D376" s="131">
        <v>535.487445807568</v>
      </c>
      <c r="F376" s="131">
        <v>878.401388887791</v>
      </c>
      <c r="G376" s="131">
        <v>292.4898858079839</v>
      </c>
      <c r="H376" s="131">
        <v>535.487445807568</v>
      </c>
    </row>
    <row r="378" spans="3:8" ht="12.75">
      <c r="C378" s="153" t="s">
        <v>432</v>
      </c>
      <c r="D378" s="131">
        <v>0.5597681470915892</v>
      </c>
      <c r="F378" s="131">
        <v>2.538365521999107</v>
      </c>
      <c r="G378" s="131">
        <v>0.5146359051887368</v>
      </c>
      <c r="H378" s="131">
        <v>1.1770788831509404</v>
      </c>
    </row>
    <row r="379" spans="1:10" ht="12.75">
      <c r="A379" s="147" t="s">
        <v>421</v>
      </c>
      <c r="C379" s="148" t="s">
        <v>422</v>
      </c>
      <c r="D379" s="148" t="s">
        <v>423</v>
      </c>
      <c r="F379" s="148" t="s">
        <v>424</v>
      </c>
      <c r="G379" s="148" t="s">
        <v>425</v>
      </c>
      <c r="H379" s="148" t="s">
        <v>426</v>
      </c>
      <c r="I379" s="149" t="s">
        <v>427</v>
      </c>
      <c r="J379" s="148" t="s">
        <v>428</v>
      </c>
    </row>
    <row r="380" spans="1:8" ht="12.75">
      <c r="A380" s="150" t="s">
        <v>491</v>
      </c>
      <c r="C380" s="151">
        <v>267.7160000000149</v>
      </c>
      <c r="D380" s="131">
        <v>90676.15759420395</v>
      </c>
      <c r="F380" s="131">
        <v>10521.25</v>
      </c>
      <c r="G380" s="131">
        <v>11123.75</v>
      </c>
      <c r="H380" s="152" t="s">
        <v>685</v>
      </c>
    </row>
    <row r="382" spans="4:8" ht="12.75">
      <c r="D382" s="131">
        <v>88175.80855822563</v>
      </c>
      <c r="F382" s="131">
        <v>10548.25</v>
      </c>
      <c r="G382" s="131">
        <v>11103.25</v>
      </c>
      <c r="H382" s="152" t="s">
        <v>686</v>
      </c>
    </row>
    <row r="384" spans="4:8" ht="12.75">
      <c r="D384" s="131">
        <v>88777.37006986141</v>
      </c>
      <c r="F384" s="131">
        <v>10503</v>
      </c>
      <c r="G384" s="131">
        <v>11158.75</v>
      </c>
      <c r="H384" s="152" t="s">
        <v>687</v>
      </c>
    </row>
    <row r="386" spans="1:8" ht="12.75">
      <c r="A386" s="147" t="s">
        <v>429</v>
      </c>
      <c r="C386" s="153" t="s">
        <v>430</v>
      </c>
      <c r="D386" s="131">
        <v>89209.77874076366</v>
      </c>
      <c r="F386" s="131">
        <v>10524.166666666668</v>
      </c>
      <c r="G386" s="131">
        <v>11128.583333333332</v>
      </c>
      <c r="H386" s="131">
        <v>78332.70819459982</v>
      </c>
    </row>
    <row r="387" spans="1:8" ht="12.75">
      <c r="A387" s="130">
        <v>38397.88353009259</v>
      </c>
      <c r="C387" s="153" t="s">
        <v>431</v>
      </c>
      <c r="D387" s="131">
        <v>1305.055274475078</v>
      </c>
      <c r="F387" s="131">
        <v>22.765562442718903</v>
      </c>
      <c r="G387" s="131">
        <v>28.06391514620391</v>
      </c>
      <c r="H387" s="131">
        <v>1305.055274475078</v>
      </c>
    </row>
    <row r="389" spans="3:8" ht="12.75">
      <c r="C389" s="153" t="s">
        <v>432</v>
      </c>
      <c r="D389" s="131">
        <v>1.4629060769979738</v>
      </c>
      <c r="F389" s="131">
        <v>0.21631700792828165</v>
      </c>
      <c r="G389" s="131">
        <v>0.25217868533314886</v>
      </c>
      <c r="H389" s="131">
        <v>1.6660413058016132</v>
      </c>
    </row>
    <row r="390" spans="1:10" ht="12.75">
      <c r="A390" s="147" t="s">
        <v>421</v>
      </c>
      <c r="C390" s="148" t="s">
        <v>422</v>
      </c>
      <c r="D390" s="148" t="s">
        <v>423</v>
      </c>
      <c r="F390" s="148" t="s">
        <v>424</v>
      </c>
      <c r="G390" s="148" t="s">
        <v>425</v>
      </c>
      <c r="H390" s="148" t="s">
        <v>426</v>
      </c>
      <c r="I390" s="149" t="s">
        <v>427</v>
      </c>
      <c r="J390" s="148" t="s">
        <v>428</v>
      </c>
    </row>
    <row r="391" spans="1:8" ht="12.75">
      <c r="A391" s="150" t="s">
        <v>490</v>
      </c>
      <c r="C391" s="151">
        <v>292.40199999976903</v>
      </c>
      <c r="D391" s="131">
        <v>73126.79352164268</v>
      </c>
      <c r="F391" s="131">
        <v>33353.25</v>
      </c>
      <c r="G391" s="131">
        <v>31852.999999970198</v>
      </c>
      <c r="H391" s="152" t="s">
        <v>688</v>
      </c>
    </row>
    <row r="393" spans="4:8" ht="12.75">
      <c r="D393" s="131">
        <v>69480</v>
      </c>
      <c r="F393" s="131">
        <v>33234.5</v>
      </c>
      <c r="G393" s="131">
        <v>32185.25</v>
      </c>
      <c r="H393" s="152" t="s">
        <v>689</v>
      </c>
    </row>
    <row r="395" spans="4:8" ht="12.75">
      <c r="D395" s="131">
        <v>73833.25004601479</v>
      </c>
      <c r="F395" s="131">
        <v>33525.75</v>
      </c>
      <c r="G395" s="131">
        <v>32581</v>
      </c>
      <c r="H395" s="152" t="s">
        <v>690</v>
      </c>
    </row>
    <row r="397" spans="1:8" ht="12.75">
      <c r="A397" s="147" t="s">
        <v>429</v>
      </c>
      <c r="C397" s="153" t="s">
        <v>430</v>
      </c>
      <c r="D397" s="131">
        <v>72146.68118921916</v>
      </c>
      <c r="F397" s="131">
        <v>33371.166666666664</v>
      </c>
      <c r="G397" s="131">
        <v>32206.416666656733</v>
      </c>
      <c r="H397" s="131">
        <v>39523.755820027225</v>
      </c>
    </row>
    <row r="398" spans="1:8" ht="12.75">
      <c r="A398" s="130">
        <v>38397.884201388886</v>
      </c>
      <c r="C398" s="153" t="s">
        <v>431</v>
      </c>
      <c r="D398" s="131">
        <v>2336.2708808932034</v>
      </c>
      <c r="F398" s="131">
        <v>146.4492944105001</v>
      </c>
      <c r="G398" s="131">
        <v>364.46127482095574</v>
      </c>
      <c r="H398" s="131">
        <v>2336.2708808932034</v>
      </c>
    </row>
    <row r="400" spans="3:8" ht="12.75">
      <c r="C400" s="153" t="s">
        <v>432</v>
      </c>
      <c r="D400" s="131">
        <v>3.2382236332754712</v>
      </c>
      <c r="F400" s="131">
        <v>0.43884978872130165</v>
      </c>
      <c r="G400" s="131">
        <v>1.131641804778245</v>
      </c>
      <c r="H400" s="131">
        <v>5.911054838845512</v>
      </c>
    </row>
    <row r="401" spans="1:10" ht="12.75">
      <c r="A401" s="147" t="s">
        <v>421</v>
      </c>
      <c r="C401" s="148" t="s">
        <v>422</v>
      </c>
      <c r="D401" s="148" t="s">
        <v>423</v>
      </c>
      <c r="F401" s="148" t="s">
        <v>424</v>
      </c>
      <c r="G401" s="148" t="s">
        <v>425</v>
      </c>
      <c r="H401" s="148" t="s">
        <v>426</v>
      </c>
      <c r="I401" s="149" t="s">
        <v>427</v>
      </c>
      <c r="J401" s="148" t="s">
        <v>428</v>
      </c>
    </row>
    <row r="402" spans="1:8" ht="12.75">
      <c r="A402" s="150" t="s">
        <v>494</v>
      </c>
      <c r="C402" s="151">
        <v>324.75400000019</v>
      </c>
      <c r="D402" s="131">
        <v>67630.52256691456</v>
      </c>
      <c r="F402" s="131">
        <v>47475</v>
      </c>
      <c r="G402" s="131">
        <v>42977</v>
      </c>
      <c r="H402" s="152" t="s">
        <v>691</v>
      </c>
    </row>
    <row r="404" spans="4:8" ht="12.75">
      <c r="D404" s="131">
        <v>67579.01816177368</v>
      </c>
      <c r="F404" s="131">
        <v>47588</v>
      </c>
      <c r="G404" s="131">
        <v>42778</v>
      </c>
      <c r="H404" s="152" t="s">
        <v>692</v>
      </c>
    </row>
    <row r="406" spans="4:8" ht="12.75">
      <c r="D406" s="131">
        <v>68350.78692555428</v>
      </c>
      <c r="F406" s="131">
        <v>46769</v>
      </c>
      <c r="G406" s="131">
        <v>43277</v>
      </c>
      <c r="H406" s="152" t="s">
        <v>693</v>
      </c>
    </row>
    <row r="408" spans="1:8" ht="12.75">
      <c r="A408" s="147" t="s">
        <v>429</v>
      </c>
      <c r="C408" s="153" t="s">
        <v>430</v>
      </c>
      <c r="D408" s="131">
        <v>67853.44255141418</v>
      </c>
      <c r="F408" s="131">
        <v>47277.33333333333</v>
      </c>
      <c r="G408" s="131">
        <v>43010.66666666667</v>
      </c>
      <c r="H408" s="131">
        <v>22567.73100144409</v>
      </c>
    </row>
    <row r="409" spans="1:8" ht="12.75">
      <c r="A409" s="130">
        <v>38397.884722222225</v>
      </c>
      <c r="C409" s="153" t="s">
        <v>431</v>
      </c>
      <c r="D409" s="131">
        <v>431.4820341604302</v>
      </c>
      <c r="F409" s="131">
        <v>443.8404367938249</v>
      </c>
      <c r="G409" s="131">
        <v>251.19779723025707</v>
      </c>
      <c r="H409" s="131">
        <v>431.4820341604302</v>
      </c>
    </row>
    <row r="411" spans="3:8" ht="12.75">
      <c r="C411" s="153" t="s">
        <v>432</v>
      </c>
      <c r="D411" s="131">
        <v>0.6359029371774113</v>
      </c>
      <c r="F411" s="131">
        <v>0.9388017586873734</v>
      </c>
      <c r="G411" s="131">
        <v>0.584036046632441</v>
      </c>
      <c r="H411" s="131">
        <v>1.911942472784792</v>
      </c>
    </row>
    <row r="412" spans="1:10" ht="12.75">
      <c r="A412" s="147" t="s">
        <v>421</v>
      </c>
      <c r="C412" s="148" t="s">
        <v>422</v>
      </c>
      <c r="D412" s="148" t="s">
        <v>423</v>
      </c>
      <c r="F412" s="148" t="s">
        <v>424</v>
      </c>
      <c r="G412" s="148" t="s">
        <v>425</v>
      </c>
      <c r="H412" s="148" t="s">
        <v>426</v>
      </c>
      <c r="I412" s="149" t="s">
        <v>427</v>
      </c>
      <c r="J412" s="148" t="s">
        <v>428</v>
      </c>
    </row>
    <row r="413" spans="1:8" ht="12.75">
      <c r="A413" s="150" t="s">
        <v>513</v>
      </c>
      <c r="C413" s="151">
        <v>343.82299999985844</v>
      </c>
      <c r="D413" s="131">
        <v>76838.6431607008</v>
      </c>
      <c r="F413" s="131">
        <v>41906</v>
      </c>
      <c r="G413" s="131">
        <v>41244</v>
      </c>
      <c r="H413" s="152" t="s">
        <v>694</v>
      </c>
    </row>
    <row r="415" spans="4:8" ht="12.75">
      <c r="D415" s="131">
        <v>76772.05062937737</v>
      </c>
      <c r="F415" s="131">
        <v>42744</v>
      </c>
      <c r="G415" s="131">
        <v>41260</v>
      </c>
      <c r="H415" s="152" t="s">
        <v>695</v>
      </c>
    </row>
    <row r="417" spans="4:8" ht="12.75">
      <c r="D417" s="131">
        <v>77659.73467504978</v>
      </c>
      <c r="F417" s="131">
        <v>41326</v>
      </c>
      <c r="G417" s="131">
        <v>41344</v>
      </c>
      <c r="H417" s="152" t="s">
        <v>696</v>
      </c>
    </row>
    <row r="419" spans="1:8" ht="12.75">
      <c r="A419" s="147" t="s">
        <v>429</v>
      </c>
      <c r="C419" s="153" t="s">
        <v>430</v>
      </c>
      <c r="D419" s="131">
        <v>77090.14282170932</v>
      </c>
      <c r="F419" s="131">
        <v>41992</v>
      </c>
      <c r="G419" s="131">
        <v>41282.666666666664</v>
      </c>
      <c r="H419" s="131">
        <v>35450.250565817056</v>
      </c>
    </row>
    <row r="420" spans="1:8" ht="12.75">
      <c r="A420" s="130">
        <v>38397.885150462964</v>
      </c>
      <c r="C420" s="153" t="s">
        <v>431</v>
      </c>
      <c r="D420" s="131">
        <v>494.40347981303387</v>
      </c>
      <c r="F420" s="131">
        <v>712.9011151625449</v>
      </c>
      <c r="G420" s="131">
        <v>53.715298875956506</v>
      </c>
      <c r="H420" s="131">
        <v>494.40347981303387</v>
      </c>
    </row>
    <row r="422" spans="3:8" ht="12.75">
      <c r="C422" s="153" t="s">
        <v>432</v>
      </c>
      <c r="D422" s="131">
        <v>0.641331643341832</v>
      </c>
      <c r="F422" s="131">
        <v>1.697706980288019</v>
      </c>
      <c r="G422" s="131">
        <v>0.1301158651151973</v>
      </c>
      <c r="H422" s="131">
        <v>1.3946402970978233</v>
      </c>
    </row>
    <row r="423" spans="1:10" ht="12.75">
      <c r="A423" s="147" t="s">
        <v>421</v>
      </c>
      <c r="C423" s="148" t="s">
        <v>422</v>
      </c>
      <c r="D423" s="148" t="s">
        <v>423</v>
      </c>
      <c r="F423" s="148" t="s">
        <v>424</v>
      </c>
      <c r="G423" s="148" t="s">
        <v>425</v>
      </c>
      <c r="H423" s="148" t="s">
        <v>426</v>
      </c>
      <c r="I423" s="149" t="s">
        <v>427</v>
      </c>
      <c r="J423" s="148" t="s">
        <v>428</v>
      </c>
    </row>
    <row r="424" spans="1:8" ht="12.75">
      <c r="A424" s="150" t="s">
        <v>495</v>
      </c>
      <c r="C424" s="151">
        <v>361.38400000007823</v>
      </c>
      <c r="D424" s="131">
        <v>68833.37873756886</v>
      </c>
      <c r="F424" s="131">
        <v>38174</v>
      </c>
      <c r="G424" s="131">
        <v>37728</v>
      </c>
      <c r="H424" s="152" t="s">
        <v>697</v>
      </c>
    </row>
    <row r="426" spans="4:8" ht="12.75">
      <c r="D426" s="131">
        <v>68117.16318035126</v>
      </c>
      <c r="F426" s="131">
        <v>37918</v>
      </c>
      <c r="G426" s="131">
        <v>38484</v>
      </c>
      <c r="H426" s="152" t="s">
        <v>698</v>
      </c>
    </row>
    <row r="428" spans="4:8" ht="12.75">
      <c r="D428" s="131">
        <v>68762.65780699253</v>
      </c>
      <c r="F428" s="131">
        <v>37882</v>
      </c>
      <c r="G428" s="131">
        <v>38032</v>
      </c>
      <c r="H428" s="152" t="s">
        <v>699</v>
      </c>
    </row>
    <row r="430" spans="1:8" ht="12.75">
      <c r="A430" s="147" t="s">
        <v>429</v>
      </c>
      <c r="C430" s="153" t="s">
        <v>430</v>
      </c>
      <c r="D430" s="131">
        <v>68571.06657497089</v>
      </c>
      <c r="F430" s="131">
        <v>37991.333333333336</v>
      </c>
      <c r="G430" s="131">
        <v>38081.333333333336</v>
      </c>
      <c r="H430" s="131">
        <v>30538.36525258146</v>
      </c>
    </row>
    <row r="431" spans="1:8" ht="12.75">
      <c r="A431" s="130">
        <v>38397.8855787037</v>
      </c>
      <c r="C431" s="153" t="s">
        <v>431</v>
      </c>
      <c r="D431" s="131">
        <v>394.6790863973167</v>
      </c>
      <c r="F431" s="131">
        <v>159.21473968616516</v>
      </c>
      <c r="G431" s="131">
        <v>380.4067997990221</v>
      </c>
      <c r="H431" s="131">
        <v>394.6790863973167</v>
      </c>
    </row>
    <row r="433" spans="3:8" ht="12.75">
      <c r="C433" s="153" t="s">
        <v>432</v>
      </c>
      <c r="D433" s="131">
        <v>0.5755767061983815</v>
      </c>
      <c r="F433" s="131">
        <v>0.4190817371141624</v>
      </c>
      <c r="G433" s="131">
        <v>0.9989324598202677</v>
      </c>
      <c r="H433" s="131">
        <v>1.2924041058941549</v>
      </c>
    </row>
    <row r="434" spans="1:10" ht="12.75">
      <c r="A434" s="147" t="s">
        <v>421</v>
      </c>
      <c r="C434" s="148" t="s">
        <v>422</v>
      </c>
      <c r="D434" s="148" t="s">
        <v>423</v>
      </c>
      <c r="F434" s="148" t="s">
        <v>424</v>
      </c>
      <c r="G434" s="148" t="s">
        <v>425</v>
      </c>
      <c r="H434" s="148" t="s">
        <v>426</v>
      </c>
      <c r="I434" s="149" t="s">
        <v>427</v>
      </c>
      <c r="J434" s="148" t="s">
        <v>428</v>
      </c>
    </row>
    <row r="435" spans="1:8" ht="12.75">
      <c r="A435" s="150" t="s">
        <v>514</v>
      </c>
      <c r="C435" s="151">
        <v>371.029</v>
      </c>
      <c r="D435" s="131">
        <v>64787.587257266045</v>
      </c>
      <c r="F435" s="131">
        <v>46622</v>
      </c>
      <c r="G435" s="131">
        <v>47884</v>
      </c>
      <c r="H435" s="152" t="s">
        <v>700</v>
      </c>
    </row>
    <row r="437" spans="4:8" ht="12.75">
      <c r="D437" s="131">
        <v>65079.27890610695</v>
      </c>
      <c r="F437" s="131">
        <v>46572</v>
      </c>
      <c r="G437" s="131">
        <v>47710</v>
      </c>
      <c r="H437" s="152" t="s">
        <v>701</v>
      </c>
    </row>
    <row r="439" spans="4:8" ht="12.75">
      <c r="D439" s="131">
        <v>64499.28142726421</v>
      </c>
      <c r="F439" s="131">
        <v>46716</v>
      </c>
      <c r="G439" s="131">
        <v>47770</v>
      </c>
      <c r="H439" s="152" t="s">
        <v>702</v>
      </c>
    </row>
    <row r="441" spans="1:8" ht="12.75">
      <c r="A441" s="147" t="s">
        <v>429</v>
      </c>
      <c r="C441" s="153" t="s">
        <v>430</v>
      </c>
      <c r="D441" s="131">
        <v>64788.71586354573</v>
      </c>
      <c r="F441" s="131">
        <v>46636.66666666667</v>
      </c>
      <c r="G441" s="131">
        <v>47788</v>
      </c>
      <c r="H441" s="131">
        <v>17713.90966199535</v>
      </c>
    </row>
    <row r="442" spans="1:8" ht="12.75">
      <c r="A442" s="130">
        <v>38397.886030092595</v>
      </c>
      <c r="C442" s="153" t="s">
        <v>431</v>
      </c>
      <c r="D442" s="131">
        <v>290.000386516445</v>
      </c>
      <c r="F442" s="131">
        <v>73.11178655547499</v>
      </c>
      <c r="G442" s="131">
        <v>88.3855191759374</v>
      </c>
      <c r="H442" s="131">
        <v>290.000386516445</v>
      </c>
    </row>
    <row r="444" spans="3:8" ht="12.75">
      <c r="C444" s="153" t="s">
        <v>432</v>
      </c>
      <c r="D444" s="131">
        <v>0.4476094064392743</v>
      </c>
      <c r="F444" s="131">
        <v>0.15676889405076477</v>
      </c>
      <c r="G444" s="131">
        <v>0.18495337569251155</v>
      </c>
      <c r="H444" s="131">
        <v>1.6371337104571102</v>
      </c>
    </row>
    <row r="445" spans="1:10" ht="12.75">
      <c r="A445" s="147" t="s">
        <v>421</v>
      </c>
      <c r="C445" s="148" t="s">
        <v>422</v>
      </c>
      <c r="D445" s="148" t="s">
        <v>423</v>
      </c>
      <c r="F445" s="148" t="s">
        <v>424</v>
      </c>
      <c r="G445" s="148" t="s">
        <v>425</v>
      </c>
      <c r="H445" s="148" t="s">
        <v>426</v>
      </c>
      <c r="I445" s="149" t="s">
        <v>427</v>
      </c>
      <c r="J445" s="148" t="s">
        <v>428</v>
      </c>
    </row>
    <row r="446" spans="1:8" ht="12.75">
      <c r="A446" s="150" t="s">
        <v>489</v>
      </c>
      <c r="C446" s="151">
        <v>407.77100000018254</v>
      </c>
      <c r="D446" s="131">
        <v>4946643.702217102</v>
      </c>
      <c r="F446" s="131">
        <v>130400</v>
      </c>
      <c r="G446" s="131">
        <v>122600</v>
      </c>
      <c r="H446" s="152" t="s">
        <v>703</v>
      </c>
    </row>
    <row r="448" spans="4:8" ht="12.75">
      <c r="D448" s="131">
        <v>4903018.549827576</v>
      </c>
      <c r="F448" s="131">
        <v>131200</v>
      </c>
      <c r="G448" s="131">
        <v>121800</v>
      </c>
      <c r="H448" s="152" t="s">
        <v>704</v>
      </c>
    </row>
    <row r="450" spans="4:8" ht="12.75">
      <c r="D450" s="131">
        <v>4737579.03931427</v>
      </c>
      <c r="F450" s="131">
        <v>130600</v>
      </c>
      <c r="G450" s="131">
        <v>121800</v>
      </c>
      <c r="H450" s="152" t="s">
        <v>705</v>
      </c>
    </row>
    <row r="452" spans="1:8" ht="12.75">
      <c r="A452" s="147" t="s">
        <v>429</v>
      </c>
      <c r="C452" s="153" t="s">
        <v>430</v>
      </c>
      <c r="D452" s="131">
        <v>4862413.763786316</v>
      </c>
      <c r="F452" s="131">
        <v>130733.33333333334</v>
      </c>
      <c r="G452" s="131">
        <v>122066.66666666666</v>
      </c>
      <c r="H452" s="131">
        <v>4736084.6233251</v>
      </c>
    </row>
    <row r="453" spans="1:8" ht="12.75">
      <c r="A453" s="130">
        <v>38397.88649305556</v>
      </c>
      <c r="C453" s="153" t="s">
        <v>431</v>
      </c>
      <c r="D453" s="131">
        <v>110288.57513704672</v>
      </c>
      <c r="F453" s="131">
        <v>416.33319989322655</v>
      </c>
      <c r="G453" s="131">
        <v>461.88021535170054</v>
      </c>
      <c r="H453" s="131">
        <v>110288.57513704672</v>
      </c>
    </row>
    <row r="455" spans="3:8" ht="12.75">
      <c r="C455" s="153" t="s">
        <v>432</v>
      </c>
      <c r="D455" s="131">
        <v>2.268185730273313</v>
      </c>
      <c r="F455" s="131">
        <v>0.3184598673329117</v>
      </c>
      <c r="G455" s="131">
        <v>0.37838357347217416</v>
      </c>
      <c r="H455" s="131">
        <v>2.328686750947781</v>
      </c>
    </row>
    <row r="456" spans="1:10" ht="12.75">
      <c r="A456" s="147" t="s">
        <v>421</v>
      </c>
      <c r="C456" s="148" t="s">
        <v>422</v>
      </c>
      <c r="D456" s="148" t="s">
        <v>423</v>
      </c>
      <c r="F456" s="148" t="s">
        <v>424</v>
      </c>
      <c r="G456" s="148" t="s">
        <v>425</v>
      </c>
      <c r="H456" s="148" t="s">
        <v>426</v>
      </c>
      <c r="I456" s="149" t="s">
        <v>427</v>
      </c>
      <c r="J456" s="148" t="s">
        <v>428</v>
      </c>
    </row>
    <row r="457" spans="1:8" ht="12.75">
      <c r="A457" s="150" t="s">
        <v>496</v>
      </c>
      <c r="C457" s="151">
        <v>455.40299999993294</v>
      </c>
      <c r="D457" s="131">
        <v>663437.2815160751</v>
      </c>
      <c r="F457" s="131">
        <v>110462.5</v>
      </c>
      <c r="G457" s="131">
        <v>114140</v>
      </c>
      <c r="H457" s="152" t="s">
        <v>706</v>
      </c>
    </row>
    <row r="459" spans="4:8" ht="12.75">
      <c r="D459" s="131">
        <v>664027.5304412842</v>
      </c>
      <c r="F459" s="131">
        <v>111190</v>
      </c>
      <c r="G459" s="131">
        <v>113510</v>
      </c>
      <c r="H459" s="152" t="s">
        <v>707</v>
      </c>
    </row>
    <row r="461" spans="4:8" ht="12.75">
      <c r="D461" s="131">
        <v>647491.69028759</v>
      </c>
      <c r="F461" s="131">
        <v>111175</v>
      </c>
      <c r="G461" s="131">
        <v>113027.5</v>
      </c>
      <c r="H461" s="152" t="s">
        <v>708</v>
      </c>
    </row>
    <row r="463" spans="1:8" ht="12.75">
      <c r="A463" s="147" t="s">
        <v>429</v>
      </c>
      <c r="C463" s="153" t="s">
        <v>430</v>
      </c>
      <c r="D463" s="131">
        <v>658318.8340816498</v>
      </c>
      <c r="F463" s="131">
        <v>110942.5</v>
      </c>
      <c r="G463" s="131">
        <v>113559.16666666666</v>
      </c>
      <c r="H463" s="131">
        <v>546075.6073374638</v>
      </c>
    </row>
    <row r="464" spans="1:8" ht="12.75">
      <c r="A464" s="130">
        <v>38397.887141203704</v>
      </c>
      <c r="C464" s="153" t="s">
        <v>431</v>
      </c>
      <c r="D464" s="131">
        <v>9381.224893437424</v>
      </c>
      <c r="F464" s="131">
        <v>415.759846546056</v>
      </c>
      <c r="G464" s="131">
        <v>557.8773013247029</v>
      </c>
      <c r="H464" s="131">
        <v>9381.224893437424</v>
      </c>
    </row>
    <row r="466" spans="3:8" ht="12.75">
      <c r="C466" s="153" t="s">
        <v>432</v>
      </c>
      <c r="D466" s="131">
        <v>1.4250275714083387</v>
      </c>
      <c r="F466" s="131">
        <v>0.3747525488843824</v>
      </c>
      <c r="G466" s="131">
        <v>0.4912657583709253</v>
      </c>
      <c r="H466" s="131">
        <v>1.7179351663734024</v>
      </c>
    </row>
    <row r="467" spans="1:16" ht="12.75">
      <c r="A467" s="141" t="s">
        <v>412</v>
      </c>
      <c r="B467" s="136" t="s">
        <v>569</v>
      </c>
      <c r="D467" s="141" t="s">
        <v>413</v>
      </c>
      <c r="E467" s="136" t="s">
        <v>414</v>
      </c>
      <c r="F467" s="137" t="s">
        <v>436</v>
      </c>
      <c r="G467" s="142" t="s">
        <v>416</v>
      </c>
      <c r="H467" s="143">
        <v>1</v>
      </c>
      <c r="I467" s="144" t="s">
        <v>417</v>
      </c>
      <c r="J467" s="143">
        <v>5</v>
      </c>
      <c r="K467" s="142" t="s">
        <v>418</v>
      </c>
      <c r="L467" s="145">
        <v>1</v>
      </c>
      <c r="M467" s="142" t="s">
        <v>419</v>
      </c>
      <c r="N467" s="146">
        <v>1</v>
      </c>
      <c r="O467" s="142" t="s">
        <v>420</v>
      </c>
      <c r="P467" s="146">
        <v>1</v>
      </c>
    </row>
    <row r="469" spans="1:10" ht="12.75">
      <c r="A469" s="147" t="s">
        <v>421</v>
      </c>
      <c r="C469" s="148" t="s">
        <v>422</v>
      </c>
      <c r="D469" s="148" t="s">
        <v>423</v>
      </c>
      <c r="F469" s="148" t="s">
        <v>424</v>
      </c>
      <c r="G469" s="148" t="s">
        <v>425</v>
      </c>
      <c r="H469" s="148" t="s">
        <v>426</v>
      </c>
      <c r="I469" s="149" t="s">
        <v>427</v>
      </c>
      <c r="J469" s="148" t="s">
        <v>428</v>
      </c>
    </row>
    <row r="470" spans="1:8" ht="12.75">
      <c r="A470" s="150" t="s">
        <v>492</v>
      </c>
      <c r="C470" s="151">
        <v>228.61599999992177</v>
      </c>
      <c r="D470" s="131">
        <v>63335.925578057766</v>
      </c>
      <c r="F470" s="131">
        <v>53912</v>
      </c>
      <c r="G470" s="131">
        <v>47151</v>
      </c>
      <c r="H470" s="152" t="s">
        <v>709</v>
      </c>
    </row>
    <row r="472" spans="4:8" ht="12.75">
      <c r="D472" s="131">
        <v>64391.61812418699</v>
      </c>
      <c r="F472" s="131">
        <v>52838</v>
      </c>
      <c r="G472" s="131">
        <v>46638</v>
      </c>
      <c r="H472" s="152" t="s">
        <v>710</v>
      </c>
    </row>
    <row r="474" spans="4:8" ht="12.75">
      <c r="D474" s="131">
        <v>63598.35505747795</v>
      </c>
      <c r="F474" s="131">
        <v>52597</v>
      </c>
      <c r="G474" s="131">
        <v>47114</v>
      </c>
      <c r="H474" s="152" t="s">
        <v>711</v>
      </c>
    </row>
    <row r="476" spans="1:8" ht="12.75">
      <c r="A476" s="147" t="s">
        <v>429</v>
      </c>
      <c r="C476" s="153" t="s">
        <v>430</v>
      </c>
      <c r="D476" s="131">
        <v>63775.29958657424</v>
      </c>
      <c r="F476" s="131">
        <v>53115.66666666667</v>
      </c>
      <c r="G476" s="131">
        <v>46967.66666666667</v>
      </c>
      <c r="H476" s="131">
        <v>13676.5896209385</v>
      </c>
    </row>
    <row r="477" spans="1:8" ht="12.75">
      <c r="A477" s="130">
        <v>38397.889386574076</v>
      </c>
      <c r="C477" s="153" t="s">
        <v>431</v>
      </c>
      <c r="D477" s="131">
        <v>549.6396208154779</v>
      </c>
      <c r="F477" s="131">
        <v>700.0930890484018</v>
      </c>
      <c r="G477" s="131">
        <v>286.0984678975638</v>
      </c>
      <c r="H477" s="131">
        <v>549.6396208154779</v>
      </c>
    </row>
    <row r="479" spans="3:8" ht="12.75">
      <c r="C479" s="153" t="s">
        <v>432</v>
      </c>
      <c r="D479" s="131">
        <v>0.8618377716428417</v>
      </c>
      <c r="F479" s="131">
        <v>1.318053849237956</v>
      </c>
      <c r="G479" s="131">
        <v>0.6091391976698093</v>
      </c>
      <c r="H479" s="131">
        <v>4.018835367948704</v>
      </c>
    </row>
    <row r="480" spans="1:10" ht="12.75">
      <c r="A480" s="147" t="s">
        <v>421</v>
      </c>
      <c r="C480" s="148" t="s">
        <v>422</v>
      </c>
      <c r="D480" s="148" t="s">
        <v>423</v>
      </c>
      <c r="F480" s="148" t="s">
        <v>424</v>
      </c>
      <c r="G480" s="148" t="s">
        <v>425</v>
      </c>
      <c r="H480" s="148" t="s">
        <v>426</v>
      </c>
      <c r="I480" s="149" t="s">
        <v>427</v>
      </c>
      <c r="J480" s="148" t="s">
        <v>428</v>
      </c>
    </row>
    <row r="481" spans="1:8" ht="12.75">
      <c r="A481" s="150" t="s">
        <v>493</v>
      </c>
      <c r="C481" s="151">
        <v>231.6040000000503</v>
      </c>
      <c r="D481" s="131">
        <v>221697.8313755989</v>
      </c>
      <c r="F481" s="131">
        <v>35621</v>
      </c>
      <c r="G481" s="131">
        <v>58571</v>
      </c>
      <c r="H481" s="152" t="s">
        <v>712</v>
      </c>
    </row>
    <row r="483" spans="4:8" ht="12.75">
      <c r="D483" s="131">
        <v>219401.52529525757</v>
      </c>
      <c r="F483" s="131">
        <v>35849</v>
      </c>
      <c r="G483" s="131">
        <v>59258</v>
      </c>
      <c r="H483" s="152" t="s">
        <v>713</v>
      </c>
    </row>
    <row r="485" spans="4:8" ht="12.75">
      <c r="D485" s="131">
        <v>222592.56052994728</v>
      </c>
      <c r="F485" s="131">
        <v>35252</v>
      </c>
      <c r="G485" s="131">
        <v>58938</v>
      </c>
      <c r="H485" s="152" t="s">
        <v>714</v>
      </c>
    </row>
    <row r="487" spans="1:8" ht="12.75">
      <c r="A487" s="147" t="s">
        <v>429</v>
      </c>
      <c r="C487" s="153" t="s">
        <v>430</v>
      </c>
      <c r="D487" s="131">
        <v>221230.6390669346</v>
      </c>
      <c r="F487" s="131">
        <v>35574</v>
      </c>
      <c r="G487" s="131">
        <v>58922.33333333333</v>
      </c>
      <c r="H487" s="131">
        <v>169308.6878617611</v>
      </c>
    </row>
    <row r="488" spans="1:8" ht="12.75">
      <c r="A488" s="130">
        <v>38397.88984953704</v>
      </c>
      <c r="C488" s="153" t="s">
        <v>431</v>
      </c>
      <c r="D488" s="131">
        <v>1646.018820431146</v>
      </c>
      <c r="F488" s="131">
        <v>301.26234414543086</v>
      </c>
      <c r="G488" s="131">
        <v>343.7678480215003</v>
      </c>
      <c r="H488" s="131">
        <v>1646.018820431146</v>
      </c>
    </row>
    <row r="490" spans="3:8" ht="12.75">
      <c r="C490" s="153" t="s">
        <v>432</v>
      </c>
      <c r="D490" s="131">
        <v>0.7440284163954043</v>
      </c>
      <c r="F490" s="131">
        <v>0.8468610337477677</v>
      </c>
      <c r="G490" s="131">
        <v>0.5834253814708069</v>
      </c>
      <c r="H490" s="131">
        <v>0.9721998564982703</v>
      </c>
    </row>
    <row r="491" spans="1:10" ht="12.75">
      <c r="A491" s="147" t="s">
        <v>421</v>
      </c>
      <c r="C491" s="148" t="s">
        <v>422</v>
      </c>
      <c r="D491" s="148" t="s">
        <v>423</v>
      </c>
      <c r="F491" s="148" t="s">
        <v>424</v>
      </c>
      <c r="G491" s="148" t="s">
        <v>425</v>
      </c>
      <c r="H491" s="148" t="s">
        <v>426</v>
      </c>
      <c r="I491" s="149" t="s">
        <v>427</v>
      </c>
      <c r="J491" s="148" t="s">
        <v>428</v>
      </c>
    </row>
    <row r="492" spans="1:8" ht="12.75">
      <c r="A492" s="150" t="s">
        <v>491</v>
      </c>
      <c r="C492" s="151">
        <v>267.7160000000149</v>
      </c>
      <c r="D492" s="131">
        <v>124557.83759224415</v>
      </c>
      <c r="F492" s="131">
        <v>10728.25</v>
      </c>
      <c r="G492" s="131">
        <v>11452</v>
      </c>
      <c r="H492" s="152" t="s">
        <v>715</v>
      </c>
    </row>
    <row r="494" spans="4:8" ht="12.75">
      <c r="D494" s="131">
        <v>121162.419885993</v>
      </c>
      <c r="F494" s="131">
        <v>10821.75</v>
      </c>
      <c r="G494" s="131">
        <v>11443.5</v>
      </c>
      <c r="H494" s="152" t="s">
        <v>716</v>
      </c>
    </row>
    <row r="496" spans="4:8" ht="12.75">
      <c r="D496" s="131">
        <v>122624.3548539877</v>
      </c>
      <c r="F496" s="131">
        <v>10880.75</v>
      </c>
      <c r="G496" s="131">
        <v>11537.5</v>
      </c>
      <c r="H496" s="152" t="s">
        <v>717</v>
      </c>
    </row>
    <row r="498" spans="1:8" ht="12.75">
      <c r="A498" s="147" t="s">
        <v>429</v>
      </c>
      <c r="C498" s="153" t="s">
        <v>430</v>
      </c>
      <c r="D498" s="131">
        <v>122781.53744407496</v>
      </c>
      <c r="F498" s="131">
        <v>10810.25</v>
      </c>
      <c r="G498" s="131">
        <v>11477.666666666668</v>
      </c>
      <c r="H498" s="131">
        <v>111581.59942933719</v>
      </c>
    </row>
    <row r="499" spans="1:8" ht="12.75">
      <c r="A499" s="130">
        <v>38397.890497685185</v>
      </c>
      <c r="C499" s="153" t="s">
        <v>431</v>
      </c>
      <c r="D499" s="131">
        <v>1703.1573987591155</v>
      </c>
      <c r="F499" s="131">
        <v>76.8976592621648</v>
      </c>
      <c r="G499" s="131">
        <v>51.99118515030536</v>
      </c>
      <c r="H499" s="131">
        <v>1703.1573987591155</v>
      </c>
    </row>
    <row r="501" spans="3:8" ht="12.75">
      <c r="C501" s="153" t="s">
        <v>432</v>
      </c>
      <c r="D501" s="131">
        <v>1.3871445448668345</v>
      </c>
      <c r="F501" s="131">
        <v>0.7113402489504388</v>
      </c>
      <c r="G501" s="131">
        <v>0.4529769565559668</v>
      </c>
      <c r="H501" s="131">
        <v>1.5263783701520584</v>
      </c>
    </row>
    <row r="502" spans="1:10" ht="12.75">
      <c r="A502" s="147" t="s">
        <v>421</v>
      </c>
      <c r="C502" s="148" t="s">
        <v>422</v>
      </c>
      <c r="D502" s="148" t="s">
        <v>423</v>
      </c>
      <c r="F502" s="148" t="s">
        <v>424</v>
      </c>
      <c r="G502" s="148" t="s">
        <v>425</v>
      </c>
      <c r="H502" s="148" t="s">
        <v>426</v>
      </c>
      <c r="I502" s="149" t="s">
        <v>427</v>
      </c>
      <c r="J502" s="148" t="s">
        <v>428</v>
      </c>
    </row>
    <row r="503" spans="1:8" ht="12.75">
      <c r="A503" s="150" t="s">
        <v>490</v>
      </c>
      <c r="C503" s="151">
        <v>292.40199999976903</v>
      </c>
      <c r="D503" s="131">
        <v>36312.91133517027</v>
      </c>
      <c r="F503" s="131">
        <v>33446.75</v>
      </c>
      <c r="G503" s="131">
        <v>32452.75</v>
      </c>
      <c r="H503" s="152" t="s">
        <v>718</v>
      </c>
    </row>
    <row r="505" spans="4:8" ht="12.75">
      <c r="D505" s="131">
        <v>36172.525174975395</v>
      </c>
      <c r="F505" s="131">
        <v>33823.5</v>
      </c>
      <c r="G505" s="131">
        <v>32469</v>
      </c>
      <c r="H505" s="152" t="s">
        <v>719</v>
      </c>
    </row>
    <row r="507" spans="4:8" ht="12.75">
      <c r="D507" s="131">
        <v>36147.5</v>
      </c>
      <c r="F507" s="131">
        <v>33504</v>
      </c>
      <c r="G507" s="131">
        <v>32677.75</v>
      </c>
      <c r="H507" s="152" t="s">
        <v>720</v>
      </c>
    </row>
    <row r="509" spans="1:8" ht="12.75">
      <c r="A509" s="147" t="s">
        <v>429</v>
      </c>
      <c r="C509" s="153" t="s">
        <v>430</v>
      </c>
      <c r="D509" s="131">
        <v>36210.97883671522</v>
      </c>
      <c r="F509" s="131">
        <v>33591.416666666664</v>
      </c>
      <c r="G509" s="131">
        <v>32533.166666666664</v>
      </c>
      <c r="H509" s="131">
        <v>3299.3873282764025</v>
      </c>
    </row>
    <row r="510" spans="1:8" ht="12.75">
      <c r="A510" s="130">
        <v>38397.891180555554</v>
      </c>
      <c r="C510" s="153" t="s">
        <v>431</v>
      </c>
      <c r="D510" s="131">
        <v>89.15851348545942</v>
      </c>
      <c r="F510" s="131">
        <v>203.01821552100526</v>
      </c>
      <c r="G510" s="131">
        <v>125.47617635763905</v>
      </c>
      <c r="H510" s="131">
        <v>89.15851348545942</v>
      </c>
    </row>
    <row r="512" spans="3:8" ht="12.75">
      <c r="C512" s="153" t="s">
        <v>432</v>
      </c>
      <c r="D512" s="131">
        <v>0.2462195619938872</v>
      </c>
      <c r="F512" s="131">
        <v>0.6043752710270887</v>
      </c>
      <c r="G512" s="131">
        <v>0.3856869441676619</v>
      </c>
      <c r="H512" s="131">
        <v>2.702274835129337</v>
      </c>
    </row>
    <row r="513" spans="1:10" ht="12.75">
      <c r="A513" s="147" t="s">
        <v>421</v>
      </c>
      <c r="C513" s="148" t="s">
        <v>422</v>
      </c>
      <c r="D513" s="148" t="s">
        <v>423</v>
      </c>
      <c r="F513" s="148" t="s">
        <v>424</v>
      </c>
      <c r="G513" s="148" t="s">
        <v>425</v>
      </c>
      <c r="H513" s="148" t="s">
        <v>426</v>
      </c>
      <c r="I513" s="149" t="s">
        <v>427</v>
      </c>
      <c r="J513" s="148" t="s">
        <v>428</v>
      </c>
    </row>
    <row r="514" spans="1:8" ht="12.75">
      <c r="A514" s="150" t="s">
        <v>494</v>
      </c>
      <c r="C514" s="151">
        <v>324.75400000019</v>
      </c>
      <c r="D514" s="131">
        <v>50575.38187545538</v>
      </c>
      <c r="F514" s="131">
        <v>46106</v>
      </c>
      <c r="G514" s="131">
        <v>42077</v>
      </c>
      <c r="H514" s="152" t="s">
        <v>721</v>
      </c>
    </row>
    <row r="516" spans="4:8" ht="12.75">
      <c r="D516" s="131">
        <v>50467.24215990305</v>
      </c>
      <c r="F516" s="131">
        <v>46040</v>
      </c>
      <c r="G516" s="131">
        <v>42264</v>
      </c>
      <c r="H516" s="152" t="s">
        <v>722</v>
      </c>
    </row>
    <row r="518" spans="4:8" ht="12.75">
      <c r="D518" s="131">
        <v>51016.16037195921</v>
      </c>
      <c r="F518" s="131">
        <v>45731</v>
      </c>
      <c r="G518" s="131">
        <v>42405</v>
      </c>
      <c r="H518" s="152" t="s">
        <v>723</v>
      </c>
    </row>
    <row r="520" spans="1:8" ht="12.75">
      <c r="A520" s="147" t="s">
        <v>429</v>
      </c>
      <c r="C520" s="153" t="s">
        <v>430</v>
      </c>
      <c r="D520" s="131">
        <v>50686.261469105884</v>
      </c>
      <c r="F520" s="131">
        <v>45959</v>
      </c>
      <c r="G520" s="131">
        <v>42248.66666666667</v>
      </c>
      <c r="H520" s="131">
        <v>6459.194443372785</v>
      </c>
    </row>
    <row r="521" spans="1:8" ht="12.75">
      <c r="A521" s="130">
        <v>38397.89167824074</v>
      </c>
      <c r="C521" s="153" t="s">
        <v>431</v>
      </c>
      <c r="D521" s="131">
        <v>290.772271885566</v>
      </c>
      <c r="F521" s="131">
        <v>200.19240744843447</v>
      </c>
      <c r="G521" s="131">
        <v>164.53672335783685</v>
      </c>
      <c r="H521" s="131">
        <v>290.772271885566</v>
      </c>
    </row>
    <row r="523" spans="3:8" ht="12.75">
      <c r="C523" s="153" t="s">
        <v>432</v>
      </c>
      <c r="D523" s="131">
        <v>0.5736707807159865</v>
      </c>
      <c r="F523" s="131">
        <v>0.43558912824133356</v>
      </c>
      <c r="G523" s="131">
        <v>0.38944832189852974</v>
      </c>
      <c r="H523" s="131">
        <v>4.50168011560485</v>
      </c>
    </row>
    <row r="524" spans="1:10" ht="12.75">
      <c r="A524" s="147" t="s">
        <v>421</v>
      </c>
      <c r="C524" s="148" t="s">
        <v>422</v>
      </c>
      <c r="D524" s="148" t="s">
        <v>423</v>
      </c>
      <c r="F524" s="148" t="s">
        <v>424</v>
      </c>
      <c r="G524" s="148" t="s">
        <v>425</v>
      </c>
      <c r="H524" s="148" t="s">
        <v>426</v>
      </c>
      <c r="I524" s="149" t="s">
        <v>427</v>
      </c>
      <c r="J524" s="148" t="s">
        <v>428</v>
      </c>
    </row>
    <row r="525" spans="1:8" ht="12.75">
      <c r="A525" s="150" t="s">
        <v>513</v>
      </c>
      <c r="C525" s="151">
        <v>343.82299999985844</v>
      </c>
      <c r="D525" s="131">
        <v>44951.8787650466</v>
      </c>
      <c r="F525" s="131">
        <v>42116</v>
      </c>
      <c r="G525" s="131">
        <v>41744</v>
      </c>
      <c r="H525" s="152" t="s">
        <v>724</v>
      </c>
    </row>
    <row r="527" spans="4:8" ht="12.75">
      <c r="D527" s="131">
        <v>45303.74151515961</v>
      </c>
      <c r="F527" s="131">
        <v>41864</v>
      </c>
      <c r="G527" s="131">
        <v>41212</v>
      </c>
      <c r="H527" s="152" t="s">
        <v>725</v>
      </c>
    </row>
    <row r="529" spans="4:8" ht="12.75">
      <c r="D529" s="131">
        <v>44356</v>
      </c>
      <c r="F529" s="131">
        <v>41830</v>
      </c>
      <c r="G529" s="131">
        <v>41976</v>
      </c>
      <c r="H529" s="152" t="s">
        <v>726</v>
      </c>
    </row>
    <row r="531" spans="1:8" ht="12.75">
      <c r="A531" s="147" t="s">
        <v>429</v>
      </c>
      <c r="C531" s="153" t="s">
        <v>430</v>
      </c>
      <c r="D531" s="131">
        <v>44870.54009340207</v>
      </c>
      <c r="F531" s="131">
        <v>41936.666666666664</v>
      </c>
      <c r="G531" s="131">
        <v>41644</v>
      </c>
      <c r="H531" s="131">
        <v>3079.1509640129384</v>
      </c>
    </row>
    <row r="532" spans="1:8" ht="12.75">
      <c r="A532" s="130">
        <v>38397.892118055555</v>
      </c>
      <c r="C532" s="153" t="s">
        <v>431</v>
      </c>
      <c r="D532" s="131">
        <v>479.0777384916035</v>
      </c>
      <c r="F532" s="131">
        <v>156.2348659337388</v>
      </c>
      <c r="G532" s="131">
        <v>391.69375792830806</v>
      </c>
      <c r="H532" s="131">
        <v>479.0777384916035</v>
      </c>
    </row>
    <row r="534" spans="3:8" ht="12.75">
      <c r="C534" s="153" t="s">
        <v>432</v>
      </c>
      <c r="D534" s="131">
        <v>1.067688816524963</v>
      </c>
      <c r="F534" s="131">
        <v>0.3725495571108946</v>
      </c>
      <c r="G534" s="131">
        <v>0.9405766927487946</v>
      </c>
      <c r="H534" s="131">
        <v>15.558760973097604</v>
      </c>
    </row>
    <row r="535" spans="1:10" ht="12.75">
      <c r="A535" s="147" t="s">
        <v>421</v>
      </c>
      <c r="C535" s="148" t="s">
        <v>422</v>
      </c>
      <c r="D535" s="148" t="s">
        <v>423</v>
      </c>
      <c r="F535" s="148" t="s">
        <v>424</v>
      </c>
      <c r="G535" s="148" t="s">
        <v>425</v>
      </c>
      <c r="H535" s="148" t="s">
        <v>426</v>
      </c>
      <c r="I535" s="149" t="s">
        <v>427</v>
      </c>
      <c r="J535" s="148" t="s">
        <v>428</v>
      </c>
    </row>
    <row r="536" spans="1:8" ht="12.75">
      <c r="A536" s="150" t="s">
        <v>495</v>
      </c>
      <c r="C536" s="151">
        <v>361.38400000007823</v>
      </c>
      <c r="D536" s="131">
        <v>44236.949547827244</v>
      </c>
      <c r="F536" s="131">
        <v>38442</v>
      </c>
      <c r="G536" s="131">
        <v>37650</v>
      </c>
      <c r="H536" s="152" t="s">
        <v>727</v>
      </c>
    </row>
    <row r="538" spans="4:8" ht="12.75">
      <c r="D538" s="131">
        <v>44883.23827368021</v>
      </c>
      <c r="F538" s="131">
        <v>38112</v>
      </c>
      <c r="G538" s="131">
        <v>37900</v>
      </c>
      <c r="H538" s="152" t="s">
        <v>728</v>
      </c>
    </row>
    <row r="540" spans="4:8" ht="12.75">
      <c r="D540" s="131">
        <v>44441.52704256773</v>
      </c>
      <c r="F540" s="131">
        <v>38224</v>
      </c>
      <c r="G540" s="131">
        <v>37530</v>
      </c>
      <c r="H540" s="152" t="s">
        <v>729</v>
      </c>
    </row>
    <row r="542" spans="1:8" ht="12.75">
      <c r="A542" s="147" t="s">
        <v>429</v>
      </c>
      <c r="C542" s="153" t="s">
        <v>430</v>
      </c>
      <c r="D542" s="131">
        <v>44520.571621358395</v>
      </c>
      <c r="F542" s="131">
        <v>38259.333333333336</v>
      </c>
      <c r="G542" s="131">
        <v>37693.333333333336</v>
      </c>
      <c r="H542" s="131">
        <v>6521.3969747555675</v>
      </c>
    </row>
    <row r="543" spans="1:8" ht="12.75">
      <c r="A543" s="130">
        <v>38397.89255787037</v>
      </c>
      <c r="C543" s="153" t="s">
        <v>431</v>
      </c>
      <c r="D543" s="131">
        <v>330.31547551987313</v>
      </c>
      <c r="F543" s="131">
        <v>167.81338842098782</v>
      </c>
      <c r="G543" s="131">
        <v>188.7679351302369</v>
      </c>
      <c r="H543" s="131">
        <v>330.31547551987313</v>
      </c>
    </row>
    <row r="545" spans="3:8" ht="12.75">
      <c r="C545" s="153" t="s">
        <v>432</v>
      </c>
      <c r="D545" s="131">
        <v>0.7419389812178576</v>
      </c>
      <c r="F545" s="131">
        <v>0.43862078557124506</v>
      </c>
      <c r="G545" s="131">
        <v>0.5007992619302358</v>
      </c>
      <c r="H545" s="131">
        <v>5.065103026215542</v>
      </c>
    </row>
    <row r="546" spans="1:10" ht="12.75">
      <c r="A546" s="147" t="s">
        <v>421</v>
      </c>
      <c r="C546" s="148" t="s">
        <v>422</v>
      </c>
      <c r="D546" s="148" t="s">
        <v>423</v>
      </c>
      <c r="F546" s="148" t="s">
        <v>424</v>
      </c>
      <c r="G546" s="148" t="s">
        <v>425</v>
      </c>
      <c r="H546" s="148" t="s">
        <v>426</v>
      </c>
      <c r="I546" s="149" t="s">
        <v>427</v>
      </c>
      <c r="J546" s="148" t="s">
        <v>428</v>
      </c>
    </row>
    <row r="547" spans="1:8" ht="12.75">
      <c r="A547" s="150" t="s">
        <v>514</v>
      </c>
      <c r="C547" s="151">
        <v>371.029</v>
      </c>
      <c r="D547" s="131">
        <v>45383</v>
      </c>
      <c r="F547" s="131">
        <v>45342</v>
      </c>
      <c r="G547" s="131">
        <v>47240</v>
      </c>
      <c r="H547" s="152" t="s">
        <v>730</v>
      </c>
    </row>
    <row r="549" spans="4:8" ht="12.75">
      <c r="D549" s="131">
        <v>45698.174199700356</v>
      </c>
      <c r="F549" s="131">
        <v>45914</v>
      </c>
      <c r="G549" s="131">
        <v>47748</v>
      </c>
      <c r="H549" s="152" t="s">
        <v>731</v>
      </c>
    </row>
    <row r="551" spans="4:8" ht="12.75">
      <c r="D551" s="131">
        <v>45923.33961081505</v>
      </c>
      <c r="F551" s="131">
        <v>46036</v>
      </c>
      <c r="G551" s="131">
        <v>47560</v>
      </c>
      <c r="H551" s="152" t="s">
        <v>732</v>
      </c>
    </row>
    <row r="553" spans="1:8" ht="12.75">
      <c r="A553" s="147" t="s">
        <v>429</v>
      </c>
      <c r="C553" s="153" t="s">
        <v>430</v>
      </c>
      <c r="D553" s="131">
        <v>45668.171270171806</v>
      </c>
      <c r="F553" s="131">
        <v>45764</v>
      </c>
      <c r="G553" s="131">
        <v>47516</v>
      </c>
      <c r="H553" s="131">
        <v>-762.5517742256617</v>
      </c>
    </row>
    <row r="554" spans="1:8" ht="12.75">
      <c r="A554" s="130">
        <v>38397.89299768519</v>
      </c>
      <c r="C554" s="153" t="s">
        <v>431</v>
      </c>
      <c r="D554" s="131">
        <v>271.41638784198847</v>
      </c>
      <c r="F554" s="131">
        <v>370.51855554074484</v>
      </c>
      <c r="G554" s="131">
        <v>256.8423641068584</v>
      </c>
      <c r="H554" s="131">
        <v>271.41638784198847</v>
      </c>
    </row>
    <row r="556" spans="3:7" ht="12.75">
      <c r="C556" s="153" t="s">
        <v>432</v>
      </c>
      <c r="D556" s="131">
        <v>0.5943228736624806</v>
      </c>
      <c r="F556" s="131">
        <v>0.8096288688505046</v>
      </c>
      <c r="G556" s="131">
        <v>0.5405386903503206</v>
      </c>
    </row>
    <row r="557" spans="1:10" ht="12.75">
      <c r="A557" s="147" t="s">
        <v>421</v>
      </c>
      <c r="C557" s="148" t="s">
        <v>422</v>
      </c>
      <c r="D557" s="148" t="s">
        <v>423</v>
      </c>
      <c r="F557" s="148" t="s">
        <v>424</v>
      </c>
      <c r="G557" s="148" t="s">
        <v>425</v>
      </c>
      <c r="H557" s="148" t="s">
        <v>426</v>
      </c>
      <c r="I557" s="149" t="s">
        <v>427</v>
      </c>
      <c r="J557" s="148" t="s">
        <v>428</v>
      </c>
    </row>
    <row r="558" spans="1:8" ht="12.75">
      <c r="A558" s="150" t="s">
        <v>489</v>
      </c>
      <c r="C558" s="151">
        <v>407.77100000018254</v>
      </c>
      <c r="D558" s="131">
        <v>124919.99403429031</v>
      </c>
      <c r="F558" s="131">
        <v>113600</v>
      </c>
      <c r="G558" s="131">
        <v>111000</v>
      </c>
      <c r="H558" s="152" t="s">
        <v>733</v>
      </c>
    </row>
    <row r="560" spans="4:8" ht="12.75">
      <c r="D560" s="131">
        <v>124259.51102817059</v>
      </c>
      <c r="F560" s="131">
        <v>114600</v>
      </c>
      <c r="G560" s="131">
        <v>110500</v>
      </c>
      <c r="H560" s="152" t="s">
        <v>734</v>
      </c>
    </row>
    <row r="562" spans="4:8" ht="12.75">
      <c r="D562" s="131">
        <v>123675.84434437752</v>
      </c>
      <c r="F562" s="131">
        <v>115800</v>
      </c>
      <c r="G562" s="131">
        <v>110800</v>
      </c>
      <c r="H562" s="152" t="s">
        <v>735</v>
      </c>
    </row>
    <row r="564" spans="1:8" ht="12.75">
      <c r="A564" s="147" t="s">
        <v>429</v>
      </c>
      <c r="C564" s="153" t="s">
        <v>430</v>
      </c>
      <c r="D564" s="131">
        <v>124285.11646894613</v>
      </c>
      <c r="F564" s="131">
        <v>114666.66666666666</v>
      </c>
      <c r="G564" s="131">
        <v>110766.66666666666</v>
      </c>
      <c r="H564" s="131">
        <v>11600.336594732302</v>
      </c>
    </row>
    <row r="565" spans="1:8" ht="12.75">
      <c r="A565" s="130">
        <v>38397.89346064815</v>
      </c>
      <c r="C565" s="153" t="s">
        <v>431</v>
      </c>
      <c r="D565" s="131">
        <v>622.4699524311895</v>
      </c>
      <c r="F565" s="131">
        <v>1101.5141094572202</v>
      </c>
      <c r="G565" s="131">
        <v>251.66114784235833</v>
      </c>
      <c r="H565" s="131">
        <v>622.4699524311895</v>
      </c>
    </row>
    <row r="567" spans="3:8" ht="12.75">
      <c r="C567" s="153" t="s">
        <v>432</v>
      </c>
      <c r="D567" s="131">
        <v>0.5008403018125827</v>
      </c>
      <c r="F567" s="131">
        <v>0.9606227698754829</v>
      </c>
      <c r="G567" s="131">
        <v>0.2271993510463663</v>
      </c>
      <c r="H567" s="131">
        <v>5.36596457652662</v>
      </c>
    </row>
    <row r="568" spans="1:10" ht="12.75">
      <c r="A568" s="147" t="s">
        <v>421</v>
      </c>
      <c r="C568" s="148" t="s">
        <v>422</v>
      </c>
      <c r="D568" s="148" t="s">
        <v>423</v>
      </c>
      <c r="F568" s="148" t="s">
        <v>424</v>
      </c>
      <c r="G568" s="148" t="s">
        <v>425</v>
      </c>
      <c r="H568" s="148" t="s">
        <v>426</v>
      </c>
      <c r="I568" s="149" t="s">
        <v>427</v>
      </c>
      <c r="J568" s="148" t="s">
        <v>428</v>
      </c>
    </row>
    <row r="569" spans="1:8" ht="12.75">
      <c r="A569" s="150" t="s">
        <v>496</v>
      </c>
      <c r="C569" s="151">
        <v>455.40299999993294</v>
      </c>
      <c r="D569" s="131">
        <v>155671.59270310402</v>
      </c>
      <c r="F569" s="131">
        <v>107285</v>
      </c>
      <c r="G569" s="131">
        <v>111340</v>
      </c>
      <c r="H569" s="152" t="s">
        <v>736</v>
      </c>
    </row>
    <row r="571" spans="4:8" ht="12.75">
      <c r="D571" s="131">
        <v>153238.24506282806</v>
      </c>
      <c r="F571" s="131">
        <v>108244.99999988079</v>
      </c>
      <c r="G571" s="131">
        <v>111460</v>
      </c>
      <c r="H571" s="152" t="s">
        <v>737</v>
      </c>
    </row>
    <row r="573" spans="4:8" ht="12.75">
      <c r="D573" s="131">
        <v>155124.9040272236</v>
      </c>
      <c r="F573" s="131">
        <v>108522.5</v>
      </c>
      <c r="G573" s="131">
        <v>111769.99999988079</v>
      </c>
      <c r="H573" s="152" t="s">
        <v>738</v>
      </c>
    </row>
    <row r="575" spans="1:8" ht="12.75">
      <c r="A575" s="147" t="s">
        <v>429</v>
      </c>
      <c r="C575" s="153" t="s">
        <v>430</v>
      </c>
      <c r="D575" s="131">
        <v>154678.24726438522</v>
      </c>
      <c r="F575" s="131">
        <v>108017.49999996027</v>
      </c>
      <c r="G575" s="131">
        <v>111523.33333329359</v>
      </c>
      <c r="H575" s="131">
        <v>44918.02197372729</v>
      </c>
    </row>
    <row r="576" spans="1:8" ht="12.75">
      <c r="A576" s="130">
        <v>38397.894108796296</v>
      </c>
      <c r="C576" s="153" t="s">
        <v>431</v>
      </c>
      <c r="D576" s="131">
        <v>1276.6839399193195</v>
      </c>
      <c r="F576" s="131">
        <v>649.360262084121</v>
      </c>
      <c r="G576" s="131">
        <v>221.88585646854838</v>
      </c>
      <c r="H576" s="131">
        <v>1276.6839399193195</v>
      </c>
    </row>
    <row r="578" spans="3:8" ht="12.75">
      <c r="C578" s="153" t="s">
        <v>432</v>
      </c>
      <c r="D578" s="131">
        <v>0.8253804025443447</v>
      </c>
      <c r="F578" s="131">
        <v>0.6011620914058926</v>
      </c>
      <c r="G578" s="131">
        <v>0.19895913244041083</v>
      </c>
      <c r="H578" s="131">
        <v>2.842253251191819</v>
      </c>
    </row>
    <row r="579" spans="1:16" ht="12.75">
      <c r="A579" s="141" t="s">
        <v>412</v>
      </c>
      <c r="B579" s="136" t="s">
        <v>576</v>
      </c>
      <c r="D579" s="141" t="s">
        <v>413</v>
      </c>
      <c r="E579" s="136" t="s">
        <v>414</v>
      </c>
      <c r="F579" s="137" t="s">
        <v>437</v>
      </c>
      <c r="G579" s="142" t="s">
        <v>416</v>
      </c>
      <c r="H579" s="143">
        <v>1</v>
      </c>
      <c r="I579" s="144" t="s">
        <v>417</v>
      </c>
      <c r="J579" s="143">
        <v>6</v>
      </c>
      <c r="K579" s="142" t="s">
        <v>418</v>
      </c>
      <c r="L579" s="145">
        <v>1</v>
      </c>
      <c r="M579" s="142" t="s">
        <v>419</v>
      </c>
      <c r="N579" s="146">
        <v>1</v>
      </c>
      <c r="O579" s="142" t="s">
        <v>420</v>
      </c>
      <c r="P579" s="146">
        <v>1</v>
      </c>
    </row>
    <row r="581" spans="1:10" ht="12.75">
      <c r="A581" s="147" t="s">
        <v>421</v>
      </c>
      <c r="C581" s="148" t="s">
        <v>422</v>
      </c>
      <c r="D581" s="148" t="s">
        <v>423</v>
      </c>
      <c r="F581" s="148" t="s">
        <v>424</v>
      </c>
      <c r="G581" s="148" t="s">
        <v>425</v>
      </c>
      <c r="H581" s="148" t="s">
        <v>426</v>
      </c>
      <c r="I581" s="149" t="s">
        <v>427</v>
      </c>
      <c r="J581" s="148" t="s">
        <v>428</v>
      </c>
    </row>
    <row r="582" spans="1:8" ht="12.75">
      <c r="A582" s="150" t="s">
        <v>492</v>
      </c>
      <c r="C582" s="151">
        <v>228.61599999992177</v>
      </c>
      <c r="D582" s="131">
        <v>52457</v>
      </c>
      <c r="F582" s="131">
        <v>55530.999999940395</v>
      </c>
      <c r="G582" s="131">
        <v>48614</v>
      </c>
      <c r="H582" s="152" t="s">
        <v>739</v>
      </c>
    </row>
    <row r="584" spans="4:8" ht="12.75">
      <c r="D584" s="131">
        <v>52859.5</v>
      </c>
      <c r="F584" s="131">
        <v>53099</v>
      </c>
      <c r="G584" s="131">
        <v>47717</v>
      </c>
      <c r="H584" s="152" t="s">
        <v>740</v>
      </c>
    </row>
    <row r="586" spans="4:8" ht="12.75">
      <c r="D586" s="131">
        <v>52516.5</v>
      </c>
      <c r="F586" s="131">
        <v>51918</v>
      </c>
      <c r="G586" s="131">
        <v>47834</v>
      </c>
      <c r="H586" s="152" t="s">
        <v>741</v>
      </c>
    </row>
    <row r="588" spans="1:8" ht="12.75">
      <c r="A588" s="147" t="s">
        <v>429</v>
      </c>
      <c r="C588" s="153" t="s">
        <v>430</v>
      </c>
      <c r="D588" s="131">
        <v>52611</v>
      </c>
      <c r="F588" s="131">
        <v>53515.99999998014</v>
      </c>
      <c r="G588" s="131">
        <v>48055</v>
      </c>
      <c r="H588" s="131">
        <v>1774.8309278451698</v>
      </c>
    </row>
    <row r="589" spans="1:8" ht="12.75">
      <c r="A589" s="130">
        <v>38397.89634259259</v>
      </c>
      <c r="C589" s="153" t="s">
        <v>431</v>
      </c>
      <c r="D589" s="131">
        <v>217.2538837397389</v>
      </c>
      <c r="F589" s="131">
        <v>1842.242926402367</v>
      </c>
      <c r="G589" s="131">
        <v>487.6299826712873</v>
      </c>
      <c r="H589" s="131">
        <v>217.2538837397389</v>
      </c>
    </row>
    <row r="591" spans="3:8" ht="12.75">
      <c r="C591" s="153" t="s">
        <v>432</v>
      </c>
      <c r="D591" s="131">
        <v>0.4129438401470014</v>
      </c>
      <c r="F591" s="131">
        <v>3.442415214894705</v>
      </c>
      <c r="G591" s="131">
        <v>1.01473308224178</v>
      </c>
      <c r="H591" s="131">
        <v>12.240821383674437</v>
      </c>
    </row>
    <row r="592" spans="1:10" ht="12.75">
      <c r="A592" s="147" t="s">
        <v>421</v>
      </c>
      <c r="C592" s="148" t="s">
        <v>422</v>
      </c>
      <c r="D592" s="148" t="s">
        <v>423</v>
      </c>
      <c r="F592" s="148" t="s">
        <v>424</v>
      </c>
      <c r="G592" s="148" t="s">
        <v>425</v>
      </c>
      <c r="H592" s="148" t="s">
        <v>426</v>
      </c>
      <c r="I592" s="149" t="s">
        <v>427</v>
      </c>
      <c r="J592" s="148" t="s">
        <v>428</v>
      </c>
    </row>
    <row r="593" spans="1:8" ht="12.75">
      <c r="A593" s="150" t="s">
        <v>493</v>
      </c>
      <c r="C593" s="151">
        <v>231.6040000000503</v>
      </c>
      <c r="D593" s="131">
        <v>58495.14585369825</v>
      </c>
      <c r="F593" s="131">
        <v>34613</v>
      </c>
      <c r="G593" s="131">
        <v>56301</v>
      </c>
      <c r="H593" s="152" t="s">
        <v>742</v>
      </c>
    </row>
    <row r="595" spans="4:8" ht="12.75">
      <c r="D595" s="131">
        <v>58489.32702946663</v>
      </c>
      <c r="F595" s="131">
        <v>34872</v>
      </c>
      <c r="G595" s="131">
        <v>56842</v>
      </c>
      <c r="H595" s="152" t="s">
        <v>743</v>
      </c>
    </row>
    <row r="597" spans="4:8" ht="12.75">
      <c r="D597" s="131">
        <v>59228.913595080376</v>
      </c>
      <c r="F597" s="131">
        <v>35109</v>
      </c>
      <c r="G597" s="131">
        <v>56942</v>
      </c>
      <c r="H597" s="152" t="s">
        <v>744</v>
      </c>
    </row>
    <row r="599" spans="1:8" ht="12.75">
      <c r="A599" s="147" t="s">
        <v>429</v>
      </c>
      <c r="C599" s="153" t="s">
        <v>430</v>
      </c>
      <c r="D599" s="131">
        <v>58737.795492748424</v>
      </c>
      <c r="F599" s="131">
        <v>34864.666666666664</v>
      </c>
      <c r="G599" s="131">
        <v>56695</v>
      </c>
      <c r="H599" s="131">
        <v>8588.04534577605</v>
      </c>
    </row>
    <row r="600" spans="1:8" ht="12.75">
      <c r="A600" s="130">
        <v>38397.89681712963</v>
      </c>
      <c r="C600" s="153" t="s">
        <v>431</v>
      </c>
      <c r="D600" s="131">
        <v>425.3307036969283</v>
      </c>
      <c r="F600" s="131">
        <v>248.08130387704216</v>
      </c>
      <c r="G600" s="131">
        <v>344.8579417673312</v>
      </c>
      <c r="H600" s="131">
        <v>425.3307036969283</v>
      </c>
    </row>
    <row r="602" spans="3:8" ht="12.75">
      <c r="C602" s="153" t="s">
        <v>432</v>
      </c>
      <c r="D602" s="131">
        <v>0.7241175807311977</v>
      </c>
      <c r="F602" s="131">
        <v>0.7115550716399858</v>
      </c>
      <c r="G602" s="131">
        <v>0.6082687040609069</v>
      </c>
      <c r="H602" s="131">
        <v>4.952590334261839</v>
      </c>
    </row>
    <row r="603" spans="1:10" ht="12.75">
      <c r="A603" s="147" t="s">
        <v>421</v>
      </c>
      <c r="C603" s="148" t="s">
        <v>422</v>
      </c>
      <c r="D603" s="148" t="s">
        <v>423</v>
      </c>
      <c r="F603" s="148" t="s">
        <v>424</v>
      </c>
      <c r="G603" s="148" t="s">
        <v>425</v>
      </c>
      <c r="H603" s="148" t="s">
        <v>426</v>
      </c>
      <c r="I603" s="149" t="s">
        <v>427</v>
      </c>
      <c r="J603" s="148" t="s">
        <v>428</v>
      </c>
    </row>
    <row r="604" spans="1:8" ht="12.75">
      <c r="A604" s="150" t="s">
        <v>491</v>
      </c>
      <c r="C604" s="151">
        <v>267.7160000000149</v>
      </c>
      <c r="D604" s="131">
        <v>21176.708020567894</v>
      </c>
      <c r="F604" s="131">
        <v>10517.5</v>
      </c>
      <c r="G604" s="131">
        <v>11225.5</v>
      </c>
      <c r="H604" s="152" t="s">
        <v>745</v>
      </c>
    </row>
    <row r="606" spans="4:8" ht="12.75">
      <c r="D606" s="131">
        <v>21148.405314564705</v>
      </c>
      <c r="F606" s="131">
        <v>10491.5</v>
      </c>
      <c r="G606" s="131">
        <v>10975.5</v>
      </c>
      <c r="H606" s="152" t="s">
        <v>746</v>
      </c>
    </row>
    <row r="608" spans="4:8" ht="12.75">
      <c r="D608" s="131">
        <v>21264.423705548048</v>
      </c>
      <c r="F608" s="131">
        <v>10605.25</v>
      </c>
      <c r="G608" s="131">
        <v>11174</v>
      </c>
      <c r="H608" s="152" t="s">
        <v>747</v>
      </c>
    </row>
    <row r="610" spans="1:8" ht="12.75">
      <c r="A610" s="147" t="s">
        <v>429</v>
      </c>
      <c r="C610" s="153" t="s">
        <v>430</v>
      </c>
      <c r="D610" s="131">
        <v>21196.51234689355</v>
      </c>
      <c r="F610" s="131">
        <v>10538.083333333332</v>
      </c>
      <c r="G610" s="131">
        <v>11125</v>
      </c>
      <c r="H610" s="131">
        <v>10315.742949407637</v>
      </c>
    </row>
    <row r="611" spans="1:8" ht="12.75">
      <c r="A611" s="130">
        <v>38397.897465277776</v>
      </c>
      <c r="C611" s="153" t="s">
        <v>431</v>
      </c>
      <c r="D611" s="131">
        <v>60.49153054384915</v>
      </c>
      <c r="F611" s="131">
        <v>59.60302704840865</v>
      </c>
      <c r="G611" s="131">
        <v>132.0066286214446</v>
      </c>
      <c r="H611" s="131">
        <v>60.49153054384915</v>
      </c>
    </row>
    <row r="613" spans="3:8" ht="12.75">
      <c r="C613" s="153" t="s">
        <v>432</v>
      </c>
      <c r="D613" s="131">
        <v>0.28538435735968837</v>
      </c>
      <c r="F613" s="131">
        <v>0.5655964672425441</v>
      </c>
      <c r="G613" s="131">
        <v>1.1865764370466931</v>
      </c>
      <c r="H613" s="131">
        <v>0.5864001346342463</v>
      </c>
    </row>
    <row r="614" spans="1:10" ht="12.75">
      <c r="A614" s="147" t="s">
        <v>421</v>
      </c>
      <c r="C614" s="148" t="s">
        <v>422</v>
      </c>
      <c r="D614" s="148" t="s">
        <v>423</v>
      </c>
      <c r="F614" s="148" t="s">
        <v>424</v>
      </c>
      <c r="G614" s="148" t="s">
        <v>425</v>
      </c>
      <c r="H614" s="148" t="s">
        <v>426</v>
      </c>
      <c r="I614" s="149" t="s">
        <v>427</v>
      </c>
      <c r="J614" s="148" t="s">
        <v>428</v>
      </c>
    </row>
    <row r="615" spans="1:8" ht="12.75">
      <c r="A615" s="150" t="s">
        <v>490</v>
      </c>
      <c r="C615" s="151">
        <v>292.40199999976903</v>
      </c>
      <c r="D615" s="131">
        <v>57569.70777463913</v>
      </c>
      <c r="F615" s="131">
        <v>32761</v>
      </c>
      <c r="G615" s="131">
        <v>32270.75</v>
      </c>
      <c r="H615" s="152" t="s">
        <v>748</v>
      </c>
    </row>
    <row r="617" spans="4:8" ht="12.75">
      <c r="D617" s="131">
        <v>58481.804932653904</v>
      </c>
      <c r="F617" s="131">
        <v>32652.75</v>
      </c>
      <c r="G617" s="131">
        <v>32304</v>
      </c>
      <c r="H617" s="152" t="s">
        <v>749</v>
      </c>
    </row>
    <row r="619" spans="4:8" ht="12.75">
      <c r="D619" s="131">
        <v>58929.93903666735</v>
      </c>
      <c r="F619" s="131">
        <v>32527.25</v>
      </c>
      <c r="G619" s="131">
        <v>32435.75</v>
      </c>
      <c r="H619" s="152" t="s">
        <v>750</v>
      </c>
    </row>
    <row r="621" spans="1:8" ht="12.75">
      <c r="A621" s="147" t="s">
        <v>429</v>
      </c>
      <c r="C621" s="153" t="s">
        <v>430</v>
      </c>
      <c r="D621" s="131">
        <v>58327.15058132012</v>
      </c>
      <c r="F621" s="131">
        <v>32647</v>
      </c>
      <c r="G621" s="131">
        <v>32336.833333333336</v>
      </c>
      <c r="H621" s="131">
        <v>25879.403218450923</v>
      </c>
    </row>
    <row r="622" spans="1:8" ht="12.75">
      <c r="A622" s="130">
        <v>38397.898148148146</v>
      </c>
      <c r="C622" s="153" t="s">
        <v>431</v>
      </c>
      <c r="D622" s="131">
        <v>693.1780058825839</v>
      </c>
      <c r="F622" s="131">
        <v>116.98103478769539</v>
      </c>
      <c r="G622" s="131">
        <v>87.26265428769247</v>
      </c>
      <c r="H622" s="131">
        <v>693.1780058825839</v>
      </c>
    </row>
    <row r="624" spans="3:8" ht="12.75">
      <c r="C624" s="153" t="s">
        <v>432</v>
      </c>
      <c r="D624" s="131">
        <v>1.1884311147964448</v>
      </c>
      <c r="F624" s="131">
        <v>0.35832093236038653</v>
      </c>
      <c r="G624" s="131">
        <v>0.2698552866577096</v>
      </c>
      <c r="H624" s="131">
        <v>2.6784930086346703</v>
      </c>
    </row>
    <row r="625" spans="1:10" ht="12.75">
      <c r="A625" s="147" t="s">
        <v>421</v>
      </c>
      <c r="C625" s="148" t="s">
        <v>422</v>
      </c>
      <c r="D625" s="148" t="s">
        <v>423</v>
      </c>
      <c r="F625" s="148" t="s">
        <v>424</v>
      </c>
      <c r="G625" s="148" t="s">
        <v>425</v>
      </c>
      <c r="H625" s="148" t="s">
        <v>426</v>
      </c>
      <c r="I625" s="149" t="s">
        <v>427</v>
      </c>
      <c r="J625" s="148" t="s">
        <v>428</v>
      </c>
    </row>
    <row r="626" spans="1:8" ht="12.75">
      <c r="A626" s="150" t="s">
        <v>494</v>
      </c>
      <c r="C626" s="151">
        <v>324.75400000019</v>
      </c>
      <c r="D626" s="131">
        <v>59093.84403270483</v>
      </c>
      <c r="F626" s="131">
        <v>46705</v>
      </c>
      <c r="G626" s="131">
        <v>43092</v>
      </c>
      <c r="H626" s="152" t="s">
        <v>751</v>
      </c>
    </row>
    <row r="628" spans="4:8" ht="12.75">
      <c r="D628" s="131">
        <v>59087.45429599285</v>
      </c>
      <c r="F628" s="131">
        <v>46169</v>
      </c>
      <c r="G628" s="131">
        <v>43266</v>
      </c>
      <c r="H628" s="152" t="s">
        <v>752</v>
      </c>
    </row>
    <row r="630" spans="4:8" ht="12.75">
      <c r="D630" s="131">
        <v>59298.336894989014</v>
      </c>
      <c r="F630" s="131">
        <v>46473</v>
      </c>
      <c r="G630" s="131">
        <v>42990</v>
      </c>
      <c r="H630" s="152" t="s">
        <v>753</v>
      </c>
    </row>
    <row r="632" spans="1:8" ht="12.75">
      <c r="A632" s="147" t="s">
        <v>429</v>
      </c>
      <c r="C632" s="153" t="s">
        <v>430</v>
      </c>
      <c r="D632" s="131">
        <v>59159.878407895565</v>
      </c>
      <c r="F632" s="131">
        <v>46449</v>
      </c>
      <c r="G632" s="131">
        <v>43116</v>
      </c>
      <c r="H632" s="131">
        <v>14266.677330696284</v>
      </c>
    </row>
    <row r="633" spans="1:8" ht="12.75">
      <c r="A633" s="130">
        <v>38397.89865740741</v>
      </c>
      <c r="C633" s="153" t="s">
        <v>431</v>
      </c>
      <c r="D633" s="131">
        <v>119.95112200020503</v>
      </c>
      <c r="F633" s="131">
        <v>268.80476186258306</v>
      </c>
      <c r="G633" s="131">
        <v>139.5564401953561</v>
      </c>
      <c r="H633" s="131">
        <v>119.95112200020503</v>
      </c>
    </row>
    <row r="635" spans="3:8" ht="12.75">
      <c r="C635" s="153" t="s">
        <v>432</v>
      </c>
      <c r="D635" s="131">
        <v>0.20275755330862244</v>
      </c>
      <c r="F635" s="131">
        <v>0.5787094703063211</v>
      </c>
      <c r="G635" s="131">
        <v>0.32367668660208765</v>
      </c>
      <c r="H635" s="131">
        <v>0.8407782640609482</v>
      </c>
    </row>
    <row r="636" spans="1:10" ht="12.75">
      <c r="A636" s="147" t="s">
        <v>421</v>
      </c>
      <c r="C636" s="148" t="s">
        <v>422</v>
      </c>
      <c r="D636" s="148" t="s">
        <v>423</v>
      </c>
      <c r="F636" s="148" t="s">
        <v>424</v>
      </c>
      <c r="G636" s="148" t="s">
        <v>425</v>
      </c>
      <c r="H636" s="148" t="s">
        <v>426</v>
      </c>
      <c r="I636" s="149" t="s">
        <v>427</v>
      </c>
      <c r="J636" s="148" t="s">
        <v>428</v>
      </c>
    </row>
    <row r="637" spans="1:8" ht="12.75">
      <c r="A637" s="150" t="s">
        <v>513</v>
      </c>
      <c r="C637" s="151">
        <v>343.82299999985844</v>
      </c>
      <c r="D637" s="131">
        <v>50034.277140676975</v>
      </c>
      <c r="F637" s="131">
        <v>42590</v>
      </c>
      <c r="G637" s="131">
        <v>41974</v>
      </c>
      <c r="H637" s="152" t="s">
        <v>754</v>
      </c>
    </row>
    <row r="639" spans="4:8" ht="12.75">
      <c r="D639" s="131">
        <v>50673.28103047609</v>
      </c>
      <c r="F639" s="131">
        <v>42202</v>
      </c>
      <c r="G639" s="131">
        <v>42048</v>
      </c>
      <c r="H639" s="152" t="s">
        <v>755</v>
      </c>
    </row>
    <row r="641" spans="4:8" ht="12.75">
      <c r="D641" s="131">
        <v>50713.89832007885</v>
      </c>
      <c r="F641" s="131">
        <v>42526</v>
      </c>
      <c r="G641" s="131">
        <v>41646</v>
      </c>
      <c r="H641" s="152" t="s">
        <v>756</v>
      </c>
    </row>
    <row r="643" spans="1:8" ht="12.75">
      <c r="A643" s="147" t="s">
        <v>429</v>
      </c>
      <c r="C643" s="153" t="s">
        <v>430</v>
      </c>
      <c r="D643" s="131">
        <v>50473.818830410644</v>
      </c>
      <c r="F643" s="131">
        <v>42439.33333333333</v>
      </c>
      <c r="G643" s="131">
        <v>41889.333333333336</v>
      </c>
      <c r="H643" s="131">
        <v>8307.50137009318</v>
      </c>
    </row>
    <row r="644" spans="1:8" ht="12.75">
      <c r="A644" s="130">
        <v>38397.89908564815</v>
      </c>
      <c r="C644" s="153" t="s">
        <v>431</v>
      </c>
      <c r="D644" s="131">
        <v>381.195637192099</v>
      </c>
      <c r="F644" s="131">
        <v>208.0128201177354</v>
      </c>
      <c r="G644" s="131">
        <v>213.95638184764047</v>
      </c>
      <c r="H644" s="131">
        <v>381.195637192099</v>
      </c>
    </row>
    <row r="646" spans="3:8" ht="12.75">
      <c r="C646" s="153" t="s">
        <v>432</v>
      </c>
      <c r="D646" s="131">
        <v>0.7552343888876253</v>
      </c>
      <c r="F646" s="131">
        <v>0.49014158277164765</v>
      </c>
      <c r="G646" s="131">
        <v>0.5107657840841912</v>
      </c>
      <c r="H646" s="131">
        <v>4.588571463429362</v>
      </c>
    </row>
    <row r="647" spans="1:10" ht="12.75">
      <c r="A647" s="147" t="s">
        <v>421</v>
      </c>
      <c r="C647" s="148" t="s">
        <v>422</v>
      </c>
      <c r="D647" s="148" t="s">
        <v>423</v>
      </c>
      <c r="F647" s="148" t="s">
        <v>424</v>
      </c>
      <c r="G647" s="148" t="s">
        <v>425</v>
      </c>
      <c r="H647" s="148" t="s">
        <v>426</v>
      </c>
      <c r="I647" s="149" t="s">
        <v>427</v>
      </c>
      <c r="J647" s="148" t="s">
        <v>428</v>
      </c>
    </row>
    <row r="648" spans="1:8" ht="12.75">
      <c r="A648" s="150" t="s">
        <v>495</v>
      </c>
      <c r="C648" s="151">
        <v>361.38400000007823</v>
      </c>
      <c r="D648" s="131">
        <v>79190.92694497108</v>
      </c>
      <c r="F648" s="131">
        <v>38148</v>
      </c>
      <c r="G648" s="131">
        <v>38124</v>
      </c>
      <c r="H648" s="152" t="s">
        <v>757</v>
      </c>
    </row>
    <row r="650" spans="4:8" ht="12.75">
      <c r="D650" s="131">
        <v>79016.89820921421</v>
      </c>
      <c r="F650" s="131">
        <v>38522</v>
      </c>
      <c r="G650" s="131">
        <v>38588</v>
      </c>
      <c r="H650" s="152" t="s">
        <v>758</v>
      </c>
    </row>
    <row r="652" spans="4:8" ht="12.75">
      <c r="D652" s="131">
        <v>78645.30631625652</v>
      </c>
      <c r="F652" s="131">
        <v>37424</v>
      </c>
      <c r="G652" s="131">
        <v>37996</v>
      </c>
      <c r="H652" s="152" t="s">
        <v>759</v>
      </c>
    </row>
    <row r="654" spans="1:8" ht="12.75">
      <c r="A654" s="147" t="s">
        <v>429</v>
      </c>
      <c r="C654" s="153" t="s">
        <v>430</v>
      </c>
      <c r="D654" s="131">
        <v>78951.0438234806</v>
      </c>
      <c r="F654" s="131">
        <v>38031.333333333336</v>
      </c>
      <c r="G654" s="131">
        <v>38236</v>
      </c>
      <c r="H654" s="131">
        <v>40825.636618738245</v>
      </c>
    </row>
    <row r="655" spans="1:8" ht="12.75">
      <c r="A655" s="130">
        <v>38397.89952546296</v>
      </c>
      <c r="C655" s="153" t="s">
        <v>431</v>
      </c>
      <c r="D655" s="131">
        <v>278.70785369264524</v>
      </c>
      <c r="F655" s="131">
        <v>558.2197894497591</v>
      </c>
      <c r="G655" s="131">
        <v>311.4867573429085</v>
      </c>
      <c r="H655" s="131">
        <v>278.70785369264524</v>
      </c>
    </row>
    <row r="657" spans="3:8" ht="12.75">
      <c r="C657" s="153" t="s">
        <v>432</v>
      </c>
      <c r="D657" s="131">
        <v>0.35301351343217524</v>
      </c>
      <c r="F657" s="131">
        <v>1.4677891636276028</v>
      </c>
      <c r="G657" s="131">
        <v>0.8146426334943732</v>
      </c>
      <c r="H657" s="131">
        <v>0.6826785245149694</v>
      </c>
    </row>
    <row r="658" spans="1:10" ht="12.75">
      <c r="A658" s="147" t="s">
        <v>421</v>
      </c>
      <c r="C658" s="148" t="s">
        <v>422</v>
      </c>
      <c r="D658" s="148" t="s">
        <v>423</v>
      </c>
      <c r="F658" s="148" t="s">
        <v>424</v>
      </c>
      <c r="G658" s="148" t="s">
        <v>425</v>
      </c>
      <c r="H658" s="148" t="s">
        <v>426</v>
      </c>
      <c r="I658" s="149" t="s">
        <v>427</v>
      </c>
      <c r="J658" s="148" t="s">
        <v>428</v>
      </c>
    </row>
    <row r="659" spans="1:8" ht="12.75">
      <c r="A659" s="150" t="s">
        <v>514</v>
      </c>
      <c r="C659" s="151">
        <v>371.029</v>
      </c>
      <c r="D659" s="131">
        <v>60991.92144984007</v>
      </c>
      <c r="F659" s="131">
        <v>46852</v>
      </c>
      <c r="G659" s="131">
        <v>48120</v>
      </c>
      <c r="H659" s="152" t="s">
        <v>760</v>
      </c>
    </row>
    <row r="661" spans="4:8" ht="12.75">
      <c r="D661" s="131">
        <v>60775.841376662254</v>
      </c>
      <c r="F661" s="131">
        <v>46104</v>
      </c>
      <c r="G661" s="131">
        <v>48248</v>
      </c>
      <c r="H661" s="152" t="s">
        <v>761</v>
      </c>
    </row>
    <row r="663" spans="4:8" ht="12.75">
      <c r="D663" s="131">
        <v>60571.51435983181</v>
      </c>
      <c r="F663" s="131">
        <v>46760</v>
      </c>
      <c r="G663" s="131">
        <v>47858</v>
      </c>
      <c r="H663" s="152" t="s">
        <v>762</v>
      </c>
    </row>
    <row r="665" spans="1:8" ht="12.75">
      <c r="A665" s="147" t="s">
        <v>429</v>
      </c>
      <c r="C665" s="153" t="s">
        <v>430</v>
      </c>
      <c r="D665" s="131">
        <v>60779.75906211138</v>
      </c>
      <c r="F665" s="131">
        <v>46572</v>
      </c>
      <c r="G665" s="131">
        <v>48075.33333333333</v>
      </c>
      <c r="H665" s="131">
        <v>13635.666038855563</v>
      </c>
    </row>
    <row r="666" spans="1:8" ht="12.75">
      <c r="A666" s="130">
        <v>38397.89996527778</v>
      </c>
      <c r="C666" s="153" t="s">
        <v>431</v>
      </c>
      <c r="D666" s="131">
        <v>210.23092428536506</v>
      </c>
      <c r="F666" s="131">
        <v>407.90194900245325</v>
      </c>
      <c r="G666" s="131">
        <v>198.79973172349438</v>
      </c>
      <c r="H666" s="131">
        <v>210.23092428536506</v>
      </c>
    </row>
    <row r="668" spans="3:8" ht="12.75">
      <c r="C668" s="153" t="s">
        <v>432</v>
      </c>
      <c r="D668" s="131">
        <v>0.34588969671717223</v>
      </c>
      <c r="F668" s="131">
        <v>0.8758523340257091</v>
      </c>
      <c r="G668" s="131">
        <v>0.41351711561749144</v>
      </c>
      <c r="H668" s="131">
        <v>1.5417723174379654</v>
      </c>
    </row>
    <row r="669" spans="1:10" ht="12.75">
      <c r="A669" s="147" t="s">
        <v>421</v>
      </c>
      <c r="C669" s="148" t="s">
        <v>422</v>
      </c>
      <c r="D669" s="148" t="s">
        <v>423</v>
      </c>
      <c r="F669" s="148" t="s">
        <v>424</v>
      </c>
      <c r="G669" s="148" t="s">
        <v>425</v>
      </c>
      <c r="H669" s="148" t="s">
        <v>426</v>
      </c>
      <c r="I669" s="149" t="s">
        <v>427</v>
      </c>
      <c r="J669" s="148" t="s">
        <v>428</v>
      </c>
    </row>
    <row r="670" spans="1:8" ht="12.75">
      <c r="A670" s="150" t="s">
        <v>489</v>
      </c>
      <c r="C670" s="151">
        <v>407.77100000018254</v>
      </c>
      <c r="D670" s="131">
        <v>1167947.8569908142</v>
      </c>
      <c r="F670" s="131">
        <v>119400</v>
      </c>
      <c r="G670" s="131">
        <v>116000</v>
      </c>
      <c r="H670" s="152" t="s">
        <v>763</v>
      </c>
    </row>
    <row r="672" spans="4:8" ht="12.75">
      <c r="D672" s="131">
        <v>1194753.4166564941</v>
      </c>
      <c r="F672" s="131">
        <v>118000</v>
      </c>
      <c r="G672" s="131">
        <v>114600</v>
      </c>
      <c r="H672" s="152" t="s">
        <v>764</v>
      </c>
    </row>
    <row r="674" spans="4:8" ht="12.75">
      <c r="D674" s="131">
        <v>1158969.1005802155</v>
      </c>
      <c r="F674" s="131">
        <v>121300</v>
      </c>
      <c r="G674" s="131">
        <v>115400</v>
      </c>
      <c r="H674" s="152" t="s">
        <v>765</v>
      </c>
    </row>
    <row r="676" spans="1:8" ht="12.75">
      <c r="A676" s="147" t="s">
        <v>429</v>
      </c>
      <c r="C676" s="153" t="s">
        <v>430</v>
      </c>
      <c r="D676" s="131">
        <v>1173890.124742508</v>
      </c>
      <c r="F676" s="131">
        <v>119566.66666666666</v>
      </c>
      <c r="G676" s="131">
        <v>115333.33333333334</v>
      </c>
      <c r="H676" s="131">
        <v>1056474.736901837</v>
      </c>
    </row>
    <row r="677" spans="1:8" ht="12.75">
      <c r="A677" s="130">
        <v>38397.90042824074</v>
      </c>
      <c r="C677" s="153" t="s">
        <v>431</v>
      </c>
      <c r="D677" s="131">
        <v>18617.52477603427</v>
      </c>
      <c r="F677" s="131">
        <v>1656.301099840646</v>
      </c>
      <c r="G677" s="131">
        <v>702.3769168568492</v>
      </c>
      <c r="H677" s="131">
        <v>18617.52477603427</v>
      </c>
    </row>
    <row r="679" spans="3:8" ht="12.75">
      <c r="C679" s="153" t="s">
        <v>432</v>
      </c>
      <c r="D679" s="131">
        <v>1.5859682591774094</v>
      </c>
      <c r="F679" s="131">
        <v>1.3852532198276941</v>
      </c>
      <c r="G679" s="131">
        <v>0.6089973267544937</v>
      </c>
      <c r="H679" s="131">
        <v>1.7622309484305376</v>
      </c>
    </row>
    <row r="680" spans="1:10" ht="12.75">
      <c r="A680" s="147" t="s">
        <v>421</v>
      </c>
      <c r="C680" s="148" t="s">
        <v>422</v>
      </c>
      <c r="D680" s="148" t="s">
        <v>423</v>
      </c>
      <c r="F680" s="148" t="s">
        <v>424</v>
      </c>
      <c r="G680" s="148" t="s">
        <v>425</v>
      </c>
      <c r="H680" s="148" t="s">
        <v>426</v>
      </c>
      <c r="I680" s="149" t="s">
        <v>427</v>
      </c>
      <c r="J680" s="148" t="s">
        <v>428</v>
      </c>
    </row>
    <row r="681" spans="1:8" ht="12.75">
      <c r="A681" s="150" t="s">
        <v>496</v>
      </c>
      <c r="C681" s="151">
        <v>455.40299999993294</v>
      </c>
      <c r="D681" s="131">
        <v>133132.6142361164</v>
      </c>
      <c r="F681" s="131">
        <v>109072.5</v>
      </c>
      <c r="G681" s="131">
        <v>113190</v>
      </c>
      <c r="H681" s="152" t="s">
        <v>766</v>
      </c>
    </row>
    <row r="683" spans="4:8" ht="12.75">
      <c r="D683" s="131">
        <v>132522.46404719353</v>
      </c>
      <c r="F683" s="131">
        <v>109090</v>
      </c>
      <c r="G683" s="131">
        <v>113094.99999988079</v>
      </c>
      <c r="H683" s="152" t="s">
        <v>767</v>
      </c>
    </row>
    <row r="685" spans="4:8" ht="12.75">
      <c r="D685" s="131">
        <v>133312.6728491783</v>
      </c>
      <c r="F685" s="131">
        <v>109032.49999988079</v>
      </c>
      <c r="G685" s="131">
        <v>113150</v>
      </c>
      <c r="H685" s="152" t="s">
        <v>768</v>
      </c>
    </row>
    <row r="687" spans="1:8" ht="12.75">
      <c r="A687" s="147" t="s">
        <v>429</v>
      </c>
      <c r="C687" s="153" t="s">
        <v>430</v>
      </c>
      <c r="D687" s="131">
        <v>132989.2503774961</v>
      </c>
      <c r="F687" s="131">
        <v>109064.99999996027</v>
      </c>
      <c r="G687" s="131">
        <v>113144.99999996027</v>
      </c>
      <c r="H687" s="131">
        <v>21896.110842652102</v>
      </c>
    </row>
    <row r="688" spans="1:8" ht="12.75">
      <c r="A688" s="130">
        <v>38397.90107638889</v>
      </c>
      <c r="C688" s="153" t="s">
        <v>431</v>
      </c>
      <c r="D688" s="131">
        <v>414.15261034424003</v>
      </c>
      <c r="F688" s="131">
        <v>29.47456536159962</v>
      </c>
      <c r="G688" s="131">
        <v>47.69696010497114</v>
      </c>
      <c r="H688" s="131">
        <v>414.15261034424003</v>
      </c>
    </row>
    <row r="690" spans="3:8" ht="12.75">
      <c r="C690" s="153" t="s">
        <v>432</v>
      </c>
      <c r="D690" s="131">
        <v>0.31141811023721755</v>
      </c>
      <c r="F690" s="131">
        <v>0.027024769964342686</v>
      </c>
      <c r="G690" s="131">
        <v>0.042155605731572655</v>
      </c>
      <c r="H690" s="131">
        <v>1.8914437057813007</v>
      </c>
    </row>
    <row r="691" spans="1:16" ht="12.75">
      <c r="A691" s="141" t="s">
        <v>412</v>
      </c>
      <c r="B691" s="136" t="s">
        <v>556</v>
      </c>
      <c r="D691" s="141" t="s">
        <v>413</v>
      </c>
      <c r="E691" s="136" t="s">
        <v>414</v>
      </c>
      <c r="F691" s="137" t="s">
        <v>438</v>
      </c>
      <c r="G691" s="142" t="s">
        <v>416</v>
      </c>
      <c r="H691" s="143">
        <v>1</v>
      </c>
      <c r="I691" s="144" t="s">
        <v>417</v>
      </c>
      <c r="J691" s="143">
        <v>7</v>
      </c>
      <c r="K691" s="142" t="s">
        <v>418</v>
      </c>
      <c r="L691" s="145">
        <v>1</v>
      </c>
      <c r="M691" s="142" t="s">
        <v>419</v>
      </c>
      <c r="N691" s="146">
        <v>1</v>
      </c>
      <c r="O691" s="142" t="s">
        <v>420</v>
      </c>
      <c r="P691" s="146">
        <v>1</v>
      </c>
    </row>
    <row r="693" spans="1:10" ht="12.75">
      <c r="A693" s="147" t="s">
        <v>421</v>
      </c>
      <c r="C693" s="148" t="s">
        <v>422</v>
      </c>
      <c r="D693" s="148" t="s">
        <v>423</v>
      </c>
      <c r="F693" s="148" t="s">
        <v>424</v>
      </c>
      <c r="G693" s="148" t="s">
        <v>425</v>
      </c>
      <c r="H693" s="148" t="s">
        <v>426</v>
      </c>
      <c r="I693" s="149" t="s">
        <v>427</v>
      </c>
      <c r="J693" s="148" t="s">
        <v>428</v>
      </c>
    </row>
    <row r="694" spans="1:8" ht="12.75">
      <c r="A694" s="150" t="s">
        <v>492</v>
      </c>
      <c r="C694" s="151">
        <v>228.61599999992177</v>
      </c>
      <c r="D694" s="131">
        <v>89095.72352313995</v>
      </c>
      <c r="F694" s="131">
        <v>55217</v>
      </c>
      <c r="G694" s="131">
        <v>48803</v>
      </c>
      <c r="H694" s="152" t="s">
        <v>769</v>
      </c>
    </row>
    <row r="696" spans="4:8" ht="12.75">
      <c r="D696" s="131">
        <v>89191.81702172756</v>
      </c>
      <c r="F696" s="131">
        <v>54688.999999940395</v>
      </c>
      <c r="G696" s="131">
        <v>48411</v>
      </c>
      <c r="H696" s="152" t="s">
        <v>770</v>
      </c>
    </row>
    <row r="698" spans="4:8" ht="12.75">
      <c r="D698" s="131">
        <v>91175.61544466019</v>
      </c>
      <c r="F698" s="131">
        <v>53321</v>
      </c>
      <c r="G698" s="131">
        <v>49318</v>
      </c>
      <c r="H698" s="152" t="s">
        <v>771</v>
      </c>
    </row>
    <row r="700" spans="1:8" ht="12.75">
      <c r="A700" s="147" t="s">
        <v>429</v>
      </c>
      <c r="C700" s="153" t="s">
        <v>430</v>
      </c>
      <c r="D700" s="131">
        <v>89821.05199650922</v>
      </c>
      <c r="F700" s="131">
        <v>54408.99999998014</v>
      </c>
      <c r="G700" s="131">
        <v>48844</v>
      </c>
      <c r="H700" s="131">
        <v>38142.91797590079</v>
      </c>
    </row>
    <row r="701" spans="1:8" ht="12.75">
      <c r="A701" s="130">
        <v>38397.90331018518</v>
      </c>
      <c r="C701" s="153" t="s">
        <v>431</v>
      </c>
      <c r="D701" s="131">
        <v>1174.0698835323403</v>
      </c>
      <c r="F701" s="131">
        <v>978.5213334331164</v>
      </c>
      <c r="G701" s="131">
        <v>454.88789827824615</v>
      </c>
      <c r="H701" s="131">
        <v>1174.0698835323403</v>
      </c>
    </row>
    <row r="703" spans="3:8" ht="12.75">
      <c r="C703" s="153" t="s">
        <v>432</v>
      </c>
      <c r="D703" s="131">
        <v>1.3071210561839879</v>
      </c>
      <c r="F703" s="131">
        <v>1.7984549126678928</v>
      </c>
      <c r="G703" s="131">
        <v>0.931307628937528</v>
      </c>
      <c r="H703" s="131">
        <v>3.0780809278255354</v>
      </c>
    </row>
    <row r="704" spans="1:10" ht="12.75">
      <c r="A704" s="147" t="s">
        <v>421</v>
      </c>
      <c r="C704" s="148" t="s">
        <v>422</v>
      </c>
      <c r="D704" s="148" t="s">
        <v>423</v>
      </c>
      <c r="F704" s="148" t="s">
        <v>424</v>
      </c>
      <c r="G704" s="148" t="s">
        <v>425</v>
      </c>
      <c r="H704" s="148" t="s">
        <v>426</v>
      </c>
      <c r="I704" s="149" t="s">
        <v>427</v>
      </c>
      <c r="J704" s="148" t="s">
        <v>428</v>
      </c>
    </row>
    <row r="705" spans="1:8" ht="12.75">
      <c r="A705" s="150" t="s">
        <v>493</v>
      </c>
      <c r="C705" s="151">
        <v>231.6040000000503</v>
      </c>
      <c r="D705" s="131">
        <v>98031.00248348713</v>
      </c>
      <c r="F705" s="131">
        <v>36709</v>
      </c>
      <c r="G705" s="131">
        <v>58259</v>
      </c>
      <c r="H705" s="152" t="s">
        <v>772</v>
      </c>
    </row>
    <row r="707" spans="4:8" ht="12.75">
      <c r="D707" s="131">
        <v>97914.72636699677</v>
      </c>
      <c r="F707" s="131">
        <v>34933</v>
      </c>
      <c r="G707" s="131">
        <v>58512</v>
      </c>
      <c r="H707" s="152" t="s">
        <v>773</v>
      </c>
    </row>
    <row r="709" spans="4:8" ht="12.75">
      <c r="D709" s="131">
        <v>98705.23252296448</v>
      </c>
      <c r="F709" s="131">
        <v>35766</v>
      </c>
      <c r="G709" s="131">
        <v>58493</v>
      </c>
      <c r="H709" s="152" t="s">
        <v>774</v>
      </c>
    </row>
    <row r="711" spans="1:8" ht="12.75">
      <c r="A711" s="147" t="s">
        <v>429</v>
      </c>
      <c r="C711" s="153" t="s">
        <v>430</v>
      </c>
      <c r="D711" s="131">
        <v>98216.98712448278</v>
      </c>
      <c r="F711" s="131">
        <v>35802.666666666664</v>
      </c>
      <c r="G711" s="131">
        <v>58421.33333333333</v>
      </c>
      <c r="H711" s="131">
        <v>46577.26460831583</v>
      </c>
    </row>
    <row r="712" spans="1:8" ht="12.75">
      <c r="A712" s="130">
        <v>38397.90377314815</v>
      </c>
      <c r="C712" s="153" t="s">
        <v>431</v>
      </c>
      <c r="D712" s="131">
        <v>426.81109483259746</v>
      </c>
      <c r="F712" s="131">
        <v>888.567573870065</v>
      </c>
      <c r="G712" s="131">
        <v>140.90540562140734</v>
      </c>
      <c r="H712" s="131">
        <v>426.81109483259746</v>
      </c>
    </row>
    <row r="714" spans="3:8" ht="12.75">
      <c r="C714" s="153" t="s">
        <v>432</v>
      </c>
      <c r="D714" s="131">
        <v>0.4345593438858454</v>
      </c>
      <c r="F714" s="131">
        <v>2.481847461651083</v>
      </c>
      <c r="G714" s="131">
        <v>0.24118827418307362</v>
      </c>
      <c r="H714" s="131">
        <v>0.9163507097761068</v>
      </c>
    </row>
    <row r="715" spans="1:10" ht="12.75">
      <c r="A715" s="147" t="s">
        <v>421</v>
      </c>
      <c r="C715" s="148" t="s">
        <v>422</v>
      </c>
      <c r="D715" s="148" t="s">
        <v>423</v>
      </c>
      <c r="F715" s="148" t="s">
        <v>424</v>
      </c>
      <c r="G715" s="148" t="s">
        <v>425</v>
      </c>
      <c r="H715" s="148" t="s">
        <v>426</v>
      </c>
      <c r="I715" s="149" t="s">
        <v>427</v>
      </c>
      <c r="J715" s="148" t="s">
        <v>428</v>
      </c>
    </row>
    <row r="716" spans="1:8" ht="12.75">
      <c r="A716" s="150" t="s">
        <v>491</v>
      </c>
      <c r="C716" s="151">
        <v>267.7160000000149</v>
      </c>
      <c r="D716" s="131">
        <v>90967.59727394581</v>
      </c>
      <c r="F716" s="131">
        <v>11122.25</v>
      </c>
      <c r="G716" s="131">
        <v>11734.75</v>
      </c>
      <c r="H716" s="152" t="s">
        <v>775</v>
      </c>
    </row>
    <row r="718" spans="4:8" ht="12.75">
      <c r="D718" s="131">
        <v>92547.96909952164</v>
      </c>
      <c r="F718" s="131">
        <v>11226</v>
      </c>
      <c r="G718" s="131">
        <v>11832.75</v>
      </c>
      <c r="H718" s="152" t="s">
        <v>776</v>
      </c>
    </row>
    <row r="720" spans="4:8" ht="12.75">
      <c r="D720" s="131">
        <v>90949.30600690842</v>
      </c>
      <c r="F720" s="131">
        <v>11221.75</v>
      </c>
      <c r="G720" s="131">
        <v>11818.25</v>
      </c>
      <c r="H720" s="152" t="s">
        <v>777</v>
      </c>
    </row>
    <row r="722" spans="1:8" ht="12.75">
      <c r="A722" s="147" t="s">
        <v>429</v>
      </c>
      <c r="C722" s="153" t="s">
        <v>430</v>
      </c>
      <c r="D722" s="131">
        <v>91488.29079345861</v>
      </c>
      <c r="F722" s="131">
        <v>11190</v>
      </c>
      <c r="G722" s="131">
        <v>11795.25</v>
      </c>
      <c r="H722" s="131">
        <v>79944.90035132598</v>
      </c>
    </row>
    <row r="723" spans="1:8" ht="12.75">
      <c r="A723" s="130">
        <v>38397.9044212963</v>
      </c>
      <c r="C723" s="153" t="s">
        <v>431</v>
      </c>
      <c r="D723" s="131">
        <v>917.7539032161562</v>
      </c>
      <c r="F723" s="131">
        <v>58.71168963673248</v>
      </c>
      <c r="G723" s="131">
        <v>52.89376144688521</v>
      </c>
      <c r="H723" s="131">
        <v>917.7539032161562</v>
      </c>
    </row>
    <row r="725" spans="3:8" ht="12.75">
      <c r="C725" s="153" t="s">
        <v>432</v>
      </c>
      <c r="D725" s="131">
        <v>1.0031381013424459</v>
      </c>
      <c r="F725" s="131">
        <v>0.5246799788805404</v>
      </c>
      <c r="G725" s="131">
        <v>0.44843272882630897</v>
      </c>
      <c r="H725" s="131">
        <v>1.1479830473025714</v>
      </c>
    </row>
    <row r="726" spans="1:10" ht="12.75">
      <c r="A726" s="147" t="s">
        <v>421</v>
      </c>
      <c r="C726" s="148" t="s">
        <v>422</v>
      </c>
      <c r="D726" s="148" t="s">
        <v>423</v>
      </c>
      <c r="F726" s="148" t="s">
        <v>424</v>
      </c>
      <c r="G726" s="148" t="s">
        <v>425</v>
      </c>
      <c r="H726" s="148" t="s">
        <v>426</v>
      </c>
      <c r="I726" s="149" t="s">
        <v>427</v>
      </c>
      <c r="J726" s="148" t="s">
        <v>428</v>
      </c>
    </row>
    <row r="727" spans="1:8" ht="12.75">
      <c r="A727" s="150" t="s">
        <v>490</v>
      </c>
      <c r="C727" s="151">
        <v>292.40199999976903</v>
      </c>
      <c r="D727" s="131">
        <v>75794.66242229939</v>
      </c>
      <c r="F727" s="131">
        <v>34984.5</v>
      </c>
      <c r="G727" s="131">
        <v>34448.25</v>
      </c>
      <c r="H727" s="152" t="s">
        <v>778</v>
      </c>
    </row>
    <row r="729" spans="4:8" ht="12.75">
      <c r="D729" s="131">
        <v>75346.4770333767</v>
      </c>
      <c r="F729" s="131">
        <v>35395</v>
      </c>
      <c r="G729" s="131">
        <v>33849.5</v>
      </c>
      <c r="H729" s="152" t="s">
        <v>779</v>
      </c>
    </row>
    <row r="731" spans="4:8" ht="12.75">
      <c r="D731" s="131">
        <v>75058.39098381996</v>
      </c>
      <c r="F731" s="131">
        <v>35386</v>
      </c>
      <c r="G731" s="131">
        <v>34021</v>
      </c>
      <c r="H731" s="152" t="s">
        <v>780</v>
      </c>
    </row>
    <row r="733" spans="1:8" ht="12.75">
      <c r="A733" s="147" t="s">
        <v>429</v>
      </c>
      <c r="C733" s="153" t="s">
        <v>430</v>
      </c>
      <c r="D733" s="131">
        <v>75399.84347983201</v>
      </c>
      <c r="F733" s="131">
        <v>35255.166666666664</v>
      </c>
      <c r="G733" s="131">
        <v>34106.25</v>
      </c>
      <c r="H733" s="131">
        <v>40882.746697131595</v>
      </c>
    </row>
    <row r="734" spans="1:8" ht="12.75">
      <c r="A734" s="130">
        <v>38397.90509259259</v>
      </c>
      <c r="C734" s="153" t="s">
        <v>431</v>
      </c>
      <c r="D734" s="131">
        <v>371.0254586767977</v>
      </c>
      <c r="F734" s="131">
        <v>234.44739992871177</v>
      </c>
      <c r="G734" s="131">
        <v>308.3440651285509</v>
      </c>
      <c r="H734" s="131">
        <v>371.0254586767977</v>
      </c>
    </row>
    <row r="736" spans="3:8" ht="12.75">
      <c r="C736" s="153" t="s">
        <v>432</v>
      </c>
      <c r="D736" s="131">
        <v>0.4920772266271878</v>
      </c>
      <c r="F736" s="131">
        <v>0.6650015362156236</v>
      </c>
      <c r="G736" s="131">
        <v>0.9040690932851042</v>
      </c>
      <c r="H736" s="131">
        <v>0.9075355465361372</v>
      </c>
    </row>
    <row r="737" spans="1:10" ht="12.75">
      <c r="A737" s="147" t="s">
        <v>421</v>
      </c>
      <c r="C737" s="148" t="s">
        <v>422</v>
      </c>
      <c r="D737" s="148" t="s">
        <v>423</v>
      </c>
      <c r="F737" s="148" t="s">
        <v>424</v>
      </c>
      <c r="G737" s="148" t="s">
        <v>425</v>
      </c>
      <c r="H737" s="148" t="s">
        <v>426</v>
      </c>
      <c r="I737" s="149" t="s">
        <v>427</v>
      </c>
      <c r="J737" s="148" t="s">
        <v>428</v>
      </c>
    </row>
    <row r="738" spans="1:8" ht="12.75">
      <c r="A738" s="150" t="s">
        <v>494</v>
      </c>
      <c r="C738" s="151">
        <v>324.75400000019</v>
      </c>
      <c r="D738" s="131">
        <v>69930.24379193783</v>
      </c>
      <c r="F738" s="131">
        <v>49253</v>
      </c>
      <c r="G738" s="131">
        <v>45213</v>
      </c>
      <c r="H738" s="152" t="s">
        <v>781</v>
      </c>
    </row>
    <row r="740" spans="4:8" ht="12.75">
      <c r="D740" s="131">
        <v>70220.427921772</v>
      </c>
      <c r="F740" s="131">
        <v>49144</v>
      </c>
      <c r="G740" s="131">
        <v>45288</v>
      </c>
      <c r="H740" s="152" t="s">
        <v>782</v>
      </c>
    </row>
    <row r="742" spans="4:8" ht="12.75">
      <c r="D742" s="131">
        <v>70786.09063565731</v>
      </c>
      <c r="F742" s="131">
        <v>48346</v>
      </c>
      <c r="G742" s="131">
        <v>45175</v>
      </c>
      <c r="H742" s="152" t="s">
        <v>783</v>
      </c>
    </row>
    <row r="744" spans="1:8" ht="12.75">
      <c r="A744" s="147" t="s">
        <v>429</v>
      </c>
      <c r="C744" s="153" t="s">
        <v>430</v>
      </c>
      <c r="D744" s="131">
        <v>70312.25411645572</v>
      </c>
      <c r="F744" s="131">
        <v>48914.33333333333</v>
      </c>
      <c r="G744" s="131">
        <v>45225.33333333333</v>
      </c>
      <c r="H744" s="131">
        <v>23119.895648472473</v>
      </c>
    </row>
    <row r="745" spans="1:8" ht="12.75">
      <c r="A745" s="130">
        <v>38397.90560185185</v>
      </c>
      <c r="C745" s="153" t="s">
        <v>431</v>
      </c>
      <c r="D745" s="131">
        <v>435.2499195826976</v>
      </c>
      <c r="F745" s="131">
        <v>495.1992864830616</v>
      </c>
      <c r="G745" s="131">
        <v>57.500724633115134</v>
      </c>
      <c r="H745" s="131">
        <v>435.2499195826976</v>
      </c>
    </row>
    <row r="747" spans="3:8" ht="12.75">
      <c r="C747" s="153" t="s">
        <v>432</v>
      </c>
      <c r="D747" s="131">
        <v>0.6190242725852716</v>
      </c>
      <c r="F747" s="131">
        <v>1.012380733288256</v>
      </c>
      <c r="G747" s="131">
        <v>0.1271427326125073</v>
      </c>
      <c r="H747" s="131">
        <v>1.8825773532911885</v>
      </c>
    </row>
    <row r="748" spans="1:10" ht="12.75">
      <c r="A748" s="147" t="s">
        <v>421</v>
      </c>
      <c r="C748" s="148" t="s">
        <v>422</v>
      </c>
      <c r="D748" s="148" t="s">
        <v>423</v>
      </c>
      <c r="F748" s="148" t="s">
        <v>424</v>
      </c>
      <c r="G748" s="148" t="s">
        <v>425</v>
      </c>
      <c r="H748" s="148" t="s">
        <v>426</v>
      </c>
      <c r="I748" s="149" t="s">
        <v>427</v>
      </c>
      <c r="J748" s="148" t="s">
        <v>428</v>
      </c>
    </row>
    <row r="749" spans="1:8" ht="12.75">
      <c r="A749" s="150" t="s">
        <v>513</v>
      </c>
      <c r="C749" s="151">
        <v>343.82299999985844</v>
      </c>
      <c r="D749" s="131">
        <v>79183.33145403862</v>
      </c>
      <c r="F749" s="131">
        <v>44016</v>
      </c>
      <c r="G749" s="131">
        <v>44582</v>
      </c>
      <c r="H749" s="152" t="s">
        <v>784</v>
      </c>
    </row>
    <row r="751" spans="4:8" ht="12.75">
      <c r="D751" s="131">
        <v>79890.04787921906</v>
      </c>
      <c r="F751" s="131">
        <v>44388</v>
      </c>
      <c r="G751" s="131">
        <v>43666</v>
      </c>
      <c r="H751" s="152" t="s">
        <v>785</v>
      </c>
    </row>
    <row r="753" spans="4:8" ht="12.75">
      <c r="D753" s="131">
        <v>78519.31597566605</v>
      </c>
      <c r="F753" s="131">
        <v>44036</v>
      </c>
      <c r="G753" s="131">
        <v>43610</v>
      </c>
      <c r="H753" s="152" t="s">
        <v>786</v>
      </c>
    </row>
    <row r="755" spans="1:8" ht="12.75">
      <c r="A755" s="147" t="s">
        <v>429</v>
      </c>
      <c r="C755" s="153" t="s">
        <v>430</v>
      </c>
      <c r="D755" s="131">
        <v>79197.56510297458</v>
      </c>
      <c r="F755" s="131">
        <v>44146.66666666667</v>
      </c>
      <c r="G755" s="131">
        <v>43952.66666666667</v>
      </c>
      <c r="H755" s="131">
        <v>35147.19858060805</v>
      </c>
    </row>
    <row r="756" spans="1:8" ht="12.75">
      <c r="A756" s="130">
        <v>38397.90604166667</v>
      </c>
      <c r="C756" s="153" t="s">
        <v>431</v>
      </c>
      <c r="D756" s="131">
        <v>685.4767942289748</v>
      </c>
      <c r="F756" s="131">
        <v>209.23989422032628</v>
      </c>
      <c r="G756" s="131">
        <v>545.7374215988247</v>
      </c>
      <c r="H756" s="131">
        <v>685.4767942289748</v>
      </c>
    </row>
    <row r="758" spans="3:8" ht="12.75">
      <c r="C758" s="153" t="s">
        <v>432</v>
      </c>
      <c r="D758" s="131">
        <v>0.8655276122917432</v>
      </c>
      <c r="F758" s="131">
        <v>0.47396532970475586</v>
      </c>
      <c r="G758" s="131">
        <v>1.2416480340946123</v>
      </c>
      <c r="H758" s="131">
        <v>1.950302789159351</v>
      </c>
    </row>
    <row r="759" spans="1:10" ht="12.75">
      <c r="A759" s="147" t="s">
        <v>421</v>
      </c>
      <c r="C759" s="148" t="s">
        <v>422</v>
      </c>
      <c r="D759" s="148" t="s">
        <v>423</v>
      </c>
      <c r="F759" s="148" t="s">
        <v>424</v>
      </c>
      <c r="G759" s="148" t="s">
        <v>425</v>
      </c>
      <c r="H759" s="148" t="s">
        <v>426</v>
      </c>
      <c r="I759" s="149" t="s">
        <v>427</v>
      </c>
      <c r="J759" s="148" t="s">
        <v>428</v>
      </c>
    </row>
    <row r="760" spans="1:8" ht="12.75">
      <c r="A760" s="150" t="s">
        <v>495</v>
      </c>
      <c r="C760" s="151">
        <v>361.38400000007823</v>
      </c>
      <c r="D760" s="131">
        <v>70373.500010252</v>
      </c>
      <c r="F760" s="131">
        <v>39342</v>
      </c>
      <c r="G760" s="131">
        <v>40520</v>
      </c>
      <c r="H760" s="152" t="s">
        <v>787</v>
      </c>
    </row>
    <row r="762" spans="4:8" ht="12.75">
      <c r="D762" s="131">
        <v>70105.17350125313</v>
      </c>
      <c r="F762" s="131">
        <v>39466</v>
      </c>
      <c r="G762" s="131">
        <v>39586</v>
      </c>
      <c r="H762" s="152" t="s">
        <v>788</v>
      </c>
    </row>
    <row r="764" spans="4:8" ht="12.75">
      <c r="D764" s="131">
        <v>70308.1857316494</v>
      </c>
      <c r="F764" s="131">
        <v>39438</v>
      </c>
      <c r="G764" s="131">
        <v>39432</v>
      </c>
      <c r="H764" s="152" t="s">
        <v>789</v>
      </c>
    </row>
    <row r="766" spans="1:8" ht="12.75">
      <c r="A766" s="147" t="s">
        <v>429</v>
      </c>
      <c r="C766" s="153" t="s">
        <v>430</v>
      </c>
      <c r="D766" s="131">
        <v>70262.28641438484</v>
      </c>
      <c r="F766" s="131">
        <v>39415.333333333336</v>
      </c>
      <c r="G766" s="131">
        <v>39846</v>
      </c>
      <c r="H766" s="131">
        <v>30648.999592679418</v>
      </c>
    </row>
    <row r="767" spans="1:8" ht="12.75">
      <c r="A767" s="130">
        <v>38397.90646990741</v>
      </c>
      <c r="C767" s="153" t="s">
        <v>431</v>
      </c>
      <c r="D767" s="131">
        <v>139.92797916147273</v>
      </c>
      <c r="F767" s="131">
        <v>65.03332479070505</v>
      </c>
      <c r="G767" s="131">
        <v>588.7580148074419</v>
      </c>
      <c r="H767" s="131">
        <v>139.92797916147273</v>
      </c>
    </row>
    <row r="769" spans="3:8" ht="12.75">
      <c r="C769" s="153" t="s">
        <v>432</v>
      </c>
      <c r="D769" s="131">
        <v>0.19915090484847245</v>
      </c>
      <c r="F769" s="131">
        <v>0.16499498872868018</v>
      </c>
      <c r="G769" s="131">
        <v>1.4775837343960299</v>
      </c>
      <c r="H769" s="131">
        <v>0.456549907080474</v>
      </c>
    </row>
    <row r="770" spans="1:10" ht="12.75">
      <c r="A770" s="147" t="s">
        <v>421</v>
      </c>
      <c r="C770" s="148" t="s">
        <v>422</v>
      </c>
      <c r="D770" s="148" t="s">
        <v>423</v>
      </c>
      <c r="F770" s="148" t="s">
        <v>424</v>
      </c>
      <c r="G770" s="148" t="s">
        <v>425</v>
      </c>
      <c r="H770" s="148" t="s">
        <v>426</v>
      </c>
      <c r="I770" s="149" t="s">
        <v>427</v>
      </c>
      <c r="J770" s="148" t="s">
        <v>428</v>
      </c>
    </row>
    <row r="771" spans="1:8" ht="12.75">
      <c r="A771" s="150" t="s">
        <v>514</v>
      </c>
      <c r="C771" s="151">
        <v>371.029</v>
      </c>
      <c r="D771" s="131">
        <v>67204.81253540516</v>
      </c>
      <c r="F771" s="131">
        <v>48936</v>
      </c>
      <c r="G771" s="131">
        <v>49642</v>
      </c>
      <c r="H771" s="152" t="s">
        <v>790</v>
      </c>
    </row>
    <row r="773" spans="4:8" ht="12.75">
      <c r="D773" s="131">
        <v>67297.77500796318</v>
      </c>
      <c r="F773" s="131">
        <v>49034</v>
      </c>
      <c r="G773" s="131">
        <v>49546</v>
      </c>
      <c r="H773" s="152" t="s">
        <v>791</v>
      </c>
    </row>
    <row r="775" spans="4:8" ht="12.75">
      <c r="D775" s="131">
        <v>66383.74599003792</v>
      </c>
      <c r="F775" s="131">
        <v>49198</v>
      </c>
      <c r="G775" s="131">
        <v>49586</v>
      </c>
      <c r="H775" s="152" t="s">
        <v>792</v>
      </c>
    </row>
    <row r="777" spans="1:8" ht="12.75">
      <c r="A777" s="147" t="s">
        <v>429</v>
      </c>
      <c r="C777" s="153" t="s">
        <v>430</v>
      </c>
      <c r="D777" s="131">
        <v>66962.11117780209</v>
      </c>
      <c r="F777" s="131">
        <v>49056</v>
      </c>
      <c r="G777" s="131">
        <v>49591.33333333333</v>
      </c>
      <c r="H777" s="131">
        <v>17702.39024756953</v>
      </c>
    </row>
    <row r="778" spans="1:8" ht="12.75">
      <c r="A778" s="130">
        <v>38397.90692129629</v>
      </c>
      <c r="C778" s="153" t="s">
        <v>431</v>
      </c>
      <c r="D778" s="131">
        <v>503.0310359606537</v>
      </c>
      <c r="F778" s="131">
        <v>132.3782459469833</v>
      </c>
      <c r="G778" s="131">
        <v>48.221710186733674</v>
      </c>
      <c r="H778" s="131">
        <v>503.0310359606537</v>
      </c>
    </row>
    <row r="780" spans="3:8" ht="12.75">
      <c r="C780" s="153" t="s">
        <v>432</v>
      </c>
      <c r="D780" s="131">
        <v>0.751217408042846</v>
      </c>
      <c r="F780" s="131">
        <v>0.2698512841385015</v>
      </c>
      <c r="G780" s="131">
        <v>0.09723818043488854</v>
      </c>
      <c r="H780" s="131">
        <v>2.841599518063488</v>
      </c>
    </row>
    <row r="781" spans="1:10" ht="12.75">
      <c r="A781" s="147" t="s">
        <v>421</v>
      </c>
      <c r="C781" s="148" t="s">
        <v>422</v>
      </c>
      <c r="D781" s="148" t="s">
        <v>423</v>
      </c>
      <c r="F781" s="148" t="s">
        <v>424</v>
      </c>
      <c r="G781" s="148" t="s">
        <v>425</v>
      </c>
      <c r="H781" s="148" t="s">
        <v>426</v>
      </c>
      <c r="I781" s="149" t="s">
        <v>427</v>
      </c>
      <c r="J781" s="148" t="s">
        <v>428</v>
      </c>
    </row>
    <row r="782" spans="1:8" ht="12.75">
      <c r="A782" s="150" t="s">
        <v>489</v>
      </c>
      <c r="C782" s="151">
        <v>407.77100000018254</v>
      </c>
      <c r="D782" s="131">
        <v>4986719.944328308</v>
      </c>
      <c r="F782" s="131">
        <v>134700</v>
      </c>
      <c r="G782" s="131">
        <v>127100</v>
      </c>
      <c r="H782" s="152" t="s">
        <v>793</v>
      </c>
    </row>
    <row r="784" spans="4:8" ht="12.75">
      <c r="D784" s="131">
        <v>4915018.687164307</v>
      </c>
      <c r="F784" s="131">
        <v>135400</v>
      </c>
      <c r="G784" s="131">
        <v>125700</v>
      </c>
      <c r="H784" s="152" t="s">
        <v>794</v>
      </c>
    </row>
    <row r="786" spans="4:8" ht="12.75">
      <c r="D786" s="131">
        <v>4921463.466087341</v>
      </c>
      <c r="F786" s="131">
        <v>136000</v>
      </c>
      <c r="G786" s="131">
        <v>124500</v>
      </c>
      <c r="H786" s="152" t="s">
        <v>795</v>
      </c>
    </row>
    <row r="788" spans="1:8" ht="12.75">
      <c r="A788" s="147" t="s">
        <v>429</v>
      </c>
      <c r="C788" s="153" t="s">
        <v>430</v>
      </c>
      <c r="D788" s="131">
        <v>4941067.365859985</v>
      </c>
      <c r="F788" s="131">
        <v>135366.66666666666</v>
      </c>
      <c r="G788" s="131">
        <v>125766.66666666666</v>
      </c>
      <c r="H788" s="131">
        <v>4810579.189759356</v>
      </c>
    </row>
    <row r="789" spans="1:8" ht="12.75">
      <c r="A789" s="130">
        <v>38397.90738425926</v>
      </c>
      <c r="C789" s="153" t="s">
        <v>431</v>
      </c>
      <c r="D789" s="131">
        <v>39667.395105468335</v>
      </c>
      <c r="F789" s="131">
        <v>650.6407098647712</v>
      </c>
      <c r="G789" s="131">
        <v>1301.2814197295424</v>
      </c>
      <c r="H789" s="131">
        <v>39667.395105468335</v>
      </c>
    </row>
    <row r="791" spans="3:8" ht="12.75">
      <c r="C791" s="153" t="s">
        <v>432</v>
      </c>
      <c r="D791" s="131">
        <v>0.8028102466189364</v>
      </c>
      <c r="F791" s="131">
        <v>0.4806506105871249</v>
      </c>
      <c r="G791" s="131">
        <v>1.034679103946098</v>
      </c>
      <c r="H791" s="131">
        <v>0.8245866774194532</v>
      </c>
    </row>
    <row r="792" spans="1:10" ht="12.75">
      <c r="A792" s="147" t="s">
        <v>421</v>
      </c>
      <c r="C792" s="148" t="s">
        <v>422</v>
      </c>
      <c r="D792" s="148" t="s">
        <v>423</v>
      </c>
      <c r="F792" s="148" t="s">
        <v>424</v>
      </c>
      <c r="G792" s="148" t="s">
        <v>425</v>
      </c>
      <c r="H792" s="148" t="s">
        <v>426</v>
      </c>
      <c r="I792" s="149" t="s">
        <v>427</v>
      </c>
      <c r="J792" s="148" t="s">
        <v>428</v>
      </c>
    </row>
    <row r="793" spans="1:8" ht="12.75">
      <c r="A793" s="150" t="s">
        <v>496</v>
      </c>
      <c r="C793" s="151">
        <v>455.40299999993294</v>
      </c>
      <c r="D793" s="131">
        <v>681017.9840040207</v>
      </c>
      <c r="F793" s="131">
        <v>117027.5</v>
      </c>
      <c r="G793" s="131">
        <v>118307.49999988079</v>
      </c>
      <c r="H793" s="152" t="s">
        <v>796</v>
      </c>
    </row>
    <row r="795" spans="4:8" ht="12.75">
      <c r="D795" s="131">
        <v>669084.4103794098</v>
      </c>
      <c r="F795" s="131">
        <v>115327.5</v>
      </c>
      <c r="G795" s="131">
        <v>118867.50000011921</v>
      </c>
      <c r="H795" s="152" t="s">
        <v>797</v>
      </c>
    </row>
    <row r="797" spans="4:8" ht="12.75">
      <c r="D797" s="131">
        <v>681355.5063714981</v>
      </c>
      <c r="F797" s="131">
        <v>116415</v>
      </c>
      <c r="G797" s="131">
        <v>118865</v>
      </c>
      <c r="H797" s="152" t="s">
        <v>798</v>
      </c>
    </row>
    <row r="799" spans="1:8" ht="12.75">
      <c r="A799" s="147" t="s">
        <v>429</v>
      </c>
      <c r="C799" s="153" t="s">
        <v>430</v>
      </c>
      <c r="D799" s="131">
        <v>677152.6335849762</v>
      </c>
      <c r="F799" s="131">
        <v>116256.66666666666</v>
      </c>
      <c r="G799" s="131">
        <v>118680</v>
      </c>
      <c r="H799" s="131">
        <v>559691.3448252863</v>
      </c>
    </row>
    <row r="800" spans="1:8" ht="12.75">
      <c r="A800" s="130">
        <v>38397.90803240741</v>
      </c>
      <c r="C800" s="153" t="s">
        <v>431</v>
      </c>
      <c r="D800" s="131">
        <v>6989.323973613256</v>
      </c>
      <c r="F800" s="131">
        <v>860.9890146414955</v>
      </c>
      <c r="G800" s="131">
        <v>322.5968847778282</v>
      </c>
      <c r="H800" s="131">
        <v>6989.323973613256</v>
      </c>
    </row>
    <row r="802" spans="3:8" ht="12.75">
      <c r="C802" s="153" t="s">
        <v>432</v>
      </c>
      <c r="D802" s="131">
        <v>1.0321637437353572</v>
      </c>
      <c r="F802" s="131">
        <v>0.7405932402226356</v>
      </c>
      <c r="G802" s="131">
        <v>0.2718207657379746</v>
      </c>
      <c r="H802" s="131">
        <v>1.248781857756805</v>
      </c>
    </row>
    <row r="803" spans="1:16" ht="12.75">
      <c r="A803" s="141" t="s">
        <v>412</v>
      </c>
      <c r="B803" s="136" t="s">
        <v>577</v>
      </c>
      <c r="D803" s="141" t="s">
        <v>413</v>
      </c>
      <c r="E803" s="136" t="s">
        <v>414</v>
      </c>
      <c r="F803" s="137" t="s">
        <v>439</v>
      </c>
      <c r="G803" s="142" t="s">
        <v>416</v>
      </c>
      <c r="H803" s="143">
        <v>1</v>
      </c>
      <c r="I803" s="144" t="s">
        <v>417</v>
      </c>
      <c r="J803" s="143">
        <v>8</v>
      </c>
      <c r="K803" s="142" t="s">
        <v>418</v>
      </c>
      <c r="L803" s="145">
        <v>1</v>
      </c>
      <c r="M803" s="142" t="s">
        <v>419</v>
      </c>
      <c r="N803" s="146">
        <v>1</v>
      </c>
      <c r="O803" s="142" t="s">
        <v>420</v>
      </c>
      <c r="P803" s="146">
        <v>1</v>
      </c>
    </row>
    <row r="805" spans="1:10" ht="12.75">
      <c r="A805" s="147" t="s">
        <v>421</v>
      </c>
      <c r="C805" s="148" t="s">
        <v>422</v>
      </c>
      <c r="D805" s="148" t="s">
        <v>423</v>
      </c>
      <c r="F805" s="148" t="s">
        <v>424</v>
      </c>
      <c r="G805" s="148" t="s">
        <v>425</v>
      </c>
      <c r="H805" s="148" t="s">
        <v>426</v>
      </c>
      <c r="I805" s="149" t="s">
        <v>427</v>
      </c>
      <c r="J805" s="148" t="s">
        <v>428</v>
      </c>
    </row>
    <row r="806" spans="1:8" ht="12.75">
      <c r="A806" s="150" t="s">
        <v>492</v>
      </c>
      <c r="C806" s="151">
        <v>228.61599999992177</v>
      </c>
      <c r="D806" s="131">
        <v>55289.000000059605</v>
      </c>
      <c r="F806" s="131">
        <v>57348.000000059605</v>
      </c>
      <c r="G806" s="131">
        <v>49712</v>
      </c>
      <c r="H806" s="152" t="s">
        <v>799</v>
      </c>
    </row>
    <row r="808" spans="4:8" ht="12.75">
      <c r="D808" s="131">
        <v>55405.52429664135</v>
      </c>
      <c r="F808" s="131">
        <v>55255.999999940395</v>
      </c>
      <c r="G808" s="131">
        <v>49273</v>
      </c>
      <c r="H808" s="152" t="s">
        <v>800</v>
      </c>
    </row>
    <row r="810" spans="4:8" ht="12.75">
      <c r="D810" s="131">
        <v>55163.5</v>
      </c>
      <c r="F810" s="131">
        <v>54809.999999940395</v>
      </c>
      <c r="G810" s="131">
        <v>49999</v>
      </c>
      <c r="H810" s="152" t="s">
        <v>801</v>
      </c>
    </row>
    <row r="812" spans="1:8" ht="12.75">
      <c r="A812" s="147" t="s">
        <v>429</v>
      </c>
      <c r="C812" s="153" t="s">
        <v>430</v>
      </c>
      <c r="D812" s="131">
        <v>55286.00809890032</v>
      </c>
      <c r="F812" s="131">
        <v>55804.66666664679</v>
      </c>
      <c r="G812" s="131">
        <v>49661.33333333333</v>
      </c>
      <c r="H812" s="131">
        <v>2496.008098910437</v>
      </c>
    </row>
    <row r="813" spans="1:8" ht="12.75">
      <c r="A813" s="130">
        <v>38397.91027777778</v>
      </c>
      <c r="C813" s="153" t="s">
        <v>431</v>
      </c>
      <c r="D813" s="131">
        <v>121.03988452503305</v>
      </c>
      <c r="F813" s="131">
        <v>1355.041450848369</v>
      </c>
      <c r="G813" s="131">
        <v>365.6423571378641</v>
      </c>
      <c r="H813" s="131">
        <v>121.03988452503305</v>
      </c>
    </row>
    <row r="815" spans="3:8" ht="12.75">
      <c r="C815" s="153" t="s">
        <v>432</v>
      </c>
      <c r="D815" s="131">
        <v>0.21893402813331464</v>
      </c>
      <c r="F815" s="131">
        <v>2.4281866227116935</v>
      </c>
      <c r="G815" s="131">
        <v>0.7362717281141549</v>
      </c>
      <c r="H815" s="131">
        <v>4.849338613038541</v>
      </c>
    </row>
    <row r="816" spans="1:10" ht="12.75">
      <c r="A816" s="147" t="s">
        <v>421</v>
      </c>
      <c r="C816" s="148" t="s">
        <v>422</v>
      </c>
      <c r="D816" s="148" t="s">
        <v>423</v>
      </c>
      <c r="F816" s="148" t="s">
        <v>424</v>
      </c>
      <c r="G816" s="148" t="s">
        <v>425</v>
      </c>
      <c r="H816" s="148" t="s">
        <v>426</v>
      </c>
      <c r="I816" s="149" t="s">
        <v>427</v>
      </c>
      <c r="J816" s="148" t="s">
        <v>428</v>
      </c>
    </row>
    <row r="817" spans="1:8" ht="12.75">
      <c r="A817" s="150" t="s">
        <v>493</v>
      </c>
      <c r="C817" s="151">
        <v>231.6040000000503</v>
      </c>
      <c r="D817" s="131">
        <v>59309.706223487854</v>
      </c>
      <c r="F817" s="131">
        <v>35653</v>
      </c>
      <c r="G817" s="131">
        <v>58476.999999940395</v>
      </c>
      <c r="H817" s="152" t="s">
        <v>802</v>
      </c>
    </row>
    <row r="819" spans="4:8" ht="12.75">
      <c r="D819" s="131">
        <v>59708.64662235975</v>
      </c>
      <c r="F819" s="131">
        <v>35569</v>
      </c>
      <c r="G819" s="131">
        <v>59107.000000059605</v>
      </c>
      <c r="H819" s="152" t="s">
        <v>803</v>
      </c>
    </row>
    <row r="821" spans="4:8" ht="12.75">
      <c r="D821" s="131">
        <v>59680.27499860525</v>
      </c>
      <c r="F821" s="131">
        <v>36259</v>
      </c>
      <c r="G821" s="131">
        <v>59670</v>
      </c>
      <c r="H821" s="152" t="s">
        <v>804</v>
      </c>
    </row>
    <row r="823" spans="1:8" ht="12.75">
      <c r="A823" s="147" t="s">
        <v>429</v>
      </c>
      <c r="C823" s="153" t="s">
        <v>430</v>
      </c>
      <c r="D823" s="131">
        <v>59566.20928148429</v>
      </c>
      <c r="F823" s="131">
        <v>35827</v>
      </c>
      <c r="G823" s="131">
        <v>59084.66666666667</v>
      </c>
      <c r="H823" s="131">
        <v>7454.740733571295</v>
      </c>
    </row>
    <row r="824" spans="1:8" ht="12.75">
      <c r="A824" s="130">
        <v>38397.91074074074</v>
      </c>
      <c r="C824" s="153" t="s">
        <v>431</v>
      </c>
      <c r="D824" s="131">
        <v>222.59065867585866</v>
      </c>
      <c r="F824" s="131">
        <v>376.4731066092238</v>
      </c>
      <c r="G824" s="131">
        <v>596.8134828996143</v>
      </c>
      <c r="H824" s="131">
        <v>222.59065867585866</v>
      </c>
    </row>
    <row r="826" spans="3:8" ht="12.75">
      <c r="C826" s="153" t="s">
        <v>432</v>
      </c>
      <c r="D826" s="131">
        <v>0.3736861239968973</v>
      </c>
      <c r="F826" s="131">
        <v>1.0508083473615535</v>
      </c>
      <c r="G826" s="131">
        <v>1.0100987558525296</v>
      </c>
      <c r="H826" s="131">
        <v>2.9858940321486354</v>
      </c>
    </row>
    <row r="827" spans="1:10" ht="12.75">
      <c r="A827" s="147" t="s">
        <v>421</v>
      </c>
      <c r="C827" s="148" t="s">
        <v>422</v>
      </c>
      <c r="D827" s="148" t="s">
        <v>423</v>
      </c>
      <c r="F827" s="148" t="s">
        <v>424</v>
      </c>
      <c r="G827" s="148" t="s">
        <v>425</v>
      </c>
      <c r="H827" s="148" t="s">
        <v>426</v>
      </c>
      <c r="I827" s="149" t="s">
        <v>427</v>
      </c>
      <c r="J827" s="148" t="s">
        <v>428</v>
      </c>
    </row>
    <row r="828" spans="1:8" ht="12.75">
      <c r="A828" s="150" t="s">
        <v>491</v>
      </c>
      <c r="C828" s="151">
        <v>267.7160000000149</v>
      </c>
      <c r="D828" s="131">
        <v>23495.682100087404</v>
      </c>
      <c r="F828" s="131">
        <v>10996.25</v>
      </c>
      <c r="G828" s="131">
        <v>11587.5</v>
      </c>
      <c r="H828" s="152" t="s">
        <v>805</v>
      </c>
    </row>
    <row r="830" spans="4:8" ht="12.75">
      <c r="D830" s="131">
        <v>23731.81221446395</v>
      </c>
      <c r="F830" s="131">
        <v>10990.25</v>
      </c>
      <c r="G830" s="131">
        <v>11578</v>
      </c>
      <c r="H830" s="152" t="s">
        <v>806</v>
      </c>
    </row>
    <row r="832" spans="4:8" ht="12.75">
      <c r="D832" s="131">
        <v>23360.218175292015</v>
      </c>
      <c r="F832" s="131">
        <v>11033.75</v>
      </c>
      <c r="G832" s="131">
        <v>11574.75</v>
      </c>
      <c r="H832" s="152" t="s">
        <v>807</v>
      </c>
    </row>
    <row r="834" spans="1:8" ht="12.75">
      <c r="A834" s="147" t="s">
        <v>429</v>
      </c>
      <c r="C834" s="153" t="s">
        <v>430</v>
      </c>
      <c r="D834" s="131">
        <v>23529.237496614456</v>
      </c>
      <c r="F834" s="131">
        <v>11006.75</v>
      </c>
      <c r="G834" s="131">
        <v>11580.083333333332</v>
      </c>
      <c r="H834" s="131">
        <v>12187.73240341983</v>
      </c>
    </row>
    <row r="835" spans="1:8" ht="12.75">
      <c r="A835" s="130">
        <v>38397.91138888889</v>
      </c>
      <c r="C835" s="153" t="s">
        <v>431</v>
      </c>
      <c r="D835" s="131">
        <v>188.05585862756845</v>
      </c>
      <c r="F835" s="131">
        <v>23.574350468252568</v>
      </c>
      <c r="G835" s="131">
        <v>6.625393070100318</v>
      </c>
      <c r="H835" s="131">
        <v>188.05585862756845</v>
      </c>
    </row>
    <row r="837" spans="3:8" ht="12.75">
      <c r="C837" s="153" t="s">
        <v>432</v>
      </c>
      <c r="D837" s="131">
        <v>0.7992433186779948</v>
      </c>
      <c r="F837" s="131">
        <v>0.2141808478274929</v>
      </c>
      <c r="G837" s="131">
        <v>0.05721369077741513</v>
      </c>
      <c r="H837" s="131">
        <v>1.5429930064332624</v>
      </c>
    </row>
    <row r="838" spans="1:10" ht="12.75">
      <c r="A838" s="147" t="s">
        <v>421</v>
      </c>
      <c r="C838" s="148" t="s">
        <v>422</v>
      </c>
      <c r="D838" s="148" t="s">
        <v>423</v>
      </c>
      <c r="F838" s="148" t="s">
        <v>424</v>
      </c>
      <c r="G838" s="148" t="s">
        <v>425</v>
      </c>
      <c r="H838" s="148" t="s">
        <v>426</v>
      </c>
      <c r="I838" s="149" t="s">
        <v>427</v>
      </c>
      <c r="J838" s="148" t="s">
        <v>428</v>
      </c>
    </row>
    <row r="839" spans="1:8" ht="12.75">
      <c r="A839" s="150" t="s">
        <v>490</v>
      </c>
      <c r="C839" s="151">
        <v>292.40199999976903</v>
      </c>
      <c r="D839" s="131">
        <v>67168.58364033699</v>
      </c>
      <c r="F839" s="131">
        <v>34303.75</v>
      </c>
      <c r="G839" s="131">
        <v>34050.75</v>
      </c>
      <c r="H839" s="152" t="s">
        <v>808</v>
      </c>
    </row>
    <row r="841" spans="4:8" ht="12.75">
      <c r="D841" s="131">
        <v>68119.43742907047</v>
      </c>
      <c r="F841" s="131">
        <v>34437.5</v>
      </c>
      <c r="G841" s="131">
        <v>33885.75</v>
      </c>
      <c r="H841" s="152" t="s">
        <v>809</v>
      </c>
    </row>
    <row r="843" spans="4:8" ht="12.75">
      <c r="D843" s="131">
        <v>67044.86290335655</v>
      </c>
      <c r="F843" s="131">
        <v>34093.5</v>
      </c>
      <c r="G843" s="131">
        <v>33746.25</v>
      </c>
      <c r="H843" s="152" t="s">
        <v>810</v>
      </c>
    </row>
    <row r="845" spans="1:8" ht="12.75">
      <c r="A845" s="147" t="s">
        <v>429</v>
      </c>
      <c r="C845" s="153" t="s">
        <v>430</v>
      </c>
      <c r="D845" s="131">
        <v>67444.294657588</v>
      </c>
      <c r="F845" s="131">
        <v>34278.25</v>
      </c>
      <c r="G845" s="131">
        <v>33894.25</v>
      </c>
      <c r="H845" s="131">
        <v>33412.728201891805</v>
      </c>
    </row>
    <row r="846" spans="1:8" ht="12.75">
      <c r="A846" s="130">
        <v>38397.91207175926</v>
      </c>
      <c r="C846" s="153" t="s">
        <v>431</v>
      </c>
      <c r="D846" s="131">
        <v>587.9541024631005</v>
      </c>
      <c r="F846" s="131">
        <v>173.41190126401358</v>
      </c>
      <c r="G846" s="131">
        <v>152.42785178568909</v>
      </c>
      <c r="H846" s="131">
        <v>587.9541024631005</v>
      </c>
    </row>
    <row r="848" spans="3:8" ht="12.75">
      <c r="C848" s="153" t="s">
        <v>432</v>
      </c>
      <c r="D848" s="131">
        <v>0.8717625492980836</v>
      </c>
      <c r="F848" s="131">
        <v>0.5058948495445759</v>
      </c>
      <c r="G848" s="131">
        <v>0.4497159600395026</v>
      </c>
      <c r="H848" s="131">
        <v>1.75967104185707</v>
      </c>
    </row>
    <row r="849" spans="1:10" ht="12.75">
      <c r="A849" s="147" t="s">
        <v>421</v>
      </c>
      <c r="C849" s="148" t="s">
        <v>422</v>
      </c>
      <c r="D849" s="148" t="s">
        <v>423</v>
      </c>
      <c r="F849" s="148" t="s">
        <v>424</v>
      </c>
      <c r="G849" s="148" t="s">
        <v>425</v>
      </c>
      <c r="H849" s="148" t="s">
        <v>426</v>
      </c>
      <c r="I849" s="149" t="s">
        <v>427</v>
      </c>
      <c r="J849" s="148" t="s">
        <v>428</v>
      </c>
    </row>
    <row r="850" spans="1:8" ht="12.75">
      <c r="A850" s="150" t="s">
        <v>494</v>
      </c>
      <c r="C850" s="151">
        <v>324.75400000019</v>
      </c>
      <c r="D850" s="131">
        <v>55356.95581865311</v>
      </c>
      <c r="F850" s="131">
        <v>48562</v>
      </c>
      <c r="G850" s="131">
        <v>45140</v>
      </c>
      <c r="H850" s="152" t="s">
        <v>811</v>
      </c>
    </row>
    <row r="852" spans="4:8" ht="12.75">
      <c r="D852" s="131">
        <v>55222.43650877476</v>
      </c>
      <c r="F852" s="131">
        <v>48206</v>
      </c>
      <c r="G852" s="131">
        <v>45155</v>
      </c>
      <c r="H852" s="152" t="s">
        <v>812</v>
      </c>
    </row>
    <row r="854" spans="4:8" ht="12.75">
      <c r="D854" s="131">
        <v>54843.028470277786</v>
      </c>
      <c r="F854" s="131">
        <v>48074</v>
      </c>
      <c r="G854" s="131">
        <v>45223</v>
      </c>
      <c r="H854" s="152" t="s">
        <v>813</v>
      </c>
    </row>
    <row r="856" spans="1:8" ht="12.75">
      <c r="A856" s="147" t="s">
        <v>429</v>
      </c>
      <c r="C856" s="153" t="s">
        <v>430</v>
      </c>
      <c r="D856" s="131">
        <v>55140.80693256855</v>
      </c>
      <c r="F856" s="131">
        <v>48280.66666666667</v>
      </c>
      <c r="G856" s="131">
        <v>45172.66666666667</v>
      </c>
      <c r="H856" s="131">
        <v>8310.912258720553</v>
      </c>
    </row>
    <row r="857" spans="1:8" ht="12.75">
      <c r="A857" s="130">
        <v>38397.912569444445</v>
      </c>
      <c r="C857" s="153" t="s">
        <v>431</v>
      </c>
      <c r="D857" s="131">
        <v>266.5105450738853</v>
      </c>
      <c r="F857" s="131">
        <v>252.4229255304148</v>
      </c>
      <c r="G857" s="131">
        <v>44.23045707805124</v>
      </c>
      <c r="H857" s="131">
        <v>266.5105450738853</v>
      </c>
    </row>
    <row r="859" spans="3:8" ht="12.75">
      <c r="C859" s="153" t="s">
        <v>432</v>
      </c>
      <c r="D859" s="131">
        <v>0.48332724872851385</v>
      </c>
      <c r="F859" s="131">
        <v>0.522824026588451</v>
      </c>
      <c r="G859" s="131">
        <v>0.09791420418996274</v>
      </c>
      <c r="H859" s="131">
        <v>3.206754406464086</v>
      </c>
    </row>
    <row r="860" spans="1:10" ht="12.75">
      <c r="A860" s="147" t="s">
        <v>421</v>
      </c>
      <c r="C860" s="148" t="s">
        <v>422</v>
      </c>
      <c r="D860" s="148" t="s">
        <v>423</v>
      </c>
      <c r="F860" s="148" t="s">
        <v>424</v>
      </c>
      <c r="G860" s="148" t="s">
        <v>425</v>
      </c>
      <c r="H860" s="148" t="s">
        <v>426</v>
      </c>
      <c r="I860" s="149" t="s">
        <v>427</v>
      </c>
      <c r="J860" s="148" t="s">
        <v>428</v>
      </c>
    </row>
    <row r="861" spans="1:8" ht="12.75">
      <c r="A861" s="150" t="s">
        <v>513</v>
      </c>
      <c r="C861" s="151">
        <v>343.82299999985844</v>
      </c>
      <c r="D861" s="131">
        <v>49631.26314026117</v>
      </c>
      <c r="F861" s="131">
        <v>44996</v>
      </c>
      <c r="G861" s="131">
        <v>44266</v>
      </c>
      <c r="H861" s="152" t="s">
        <v>814</v>
      </c>
    </row>
    <row r="863" spans="4:8" ht="12.75">
      <c r="D863" s="131">
        <v>49533.15605157614</v>
      </c>
      <c r="F863" s="131">
        <v>44068</v>
      </c>
      <c r="G863" s="131">
        <v>43660</v>
      </c>
      <c r="H863" s="152" t="s">
        <v>815</v>
      </c>
    </row>
    <row r="865" spans="4:8" ht="12.75">
      <c r="D865" s="131">
        <v>48996.02446860075</v>
      </c>
      <c r="F865" s="131">
        <v>44072</v>
      </c>
      <c r="G865" s="131">
        <v>44234</v>
      </c>
      <c r="H865" s="152" t="s">
        <v>816</v>
      </c>
    </row>
    <row r="867" spans="1:8" ht="12.75">
      <c r="A867" s="147" t="s">
        <v>429</v>
      </c>
      <c r="C867" s="153" t="s">
        <v>430</v>
      </c>
      <c r="D867" s="131">
        <v>49386.81455347936</v>
      </c>
      <c r="F867" s="131">
        <v>44378.66666666667</v>
      </c>
      <c r="G867" s="131">
        <v>44053.33333333333</v>
      </c>
      <c r="H867" s="131">
        <v>5169.640912305713</v>
      </c>
    </row>
    <row r="868" spans="1:8" ht="12.75">
      <c r="A868" s="130">
        <v>38397.91300925926</v>
      </c>
      <c r="C868" s="153" t="s">
        <v>431</v>
      </c>
      <c r="D868" s="131">
        <v>341.9706391513536</v>
      </c>
      <c r="F868" s="131">
        <v>534.6300901869753</v>
      </c>
      <c r="G868" s="131">
        <v>341.01221874492023</v>
      </c>
      <c r="H868" s="131">
        <v>341.9706391513536</v>
      </c>
    </row>
    <row r="870" spans="3:8" ht="12.75">
      <c r="C870" s="153" t="s">
        <v>432</v>
      </c>
      <c r="D870" s="131">
        <v>0.6924330760005687</v>
      </c>
      <c r="F870" s="131">
        <v>1.2047006598973424</v>
      </c>
      <c r="G870" s="131">
        <v>0.7740894795965204</v>
      </c>
      <c r="H870" s="131">
        <v>6.614978582696786</v>
      </c>
    </row>
    <row r="871" spans="1:10" ht="12.75">
      <c r="A871" s="147" t="s">
        <v>421</v>
      </c>
      <c r="C871" s="148" t="s">
        <v>422</v>
      </c>
      <c r="D871" s="148" t="s">
        <v>423</v>
      </c>
      <c r="F871" s="148" t="s">
        <v>424</v>
      </c>
      <c r="G871" s="148" t="s">
        <v>425</v>
      </c>
      <c r="H871" s="148" t="s">
        <v>426</v>
      </c>
      <c r="I871" s="149" t="s">
        <v>427</v>
      </c>
      <c r="J871" s="148" t="s">
        <v>428</v>
      </c>
    </row>
    <row r="872" spans="1:8" ht="12.75">
      <c r="A872" s="150" t="s">
        <v>495</v>
      </c>
      <c r="C872" s="151">
        <v>361.38400000007823</v>
      </c>
      <c r="D872" s="131">
        <v>81797.84760057926</v>
      </c>
      <c r="F872" s="131">
        <v>39488</v>
      </c>
      <c r="G872" s="131">
        <v>39610</v>
      </c>
      <c r="H872" s="152" t="s">
        <v>817</v>
      </c>
    </row>
    <row r="874" spans="4:8" ht="12.75">
      <c r="D874" s="131">
        <v>84390.97809243202</v>
      </c>
      <c r="F874" s="131">
        <v>40078</v>
      </c>
      <c r="G874" s="131">
        <v>39548</v>
      </c>
      <c r="H874" s="152" t="s">
        <v>818</v>
      </c>
    </row>
    <row r="876" spans="4:8" ht="12.75">
      <c r="D876" s="131">
        <v>82654.48310565948</v>
      </c>
      <c r="F876" s="131">
        <v>39606</v>
      </c>
      <c r="G876" s="131">
        <v>39838</v>
      </c>
      <c r="H876" s="152" t="s">
        <v>819</v>
      </c>
    </row>
    <row r="878" spans="1:8" ht="12.75">
      <c r="A878" s="147" t="s">
        <v>429</v>
      </c>
      <c r="C878" s="153" t="s">
        <v>430</v>
      </c>
      <c r="D878" s="131">
        <v>82947.76959955692</v>
      </c>
      <c r="F878" s="131">
        <v>39724</v>
      </c>
      <c r="G878" s="131">
        <v>39665.333333333336</v>
      </c>
      <c r="H878" s="131">
        <v>43250.73539983052</v>
      </c>
    </row>
    <row r="879" spans="1:8" ht="12.75">
      <c r="A879" s="130">
        <v>38397.9134375</v>
      </c>
      <c r="C879" s="153" t="s">
        <v>431</v>
      </c>
      <c r="D879" s="131">
        <v>1321.2093560717828</v>
      </c>
      <c r="F879" s="131">
        <v>312.19865470562166</v>
      </c>
      <c r="G879" s="131">
        <v>152.7132388934677</v>
      </c>
      <c r="H879" s="131">
        <v>1321.2093560717828</v>
      </c>
    </row>
    <row r="881" spans="3:8" ht="12.75">
      <c r="C881" s="153" t="s">
        <v>432</v>
      </c>
      <c r="D881" s="131">
        <v>1.5928208346651431</v>
      </c>
      <c r="F881" s="131">
        <v>0.7859194811842255</v>
      </c>
      <c r="G881" s="131">
        <v>0.38500429987596485</v>
      </c>
      <c r="H881" s="131">
        <v>3.054767378769148</v>
      </c>
    </row>
    <row r="882" spans="1:10" ht="12.75">
      <c r="A882" s="147" t="s">
        <v>421</v>
      </c>
      <c r="C882" s="148" t="s">
        <v>422</v>
      </c>
      <c r="D882" s="148" t="s">
        <v>423</v>
      </c>
      <c r="F882" s="148" t="s">
        <v>424</v>
      </c>
      <c r="G882" s="148" t="s">
        <v>425</v>
      </c>
      <c r="H882" s="148" t="s">
        <v>426</v>
      </c>
      <c r="I882" s="149" t="s">
        <v>427</v>
      </c>
      <c r="J882" s="148" t="s">
        <v>428</v>
      </c>
    </row>
    <row r="883" spans="1:8" ht="12.75">
      <c r="A883" s="150" t="s">
        <v>514</v>
      </c>
      <c r="C883" s="151">
        <v>371.029</v>
      </c>
      <c r="D883" s="131">
        <v>59826.01833975315</v>
      </c>
      <c r="F883" s="131">
        <v>49390</v>
      </c>
      <c r="G883" s="131">
        <v>50040</v>
      </c>
      <c r="H883" s="152" t="s">
        <v>820</v>
      </c>
    </row>
    <row r="885" spans="4:8" ht="12.75">
      <c r="D885" s="131">
        <v>60388.76887601614</v>
      </c>
      <c r="F885" s="131">
        <v>48686</v>
      </c>
      <c r="G885" s="131">
        <v>49624</v>
      </c>
      <c r="H885" s="152" t="s">
        <v>821</v>
      </c>
    </row>
    <row r="887" spans="4:8" ht="12.75">
      <c r="D887" s="131">
        <v>60761.1032987833</v>
      </c>
      <c r="F887" s="131">
        <v>49296</v>
      </c>
      <c r="G887" s="131">
        <v>50838</v>
      </c>
      <c r="H887" s="152" t="s">
        <v>822</v>
      </c>
    </row>
    <row r="889" spans="1:8" ht="12.75">
      <c r="A889" s="147" t="s">
        <v>429</v>
      </c>
      <c r="C889" s="153" t="s">
        <v>430</v>
      </c>
      <c r="D889" s="131">
        <v>60325.29683818419</v>
      </c>
      <c r="F889" s="131">
        <v>49124</v>
      </c>
      <c r="G889" s="131">
        <v>50167.33333333333</v>
      </c>
      <c r="H889" s="131">
        <v>10804.256669051005</v>
      </c>
    </row>
    <row r="890" spans="1:8" ht="12.75">
      <c r="A890" s="130">
        <v>38397.91388888889</v>
      </c>
      <c r="C890" s="153" t="s">
        <v>431</v>
      </c>
      <c r="D890" s="131">
        <v>470.76267358457255</v>
      </c>
      <c r="F890" s="131">
        <v>382.21983203387026</v>
      </c>
      <c r="G890" s="131">
        <v>616.9354369245889</v>
      </c>
      <c r="H890" s="131">
        <v>470.76267358457255</v>
      </c>
    </row>
    <row r="892" spans="3:8" ht="12.75">
      <c r="C892" s="153" t="s">
        <v>432</v>
      </c>
      <c r="D892" s="131">
        <v>0.7803735717162575</v>
      </c>
      <c r="F892" s="131">
        <v>0.7780714763330963</v>
      </c>
      <c r="G892" s="131">
        <v>1.2297552928025988</v>
      </c>
      <c r="H892" s="131">
        <v>4.35719631627302</v>
      </c>
    </row>
    <row r="893" spans="1:10" ht="12.75">
      <c r="A893" s="147" t="s">
        <v>421</v>
      </c>
      <c r="C893" s="148" t="s">
        <v>422</v>
      </c>
      <c r="D893" s="148" t="s">
        <v>423</v>
      </c>
      <c r="F893" s="148" t="s">
        <v>424</v>
      </c>
      <c r="G893" s="148" t="s">
        <v>425</v>
      </c>
      <c r="H893" s="148" t="s">
        <v>426</v>
      </c>
      <c r="I893" s="149" t="s">
        <v>427</v>
      </c>
      <c r="J893" s="148" t="s">
        <v>428</v>
      </c>
    </row>
    <row r="894" spans="1:8" ht="12.75">
      <c r="A894" s="150" t="s">
        <v>489</v>
      </c>
      <c r="C894" s="151">
        <v>407.77100000018254</v>
      </c>
      <c r="D894" s="131">
        <v>1227175.3208122253</v>
      </c>
      <c r="F894" s="131">
        <v>123700</v>
      </c>
      <c r="G894" s="131">
        <v>120300</v>
      </c>
      <c r="H894" s="152" t="s">
        <v>823</v>
      </c>
    </row>
    <row r="896" spans="4:8" ht="12.75">
      <c r="D896" s="131">
        <v>1199684.418800354</v>
      </c>
      <c r="F896" s="131">
        <v>125800</v>
      </c>
      <c r="G896" s="131">
        <v>119900</v>
      </c>
      <c r="H896" s="152" t="s">
        <v>824</v>
      </c>
    </row>
    <row r="898" spans="4:8" ht="12.75">
      <c r="D898" s="131">
        <v>1201750.149887085</v>
      </c>
      <c r="F898" s="131">
        <v>125100</v>
      </c>
      <c r="G898" s="131">
        <v>121400</v>
      </c>
      <c r="H898" s="152" t="s">
        <v>825</v>
      </c>
    </row>
    <row r="900" spans="1:8" ht="12.75">
      <c r="A900" s="147" t="s">
        <v>429</v>
      </c>
      <c r="C900" s="153" t="s">
        <v>430</v>
      </c>
      <c r="D900" s="131">
        <v>1209536.6298332214</v>
      </c>
      <c r="F900" s="131">
        <v>124866.66666666666</v>
      </c>
      <c r="G900" s="131">
        <v>120533.33333333334</v>
      </c>
      <c r="H900" s="131">
        <v>1086872.0596026136</v>
      </c>
    </row>
    <row r="901" spans="1:8" ht="12.75">
      <c r="A901" s="130">
        <v>38397.914351851854</v>
      </c>
      <c r="C901" s="153" t="s">
        <v>431</v>
      </c>
      <c r="D901" s="131">
        <v>15310.433560810745</v>
      </c>
      <c r="F901" s="131">
        <v>1069.2676621563628</v>
      </c>
      <c r="G901" s="131">
        <v>776.745346515403</v>
      </c>
      <c r="H901" s="131">
        <v>15310.433560810745</v>
      </c>
    </row>
    <row r="903" spans="3:8" ht="12.75">
      <c r="C903" s="153" t="s">
        <v>432</v>
      </c>
      <c r="D903" s="131">
        <v>1.265809830242334</v>
      </c>
      <c r="F903" s="131">
        <v>0.8563275457739159</v>
      </c>
      <c r="G903" s="131">
        <v>0.6444236835028231</v>
      </c>
      <c r="H903" s="131">
        <v>1.4086693484795818</v>
      </c>
    </row>
    <row r="904" spans="1:10" ht="12.75">
      <c r="A904" s="147" t="s">
        <v>421</v>
      </c>
      <c r="C904" s="148" t="s">
        <v>422</v>
      </c>
      <c r="D904" s="148" t="s">
        <v>423</v>
      </c>
      <c r="F904" s="148" t="s">
        <v>424</v>
      </c>
      <c r="G904" s="148" t="s">
        <v>425</v>
      </c>
      <c r="H904" s="148" t="s">
        <v>426</v>
      </c>
      <c r="I904" s="149" t="s">
        <v>427</v>
      </c>
      <c r="J904" s="148" t="s">
        <v>428</v>
      </c>
    </row>
    <row r="905" spans="1:8" ht="12.75">
      <c r="A905" s="150" t="s">
        <v>496</v>
      </c>
      <c r="C905" s="151">
        <v>455.40299999993294</v>
      </c>
      <c r="D905" s="131">
        <v>134624.3940474987</v>
      </c>
      <c r="F905" s="131">
        <v>113437.5</v>
      </c>
      <c r="G905" s="131">
        <v>118122.5</v>
      </c>
      <c r="H905" s="152" t="s">
        <v>826</v>
      </c>
    </row>
    <row r="907" spans="4:8" ht="12.75">
      <c r="D907" s="131">
        <v>136176.3117711544</v>
      </c>
      <c r="F907" s="131">
        <v>113897.5</v>
      </c>
      <c r="G907" s="131">
        <v>118750</v>
      </c>
      <c r="H907" s="152" t="s">
        <v>827</v>
      </c>
    </row>
    <row r="909" spans="4:8" ht="12.75">
      <c r="D909" s="131">
        <v>135149.24384522438</v>
      </c>
      <c r="F909" s="131">
        <v>113962.5</v>
      </c>
      <c r="G909" s="131">
        <v>118572.5</v>
      </c>
      <c r="H909" s="152" t="s">
        <v>828</v>
      </c>
    </row>
    <row r="911" spans="1:8" ht="12.75">
      <c r="A911" s="147" t="s">
        <v>429</v>
      </c>
      <c r="C911" s="153" t="s">
        <v>430</v>
      </c>
      <c r="D911" s="131">
        <v>135316.64988795915</v>
      </c>
      <c r="F911" s="131">
        <v>113765.83333333334</v>
      </c>
      <c r="G911" s="131">
        <v>118481.66666666666</v>
      </c>
      <c r="H911" s="131">
        <v>19206.60870578862</v>
      </c>
    </row>
    <row r="912" spans="1:8" ht="12.75">
      <c r="A912" s="130">
        <v>38397.915</v>
      </c>
      <c r="C912" s="153" t="s">
        <v>431</v>
      </c>
      <c r="D912" s="131">
        <v>789.3863075880034</v>
      </c>
      <c r="F912" s="131">
        <v>286.19631956636573</v>
      </c>
      <c r="G912" s="131">
        <v>323.46110018568436</v>
      </c>
      <c r="H912" s="131">
        <v>789.3863075880034</v>
      </c>
    </row>
    <row r="914" spans="3:8" ht="12.75">
      <c r="C914" s="153" t="s">
        <v>432</v>
      </c>
      <c r="D914" s="131">
        <v>0.5833622900371889</v>
      </c>
      <c r="F914" s="131">
        <v>0.251566143525545</v>
      </c>
      <c r="G914" s="131">
        <v>0.2730051908331959</v>
      </c>
      <c r="H914" s="131">
        <v>4.1099723521211375</v>
      </c>
    </row>
    <row r="915" spans="1:16" ht="12.75">
      <c r="A915" s="141" t="s">
        <v>412</v>
      </c>
      <c r="B915" s="136" t="s">
        <v>578</v>
      </c>
      <c r="D915" s="141" t="s">
        <v>413</v>
      </c>
      <c r="E915" s="136" t="s">
        <v>414</v>
      </c>
      <c r="F915" s="137" t="s">
        <v>444</v>
      </c>
      <c r="G915" s="142" t="s">
        <v>416</v>
      </c>
      <c r="H915" s="143">
        <v>1</v>
      </c>
      <c r="I915" s="144" t="s">
        <v>417</v>
      </c>
      <c r="J915" s="143">
        <v>9</v>
      </c>
      <c r="K915" s="142" t="s">
        <v>418</v>
      </c>
      <c r="L915" s="145">
        <v>1</v>
      </c>
      <c r="M915" s="142" t="s">
        <v>419</v>
      </c>
      <c r="N915" s="146">
        <v>1</v>
      </c>
      <c r="O915" s="142" t="s">
        <v>420</v>
      </c>
      <c r="P915" s="146">
        <v>1</v>
      </c>
    </row>
    <row r="917" spans="1:10" ht="12.75">
      <c r="A917" s="147" t="s">
        <v>421</v>
      </c>
      <c r="C917" s="148" t="s">
        <v>422</v>
      </c>
      <c r="D917" s="148" t="s">
        <v>423</v>
      </c>
      <c r="F917" s="148" t="s">
        <v>424</v>
      </c>
      <c r="G917" s="148" t="s">
        <v>425</v>
      </c>
      <c r="H917" s="148" t="s">
        <v>426</v>
      </c>
      <c r="I917" s="149" t="s">
        <v>427</v>
      </c>
      <c r="J917" s="148" t="s">
        <v>428</v>
      </c>
    </row>
    <row r="918" spans="1:8" ht="12.75">
      <c r="A918" s="150" t="s">
        <v>492</v>
      </c>
      <c r="C918" s="151">
        <v>228.61599999992177</v>
      </c>
      <c r="D918" s="131">
        <v>56492.500000059605</v>
      </c>
      <c r="F918" s="131">
        <v>55478</v>
      </c>
      <c r="G918" s="131">
        <v>48448</v>
      </c>
      <c r="H918" s="152" t="s">
        <v>829</v>
      </c>
    </row>
    <row r="920" spans="4:8" ht="12.75">
      <c r="D920" s="131">
        <v>56410</v>
      </c>
      <c r="F920" s="131">
        <v>52680.999999940395</v>
      </c>
      <c r="G920" s="131">
        <v>50058</v>
      </c>
      <c r="H920" s="152" t="s">
        <v>830</v>
      </c>
    </row>
    <row r="922" spans="4:8" ht="12.75">
      <c r="D922" s="131">
        <v>56775.5</v>
      </c>
      <c r="F922" s="131">
        <v>56198.000000059605</v>
      </c>
      <c r="G922" s="131">
        <v>49542</v>
      </c>
      <c r="H922" s="152" t="s">
        <v>831</v>
      </c>
    </row>
    <row r="924" spans="1:8" ht="12.75">
      <c r="A924" s="147" t="s">
        <v>429</v>
      </c>
      <c r="C924" s="153" t="s">
        <v>430</v>
      </c>
      <c r="D924" s="131">
        <v>56559.33333335321</v>
      </c>
      <c r="F924" s="131">
        <v>54785.66666666667</v>
      </c>
      <c r="G924" s="131">
        <v>49349.33333333333</v>
      </c>
      <c r="H924" s="131">
        <v>4441.393127167635</v>
      </c>
    </row>
    <row r="925" spans="1:8" ht="12.75">
      <c r="A925" s="130">
        <v>38397.91722222222</v>
      </c>
      <c r="C925" s="153" t="s">
        <v>431</v>
      </c>
      <c r="D925" s="131">
        <v>191.69659185827516</v>
      </c>
      <c r="F925" s="131">
        <v>1857.906438317732</v>
      </c>
      <c r="G925" s="131">
        <v>822.1102926817869</v>
      </c>
      <c r="H925" s="131">
        <v>191.69659185827516</v>
      </c>
    </row>
    <row r="927" spans="3:8" ht="12.75">
      <c r="C927" s="153" t="s">
        <v>432</v>
      </c>
      <c r="D927" s="131">
        <v>0.338930076718622</v>
      </c>
      <c r="F927" s="131">
        <v>3.391227215727468</v>
      </c>
      <c r="G927" s="131">
        <v>1.6658994907363567</v>
      </c>
      <c r="H927" s="131">
        <v>4.316136544763015</v>
      </c>
    </row>
    <row r="928" spans="1:10" ht="12.75">
      <c r="A928" s="147" t="s">
        <v>421</v>
      </c>
      <c r="C928" s="148" t="s">
        <v>422</v>
      </c>
      <c r="D928" s="148" t="s">
        <v>423</v>
      </c>
      <c r="F928" s="148" t="s">
        <v>424</v>
      </c>
      <c r="G928" s="148" t="s">
        <v>425</v>
      </c>
      <c r="H928" s="148" t="s">
        <v>426</v>
      </c>
      <c r="I928" s="149" t="s">
        <v>427</v>
      </c>
      <c r="J928" s="148" t="s">
        <v>428</v>
      </c>
    </row>
    <row r="929" spans="1:8" ht="12.75">
      <c r="A929" s="150" t="s">
        <v>493</v>
      </c>
      <c r="C929" s="151">
        <v>231.6040000000503</v>
      </c>
      <c r="D929" s="131">
        <v>62696.862869262695</v>
      </c>
      <c r="F929" s="131">
        <v>35885</v>
      </c>
      <c r="G929" s="131">
        <v>59190.000000059605</v>
      </c>
      <c r="H929" s="152" t="s">
        <v>832</v>
      </c>
    </row>
    <row r="931" spans="4:8" ht="12.75">
      <c r="D931" s="131">
        <v>62264.923041045666</v>
      </c>
      <c r="F931" s="131">
        <v>36391</v>
      </c>
      <c r="G931" s="131">
        <v>58672</v>
      </c>
      <c r="H931" s="152" t="s">
        <v>833</v>
      </c>
    </row>
    <row r="933" spans="4:8" ht="12.75">
      <c r="D933" s="131">
        <v>62836.26388216019</v>
      </c>
      <c r="F933" s="131">
        <v>36020</v>
      </c>
      <c r="G933" s="131">
        <v>59548.000000059605</v>
      </c>
      <c r="H933" s="152" t="s">
        <v>834</v>
      </c>
    </row>
    <row r="935" spans="1:8" ht="12.75">
      <c r="A935" s="147" t="s">
        <v>429</v>
      </c>
      <c r="C935" s="153" t="s">
        <v>430</v>
      </c>
      <c r="D935" s="131">
        <v>62599.34993082285</v>
      </c>
      <c r="F935" s="131">
        <v>36098.666666666664</v>
      </c>
      <c r="G935" s="131">
        <v>59136.6666667064</v>
      </c>
      <c r="H935" s="131">
        <v>10370.020124798553</v>
      </c>
    </row>
    <row r="936" spans="1:8" ht="12.75">
      <c r="A936" s="130">
        <v>38397.91769675926</v>
      </c>
      <c r="C936" s="153" t="s">
        <v>431</v>
      </c>
      <c r="D936" s="131">
        <v>297.89120338533326</v>
      </c>
      <c r="F936" s="131">
        <v>262.01208623522183</v>
      </c>
      <c r="G936" s="131">
        <v>440.4285791828258</v>
      </c>
      <c r="H936" s="131">
        <v>297.89120338533326</v>
      </c>
    </row>
    <row r="938" spans="3:8" ht="12.75">
      <c r="C938" s="153" t="s">
        <v>432</v>
      </c>
      <c r="D938" s="131">
        <v>0.47586948381177463</v>
      </c>
      <c r="F938" s="131">
        <v>0.7258220605614848</v>
      </c>
      <c r="G938" s="131">
        <v>0.7447639578082352</v>
      </c>
      <c r="H938" s="131">
        <v>2.8726193372852307</v>
      </c>
    </row>
    <row r="939" spans="1:10" ht="12.75">
      <c r="A939" s="147" t="s">
        <v>421</v>
      </c>
      <c r="C939" s="148" t="s">
        <v>422</v>
      </c>
      <c r="D939" s="148" t="s">
        <v>423</v>
      </c>
      <c r="F939" s="148" t="s">
        <v>424</v>
      </c>
      <c r="G939" s="148" t="s">
        <v>425</v>
      </c>
      <c r="H939" s="148" t="s">
        <v>426</v>
      </c>
      <c r="I939" s="149" t="s">
        <v>427</v>
      </c>
      <c r="J939" s="148" t="s">
        <v>428</v>
      </c>
    </row>
    <row r="940" spans="1:8" ht="12.75">
      <c r="A940" s="150" t="s">
        <v>491</v>
      </c>
      <c r="C940" s="151">
        <v>267.7160000000149</v>
      </c>
      <c r="D940" s="131">
        <v>23827.184659302235</v>
      </c>
      <c r="F940" s="131">
        <v>11054.25</v>
      </c>
      <c r="G940" s="131">
        <v>11812.5</v>
      </c>
      <c r="H940" s="152" t="s">
        <v>835</v>
      </c>
    </row>
    <row r="942" spans="4:8" ht="12.75">
      <c r="D942" s="131">
        <v>23735.024917691946</v>
      </c>
      <c r="F942" s="131">
        <v>11069.75</v>
      </c>
      <c r="G942" s="131">
        <v>11755</v>
      </c>
      <c r="H942" s="152" t="s">
        <v>836</v>
      </c>
    </row>
    <row r="944" spans="4:8" ht="12.75">
      <c r="D944" s="131">
        <v>23788.539328932762</v>
      </c>
      <c r="F944" s="131">
        <v>11168.25</v>
      </c>
      <c r="G944" s="131">
        <v>11884.75</v>
      </c>
      <c r="H944" s="152" t="s">
        <v>837</v>
      </c>
    </row>
    <row r="946" spans="1:8" ht="12.75">
      <c r="A946" s="147" t="s">
        <v>429</v>
      </c>
      <c r="C946" s="153" t="s">
        <v>430</v>
      </c>
      <c r="D946" s="131">
        <v>23783.582968642317</v>
      </c>
      <c r="F946" s="131">
        <v>11097.416666666668</v>
      </c>
      <c r="G946" s="131">
        <v>11817.416666666668</v>
      </c>
      <c r="H946" s="131">
        <v>12265.776184940536</v>
      </c>
    </row>
    <row r="947" spans="1:8" ht="12.75">
      <c r="A947" s="130">
        <v>38397.918333333335</v>
      </c>
      <c r="C947" s="153" t="s">
        <v>431</v>
      </c>
      <c r="D947" s="131">
        <v>46.27935418586432</v>
      </c>
      <c r="F947" s="131">
        <v>61.83108711104255</v>
      </c>
      <c r="G947" s="131">
        <v>65.01458169774942</v>
      </c>
      <c r="H947" s="131">
        <v>46.27935418586432</v>
      </c>
    </row>
    <row r="949" spans="3:8" ht="12.75">
      <c r="C949" s="153" t="s">
        <v>432</v>
      </c>
      <c r="D949" s="131">
        <v>0.194585291235899</v>
      </c>
      <c r="F949" s="131">
        <v>0.5571664917004037</v>
      </c>
      <c r="G949" s="131">
        <v>0.5501590028651164</v>
      </c>
      <c r="H949" s="131">
        <v>0.37730473382258845</v>
      </c>
    </row>
    <row r="950" spans="1:10" ht="12.75">
      <c r="A950" s="147" t="s">
        <v>421</v>
      </c>
      <c r="C950" s="148" t="s">
        <v>422</v>
      </c>
      <c r="D950" s="148" t="s">
        <v>423</v>
      </c>
      <c r="F950" s="148" t="s">
        <v>424</v>
      </c>
      <c r="G950" s="148" t="s">
        <v>425</v>
      </c>
      <c r="H950" s="148" t="s">
        <v>426</v>
      </c>
      <c r="I950" s="149" t="s">
        <v>427</v>
      </c>
      <c r="J950" s="148" t="s">
        <v>428</v>
      </c>
    </row>
    <row r="951" spans="1:8" ht="12.75">
      <c r="A951" s="150" t="s">
        <v>490</v>
      </c>
      <c r="C951" s="151">
        <v>292.40199999976903</v>
      </c>
      <c r="D951" s="131">
        <v>61306.00908493996</v>
      </c>
      <c r="F951" s="131">
        <v>34457.75</v>
      </c>
      <c r="G951" s="131">
        <v>34036.5</v>
      </c>
      <c r="H951" s="152" t="s">
        <v>838</v>
      </c>
    </row>
    <row r="953" spans="4:8" ht="12.75">
      <c r="D953" s="131">
        <v>60969.593736469746</v>
      </c>
      <c r="F953" s="131">
        <v>34670</v>
      </c>
      <c r="G953" s="131">
        <v>34175.25</v>
      </c>
      <c r="H953" s="152" t="s">
        <v>839</v>
      </c>
    </row>
    <row r="955" spans="4:8" ht="12.75">
      <c r="D955" s="131">
        <v>61852.22292280197</v>
      </c>
      <c r="F955" s="131">
        <v>34872.25</v>
      </c>
      <c r="G955" s="131">
        <v>34333</v>
      </c>
      <c r="H955" s="152" t="s">
        <v>840</v>
      </c>
    </row>
    <row r="957" spans="1:8" ht="12.75">
      <c r="A957" s="147" t="s">
        <v>429</v>
      </c>
      <c r="C957" s="153" t="s">
        <v>430</v>
      </c>
      <c r="D957" s="131">
        <v>61375.941914737225</v>
      </c>
      <c r="F957" s="131">
        <v>34666.666666666664</v>
      </c>
      <c r="G957" s="131">
        <v>34181.583333333336</v>
      </c>
      <c r="H957" s="131">
        <v>27020.895237522036</v>
      </c>
    </row>
    <row r="958" spans="1:8" ht="12.75">
      <c r="A958" s="130">
        <v>38397.91900462963</v>
      </c>
      <c r="C958" s="153" t="s">
        <v>431</v>
      </c>
      <c r="D958" s="131">
        <v>445.4509183448799</v>
      </c>
      <c r="F958" s="131">
        <v>207.2701035685883</v>
      </c>
      <c r="G958" s="131">
        <v>148.35142679911553</v>
      </c>
      <c r="H958" s="131">
        <v>445.4509183448799</v>
      </c>
    </row>
    <row r="960" spans="3:8" ht="12.75">
      <c r="C960" s="153" t="s">
        <v>432</v>
      </c>
      <c r="D960" s="131">
        <v>0.725774471964431</v>
      </c>
      <c r="F960" s="131">
        <v>0.5978945295247741</v>
      </c>
      <c r="G960" s="131">
        <v>0.43400981561449664</v>
      </c>
      <c r="H960" s="131">
        <v>1.6485424129335038</v>
      </c>
    </row>
    <row r="961" spans="1:10" ht="12.75">
      <c r="A961" s="147" t="s">
        <v>421</v>
      </c>
      <c r="C961" s="148" t="s">
        <v>422</v>
      </c>
      <c r="D961" s="148" t="s">
        <v>423</v>
      </c>
      <c r="F961" s="148" t="s">
        <v>424</v>
      </c>
      <c r="G961" s="148" t="s">
        <v>425</v>
      </c>
      <c r="H961" s="148" t="s">
        <v>426</v>
      </c>
      <c r="I961" s="149" t="s">
        <v>427</v>
      </c>
      <c r="J961" s="148" t="s">
        <v>428</v>
      </c>
    </row>
    <row r="962" spans="1:8" ht="12.75">
      <c r="A962" s="150" t="s">
        <v>494</v>
      </c>
      <c r="C962" s="151">
        <v>324.75400000019</v>
      </c>
      <c r="D962" s="131">
        <v>65857.42146086693</v>
      </c>
      <c r="F962" s="131">
        <v>49521</v>
      </c>
      <c r="G962" s="131">
        <v>45671</v>
      </c>
      <c r="H962" s="152" t="s">
        <v>841</v>
      </c>
    </row>
    <row r="964" spans="4:8" ht="12.75">
      <c r="D964" s="131">
        <v>66415.02132296562</v>
      </c>
      <c r="F964" s="131">
        <v>48992</v>
      </c>
      <c r="G964" s="131">
        <v>45239</v>
      </c>
      <c r="H964" s="152" t="s">
        <v>842</v>
      </c>
    </row>
    <row r="966" spans="4:8" ht="12.75">
      <c r="D966" s="131">
        <v>66253.09919846058</v>
      </c>
      <c r="F966" s="131">
        <v>48788</v>
      </c>
      <c r="G966" s="131">
        <v>46193</v>
      </c>
      <c r="H966" s="152" t="s">
        <v>843</v>
      </c>
    </row>
    <row r="968" spans="1:8" ht="12.75">
      <c r="A968" s="147" t="s">
        <v>429</v>
      </c>
      <c r="C968" s="153" t="s">
        <v>430</v>
      </c>
      <c r="D968" s="131">
        <v>66175.18066076438</v>
      </c>
      <c r="F968" s="131">
        <v>49100.33333333333</v>
      </c>
      <c r="G968" s="131">
        <v>45701</v>
      </c>
      <c r="H968" s="131">
        <v>18661.609745144986</v>
      </c>
    </row>
    <row r="969" spans="1:8" ht="12.75">
      <c r="A969" s="130">
        <v>38397.91951388889</v>
      </c>
      <c r="C969" s="153" t="s">
        <v>431</v>
      </c>
      <c r="D969" s="131">
        <v>286.84991797293713</v>
      </c>
      <c r="F969" s="131">
        <v>378.3177676680456</v>
      </c>
      <c r="G969" s="131">
        <v>477.707023184713</v>
      </c>
      <c r="H969" s="131">
        <v>286.84991797293713</v>
      </c>
    </row>
    <row r="971" spans="3:8" ht="12.75">
      <c r="C971" s="153" t="s">
        <v>432</v>
      </c>
      <c r="D971" s="131">
        <v>0.4334705475810087</v>
      </c>
      <c r="F971" s="131">
        <v>0.7704993876512293</v>
      </c>
      <c r="G971" s="131">
        <v>1.045287900012501</v>
      </c>
      <c r="H971" s="131">
        <v>1.53711240289742</v>
      </c>
    </row>
    <row r="972" spans="1:10" ht="12.75">
      <c r="A972" s="147" t="s">
        <v>421</v>
      </c>
      <c r="C972" s="148" t="s">
        <v>422</v>
      </c>
      <c r="D972" s="148" t="s">
        <v>423</v>
      </c>
      <c r="F972" s="148" t="s">
        <v>424</v>
      </c>
      <c r="G972" s="148" t="s">
        <v>425</v>
      </c>
      <c r="H972" s="148" t="s">
        <v>426</v>
      </c>
      <c r="I972" s="149" t="s">
        <v>427</v>
      </c>
      <c r="J972" s="148" t="s">
        <v>428</v>
      </c>
    </row>
    <row r="973" spans="1:8" ht="12.75">
      <c r="A973" s="150" t="s">
        <v>513</v>
      </c>
      <c r="C973" s="151">
        <v>343.82299999985844</v>
      </c>
      <c r="D973" s="131">
        <v>49933.12235301733</v>
      </c>
      <c r="F973" s="131">
        <v>44396</v>
      </c>
      <c r="G973" s="131">
        <v>45062</v>
      </c>
      <c r="H973" s="152" t="s">
        <v>844</v>
      </c>
    </row>
    <row r="975" spans="4:8" ht="12.75">
      <c r="D975" s="131">
        <v>49978.47666931152</v>
      </c>
      <c r="F975" s="131">
        <v>45424</v>
      </c>
      <c r="G975" s="131">
        <v>45486</v>
      </c>
      <c r="H975" s="152" t="s">
        <v>845</v>
      </c>
    </row>
    <row r="977" spans="4:8" ht="12.75">
      <c r="D977" s="131">
        <v>50513.470204770565</v>
      </c>
      <c r="F977" s="131">
        <v>44506</v>
      </c>
      <c r="G977" s="131">
        <v>45342</v>
      </c>
      <c r="H977" s="152" t="s">
        <v>846</v>
      </c>
    </row>
    <row r="979" spans="1:8" ht="12.75">
      <c r="A979" s="147" t="s">
        <v>429</v>
      </c>
      <c r="C979" s="153" t="s">
        <v>430</v>
      </c>
      <c r="D979" s="131">
        <v>50141.68974236648</v>
      </c>
      <c r="F979" s="131">
        <v>44775.33333333333</v>
      </c>
      <c r="G979" s="131">
        <v>45296.66666666667</v>
      </c>
      <c r="H979" s="131">
        <v>5107.570454247184</v>
      </c>
    </row>
    <row r="980" spans="1:8" ht="12.75">
      <c r="A980" s="130">
        <v>38397.919953703706</v>
      </c>
      <c r="C980" s="153" t="s">
        <v>431</v>
      </c>
      <c r="D980" s="131">
        <v>322.7689385162371</v>
      </c>
      <c r="F980" s="131">
        <v>564.4478127633531</v>
      </c>
      <c r="G980" s="131">
        <v>215.60457632743638</v>
      </c>
      <c r="H980" s="131">
        <v>322.7689385162371</v>
      </c>
    </row>
    <row r="982" spans="3:8" ht="12.75">
      <c r="C982" s="153" t="s">
        <v>432</v>
      </c>
      <c r="D982" s="131">
        <v>0.6437137243971225</v>
      </c>
      <c r="F982" s="131">
        <v>1.2606222460953644</v>
      </c>
      <c r="G982" s="131">
        <v>0.47598331664015675</v>
      </c>
      <c r="H982" s="131">
        <v>6.319422148114269</v>
      </c>
    </row>
    <row r="983" spans="1:10" ht="12.75">
      <c r="A983" s="147" t="s">
        <v>421</v>
      </c>
      <c r="C983" s="148" t="s">
        <v>422</v>
      </c>
      <c r="D983" s="148" t="s">
        <v>423</v>
      </c>
      <c r="F983" s="148" t="s">
        <v>424</v>
      </c>
      <c r="G983" s="148" t="s">
        <v>425</v>
      </c>
      <c r="H983" s="148" t="s">
        <v>426</v>
      </c>
      <c r="I983" s="149" t="s">
        <v>427</v>
      </c>
      <c r="J983" s="148" t="s">
        <v>428</v>
      </c>
    </row>
    <row r="984" spans="1:8" ht="12.75">
      <c r="A984" s="150" t="s">
        <v>495</v>
      </c>
      <c r="C984" s="151">
        <v>361.38400000007823</v>
      </c>
      <c r="D984" s="131">
        <v>81787.19812464714</v>
      </c>
      <c r="F984" s="131">
        <v>40388</v>
      </c>
      <c r="G984" s="131">
        <v>40132</v>
      </c>
      <c r="H984" s="152" t="s">
        <v>847</v>
      </c>
    </row>
    <row r="986" spans="4:8" ht="12.75">
      <c r="D986" s="131">
        <v>79263.07384288311</v>
      </c>
      <c r="F986" s="131">
        <v>40406</v>
      </c>
      <c r="G986" s="131">
        <v>40954</v>
      </c>
      <c r="H986" s="152" t="s">
        <v>848</v>
      </c>
    </row>
    <row r="988" spans="4:8" ht="12.75">
      <c r="D988" s="131">
        <v>80885.26123631</v>
      </c>
      <c r="F988" s="131">
        <v>39564</v>
      </c>
      <c r="G988" s="131">
        <v>40386</v>
      </c>
      <c r="H988" s="152" t="s">
        <v>849</v>
      </c>
    </row>
    <row r="990" spans="1:8" ht="12.75">
      <c r="A990" s="147" t="s">
        <v>429</v>
      </c>
      <c r="C990" s="153" t="s">
        <v>430</v>
      </c>
      <c r="D990" s="131">
        <v>80645.17773461342</v>
      </c>
      <c r="F990" s="131">
        <v>40119.333333333336</v>
      </c>
      <c r="G990" s="131">
        <v>40490.666666666664</v>
      </c>
      <c r="H990" s="131">
        <v>40355.163142730155</v>
      </c>
    </row>
    <row r="991" spans="1:8" ht="12.75">
      <c r="A991" s="130">
        <v>38397.92039351852</v>
      </c>
      <c r="C991" s="153" t="s">
        <v>431</v>
      </c>
      <c r="D991" s="131">
        <v>1279.0742407255964</v>
      </c>
      <c r="F991" s="131">
        <v>481.01697821733205</v>
      </c>
      <c r="G991" s="131">
        <v>420.87686243524166</v>
      </c>
      <c r="H991" s="131">
        <v>1279.0742407255964</v>
      </c>
    </row>
    <row r="993" spans="3:8" ht="12.75">
      <c r="C993" s="153" t="s">
        <v>432</v>
      </c>
      <c r="D993" s="131">
        <v>1.5860517350891887</v>
      </c>
      <c r="F993" s="131">
        <v>1.1989655317070709</v>
      </c>
      <c r="G993" s="131">
        <v>1.0394416715833483</v>
      </c>
      <c r="H993" s="131">
        <v>3.169542980663225</v>
      </c>
    </row>
    <row r="994" spans="1:10" ht="12.75">
      <c r="A994" s="147" t="s">
        <v>421</v>
      </c>
      <c r="C994" s="148" t="s">
        <v>422</v>
      </c>
      <c r="D994" s="148" t="s">
        <v>423</v>
      </c>
      <c r="F994" s="148" t="s">
        <v>424</v>
      </c>
      <c r="G994" s="148" t="s">
        <v>425</v>
      </c>
      <c r="H994" s="148" t="s">
        <v>426</v>
      </c>
      <c r="I994" s="149" t="s">
        <v>427</v>
      </c>
      <c r="J994" s="148" t="s">
        <v>428</v>
      </c>
    </row>
    <row r="995" spans="1:8" ht="12.75">
      <c r="A995" s="150" t="s">
        <v>514</v>
      </c>
      <c r="C995" s="151">
        <v>371.029</v>
      </c>
      <c r="D995" s="131">
        <v>60996.46641725302</v>
      </c>
      <c r="F995" s="131">
        <v>49856</v>
      </c>
      <c r="G995" s="131">
        <v>50848</v>
      </c>
      <c r="H995" s="152" t="s">
        <v>850</v>
      </c>
    </row>
    <row r="997" spans="4:8" ht="12.75">
      <c r="D997" s="131">
        <v>60087.258020341396</v>
      </c>
      <c r="F997" s="131">
        <v>49336</v>
      </c>
      <c r="G997" s="131">
        <v>51305.999999940395</v>
      </c>
      <c r="H997" s="152" t="s">
        <v>851</v>
      </c>
    </row>
    <row r="999" spans="4:8" ht="12.75">
      <c r="D999" s="131">
        <v>59644.999999940395</v>
      </c>
      <c r="F999" s="131">
        <v>49836</v>
      </c>
      <c r="G999" s="131">
        <v>50740</v>
      </c>
      <c r="H999" s="152" t="s">
        <v>852</v>
      </c>
    </row>
    <row r="1001" spans="1:8" ht="12.75">
      <c r="A1001" s="147" t="s">
        <v>429</v>
      </c>
      <c r="C1001" s="153" t="s">
        <v>430</v>
      </c>
      <c r="D1001" s="131">
        <v>60242.90814584494</v>
      </c>
      <c r="F1001" s="131">
        <v>49676</v>
      </c>
      <c r="G1001" s="131">
        <v>50964.66666664679</v>
      </c>
      <c r="H1001" s="131">
        <v>10076.506454520573</v>
      </c>
    </row>
    <row r="1002" spans="1:8" ht="12.75">
      <c r="A1002" s="130">
        <v>38397.92083333333</v>
      </c>
      <c r="C1002" s="153" t="s">
        <v>431</v>
      </c>
      <c r="D1002" s="131">
        <v>689.0468710168929</v>
      </c>
      <c r="F1002" s="131">
        <v>294.6183972531247</v>
      </c>
      <c r="G1002" s="131">
        <v>300.4951469028651</v>
      </c>
      <c r="H1002" s="131">
        <v>689.0468710168929</v>
      </c>
    </row>
    <row r="1004" spans="3:8" ht="12.75">
      <c r="C1004" s="153" t="s">
        <v>432</v>
      </c>
      <c r="D1004" s="131">
        <v>1.1437808901070086</v>
      </c>
      <c r="F1004" s="131">
        <v>0.5930799525990915</v>
      </c>
      <c r="G1004" s="131">
        <v>0.5896146616014669</v>
      </c>
      <c r="H1004" s="131">
        <v>6.83815243037699</v>
      </c>
    </row>
    <row r="1005" spans="1:10" ht="12.75">
      <c r="A1005" s="147" t="s">
        <v>421</v>
      </c>
      <c r="C1005" s="148" t="s">
        <v>422</v>
      </c>
      <c r="D1005" s="148" t="s">
        <v>423</v>
      </c>
      <c r="F1005" s="148" t="s">
        <v>424</v>
      </c>
      <c r="G1005" s="148" t="s">
        <v>425</v>
      </c>
      <c r="H1005" s="148" t="s">
        <v>426</v>
      </c>
      <c r="I1005" s="149" t="s">
        <v>427</v>
      </c>
      <c r="J1005" s="148" t="s">
        <v>428</v>
      </c>
    </row>
    <row r="1006" spans="1:8" ht="12.75">
      <c r="A1006" s="150" t="s">
        <v>489</v>
      </c>
      <c r="C1006" s="151">
        <v>407.77100000018254</v>
      </c>
      <c r="D1006" s="131">
        <v>1126991.7634353638</v>
      </c>
      <c r="F1006" s="131">
        <v>125400</v>
      </c>
      <c r="G1006" s="131">
        <v>120500</v>
      </c>
      <c r="H1006" s="152" t="s">
        <v>853</v>
      </c>
    </row>
    <row r="1008" spans="4:8" ht="12.75">
      <c r="D1008" s="131">
        <v>1105131.9570331573</v>
      </c>
      <c r="F1008" s="131">
        <v>125100</v>
      </c>
      <c r="G1008" s="131">
        <v>121600</v>
      </c>
      <c r="H1008" s="152" t="s">
        <v>854</v>
      </c>
    </row>
    <row r="1010" spans="4:8" ht="12.75">
      <c r="D1010" s="131">
        <v>1112998.5608501434</v>
      </c>
      <c r="F1010" s="131">
        <v>125700</v>
      </c>
      <c r="G1010" s="131">
        <v>121200</v>
      </c>
      <c r="H1010" s="152" t="s">
        <v>855</v>
      </c>
    </row>
    <row r="1012" spans="1:8" ht="12.75">
      <c r="A1012" s="147" t="s">
        <v>429</v>
      </c>
      <c r="C1012" s="153" t="s">
        <v>430</v>
      </c>
      <c r="D1012" s="131">
        <v>1115040.760439555</v>
      </c>
      <c r="F1012" s="131">
        <v>125400</v>
      </c>
      <c r="G1012" s="131">
        <v>121100</v>
      </c>
      <c r="H1012" s="131">
        <v>991825.9176722593</v>
      </c>
    </row>
    <row r="1013" spans="1:8" ht="12.75">
      <c r="A1013" s="130">
        <v>38397.9212962963</v>
      </c>
      <c r="C1013" s="153" t="s">
        <v>431</v>
      </c>
      <c r="D1013" s="131">
        <v>11072.069289771447</v>
      </c>
      <c r="F1013" s="131">
        <v>300</v>
      </c>
      <c r="G1013" s="131">
        <v>556.7764362830022</v>
      </c>
      <c r="H1013" s="131">
        <v>11072.069289771447</v>
      </c>
    </row>
    <row r="1015" spans="3:8" ht="12.75">
      <c r="C1015" s="153" t="s">
        <v>432</v>
      </c>
      <c r="D1015" s="131">
        <v>0.9929743990171964</v>
      </c>
      <c r="F1015" s="131">
        <v>0.23923444976076552</v>
      </c>
      <c r="G1015" s="131">
        <v>0.459765843338565</v>
      </c>
      <c r="H1015" s="131">
        <v>1.1163319179797964</v>
      </c>
    </row>
    <row r="1016" spans="1:10" ht="12.75">
      <c r="A1016" s="147" t="s">
        <v>421</v>
      </c>
      <c r="C1016" s="148" t="s">
        <v>422</v>
      </c>
      <c r="D1016" s="148" t="s">
        <v>423</v>
      </c>
      <c r="F1016" s="148" t="s">
        <v>424</v>
      </c>
      <c r="G1016" s="148" t="s">
        <v>425</v>
      </c>
      <c r="H1016" s="148" t="s">
        <v>426</v>
      </c>
      <c r="I1016" s="149" t="s">
        <v>427</v>
      </c>
      <c r="J1016" s="148" t="s">
        <v>428</v>
      </c>
    </row>
    <row r="1017" spans="1:8" ht="12.75">
      <c r="A1017" s="150" t="s">
        <v>496</v>
      </c>
      <c r="C1017" s="151">
        <v>455.40299999993294</v>
      </c>
      <c r="D1017" s="131">
        <v>133762.9583582878</v>
      </c>
      <c r="F1017" s="131">
        <v>115194.99999988079</v>
      </c>
      <c r="G1017" s="131">
        <v>119705.00000011921</v>
      </c>
      <c r="H1017" s="152" t="s">
        <v>856</v>
      </c>
    </row>
    <row r="1019" spans="4:8" ht="12.75">
      <c r="D1019" s="131">
        <v>133424.97178697586</v>
      </c>
      <c r="F1019" s="131">
        <v>116127.5</v>
      </c>
      <c r="G1019" s="131">
        <v>119412.5</v>
      </c>
      <c r="H1019" s="152" t="s">
        <v>857</v>
      </c>
    </row>
    <row r="1021" spans="4:8" ht="12.75">
      <c r="D1021" s="131">
        <v>134635.0527768135</v>
      </c>
      <c r="F1021" s="131">
        <v>115350</v>
      </c>
      <c r="G1021" s="131">
        <v>118357.49999988079</v>
      </c>
      <c r="H1021" s="152" t="s">
        <v>858</v>
      </c>
    </row>
    <row r="1023" spans="1:8" ht="12.75">
      <c r="A1023" s="147" t="s">
        <v>429</v>
      </c>
      <c r="C1023" s="153" t="s">
        <v>430</v>
      </c>
      <c r="D1023" s="131">
        <v>133940.99430735907</v>
      </c>
      <c r="F1023" s="131">
        <v>115557.49999996027</v>
      </c>
      <c r="G1023" s="131">
        <v>119158.33333333334</v>
      </c>
      <c r="H1023" s="131">
        <v>16593.545179472065</v>
      </c>
    </row>
    <row r="1024" spans="1:8" ht="12.75">
      <c r="A1024" s="130">
        <v>38397.921944444446</v>
      </c>
      <c r="C1024" s="153" t="s">
        <v>431</v>
      </c>
      <c r="D1024" s="131">
        <v>624.3769693568792</v>
      </c>
      <c r="F1024" s="131">
        <v>499.68114837921684</v>
      </c>
      <c r="G1024" s="131">
        <v>708.7944578598499</v>
      </c>
      <c r="H1024" s="131">
        <v>624.3769693568792</v>
      </c>
    </row>
    <row r="1026" spans="3:8" ht="12.75">
      <c r="C1026" s="153" t="s">
        <v>432</v>
      </c>
      <c r="D1026" s="131">
        <v>0.46615823078339974</v>
      </c>
      <c r="F1026" s="131">
        <v>0.4324091022905382</v>
      </c>
      <c r="G1026" s="131">
        <v>0.594834148843849</v>
      </c>
      <c r="H1026" s="131">
        <v>3.762770177221069</v>
      </c>
    </row>
    <row r="1027" spans="1:16" ht="12.75">
      <c r="A1027" s="141" t="s">
        <v>412</v>
      </c>
      <c r="B1027" s="136" t="s">
        <v>579</v>
      </c>
      <c r="D1027" s="141" t="s">
        <v>413</v>
      </c>
      <c r="E1027" s="136" t="s">
        <v>414</v>
      </c>
      <c r="F1027" s="137" t="s">
        <v>445</v>
      </c>
      <c r="G1027" s="142" t="s">
        <v>416</v>
      </c>
      <c r="H1027" s="143">
        <v>1</v>
      </c>
      <c r="I1027" s="144" t="s">
        <v>417</v>
      </c>
      <c r="J1027" s="143">
        <v>10</v>
      </c>
      <c r="K1027" s="142" t="s">
        <v>418</v>
      </c>
      <c r="L1027" s="145">
        <v>1</v>
      </c>
      <c r="M1027" s="142" t="s">
        <v>419</v>
      </c>
      <c r="N1027" s="146">
        <v>1</v>
      </c>
      <c r="O1027" s="142" t="s">
        <v>420</v>
      </c>
      <c r="P1027" s="146">
        <v>1</v>
      </c>
    </row>
    <row r="1029" spans="1:10" ht="12.75">
      <c r="A1029" s="147" t="s">
        <v>421</v>
      </c>
      <c r="C1029" s="148" t="s">
        <v>422</v>
      </c>
      <c r="D1029" s="148" t="s">
        <v>423</v>
      </c>
      <c r="F1029" s="148" t="s">
        <v>424</v>
      </c>
      <c r="G1029" s="148" t="s">
        <v>425</v>
      </c>
      <c r="H1029" s="148" t="s">
        <v>426</v>
      </c>
      <c r="I1029" s="149" t="s">
        <v>427</v>
      </c>
      <c r="J1029" s="148" t="s">
        <v>428</v>
      </c>
    </row>
    <row r="1030" spans="1:8" ht="12.75">
      <c r="A1030" s="150" t="s">
        <v>492</v>
      </c>
      <c r="C1030" s="151">
        <v>228.61599999992177</v>
      </c>
      <c r="D1030" s="131">
        <v>61569.5</v>
      </c>
      <c r="F1030" s="131">
        <v>58716</v>
      </c>
      <c r="G1030" s="131">
        <v>50216</v>
      </c>
      <c r="H1030" s="152" t="s">
        <v>859</v>
      </c>
    </row>
    <row r="1032" spans="4:8" ht="12.75">
      <c r="D1032" s="131">
        <v>62071.98986518383</v>
      </c>
      <c r="F1032" s="131">
        <v>56429</v>
      </c>
      <c r="G1032" s="131">
        <v>51254</v>
      </c>
      <c r="H1032" s="152" t="s">
        <v>860</v>
      </c>
    </row>
    <row r="1034" spans="4:8" ht="12.75">
      <c r="D1034" s="131">
        <v>61398.5</v>
      </c>
      <c r="F1034" s="131">
        <v>58095</v>
      </c>
      <c r="G1034" s="131">
        <v>51091</v>
      </c>
      <c r="H1034" s="152" t="s">
        <v>861</v>
      </c>
    </row>
    <row r="1036" spans="1:8" ht="12.75">
      <c r="A1036" s="147" t="s">
        <v>429</v>
      </c>
      <c r="C1036" s="153" t="s">
        <v>430</v>
      </c>
      <c r="D1036" s="131">
        <v>61679.99662172794</v>
      </c>
      <c r="F1036" s="131">
        <v>57746.66666666667</v>
      </c>
      <c r="G1036" s="131">
        <v>50853.66666666667</v>
      </c>
      <c r="H1036" s="131">
        <v>7315.874284958184</v>
      </c>
    </row>
    <row r="1037" spans="1:8" ht="12.75">
      <c r="A1037" s="130">
        <v>38397.92417824074</v>
      </c>
      <c r="C1037" s="153" t="s">
        <v>431</v>
      </c>
      <c r="D1037" s="131">
        <v>350.0775302487416</v>
      </c>
      <c r="F1037" s="131">
        <v>1182.6218048612725</v>
      </c>
      <c r="G1037" s="131">
        <v>558.2171023296701</v>
      </c>
      <c r="H1037" s="131">
        <v>350.0775302487416</v>
      </c>
    </row>
    <row r="1039" spans="3:8" ht="12.75">
      <c r="C1039" s="153" t="s">
        <v>432</v>
      </c>
      <c r="D1039" s="131">
        <v>0.5675706054196187</v>
      </c>
      <c r="F1039" s="131">
        <v>2.047948172814487</v>
      </c>
      <c r="G1039" s="131">
        <v>1.0976929274119926</v>
      </c>
      <c r="H1039" s="131">
        <v>4.785176953744533</v>
      </c>
    </row>
    <row r="1040" spans="1:10" ht="12.75">
      <c r="A1040" s="147" t="s">
        <v>421</v>
      </c>
      <c r="C1040" s="148" t="s">
        <v>422</v>
      </c>
      <c r="D1040" s="148" t="s">
        <v>423</v>
      </c>
      <c r="F1040" s="148" t="s">
        <v>424</v>
      </c>
      <c r="G1040" s="148" t="s">
        <v>425</v>
      </c>
      <c r="H1040" s="148" t="s">
        <v>426</v>
      </c>
      <c r="I1040" s="149" t="s">
        <v>427</v>
      </c>
      <c r="J1040" s="148" t="s">
        <v>428</v>
      </c>
    </row>
    <row r="1041" spans="1:8" ht="12.75">
      <c r="A1041" s="150" t="s">
        <v>493</v>
      </c>
      <c r="C1041" s="151">
        <v>231.6040000000503</v>
      </c>
      <c r="D1041" s="131">
        <v>93371.91967654228</v>
      </c>
      <c r="F1041" s="131">
        <v>36155</v>
      </c>
      <c r="G1041" s="131">
        <v>58875</v>
      </c>
      <c r="H1041" s="152" t="s">
        <v>862</v>
      </c>
    </row>
    <row r="1043" spans="4:8" ht="12.75">
      <c r="D1043" s="131">
        <v>94447.44957852364</v>
      </c>
      <c r="F1043" s="131">
        <v>37383</v>
      </c>
      <c r="G1043" s="131">
        <v>60697</v>
      </c>
      <c r="H1043" s="152" t="s">
        <v>863</v>
      </c>
    </row>
    <row r="1045" spans="4:8" ht="12.75">
      <c r="D1045" s="131">
        <v>92067.86589038372</v>
      </c>
      <c r="F1045" s="131">
        <v>36400</v>
      </c>
      <c r="G1045" s="131">
        <v>60148.000000059605</v>
      </c>
      <c r="H1045" s="152" t="s">
        <v>864</v>
      </c>
    </row>
    <row r="1047" spans="1:8" ht="12.75">
      <c r="A1047" s="147" t="s">
        <v>429</v>
      </c>
      <c r="C1047" s="153" t="s">
        <v>430</v>
      </c>
      <c r="D1047" s="131">
        <v>93295.74504848322</v>
      </c>
      <c r="F1047" s="131">
        <v>36646</v>
      </c>
      <c r="G1047" s="131">
        <v>59906.666666686535</v>
      </c>
      <c r="H1047" s="131">
        <v>40363.175971455785</v>
      </c>
    </row>
    <row r="1048" spans="1:8" ht="12.75">
      <c r="A1048" s="130">
        <v>38397.9246412037</v>
      </c>
      <c r="C1048" s="153" t="s">
        <v>431</v>
      </c>
      <c r="D1048" s="131">
        <v>1191.6193027489608</v>
      </c>
      <c r="F1048" s="131">
        <v>649.9099937683678</v>
      </c>
      <c r="G1048" s="131">
        <v>934.6669638689397</v>
      </c>
      <c r="H1048" s="131">
        <v>1191.6193027489608</v>
      </c>
    </row>
    <row r="1050" spans="3:8" ht="12.75">
      <c r="C1050" s="153" t="s">
        <v>432</v>
      </c>
      <c r="D1050" s="131">
        <v>1.2772493559376252</v>
      </c>
      <c r="F1050" s="131">
        <v>1.773481399793614</v>
      </c>
      <c r="G1050" s="131">
        <v>1.5602052590729405</v>
      </c>
      <c r="H1050" s="131">
        <v>2.952243657911498</v>
      </c>
    </row>
    <row r="1051" spans="1:10" ht="12.75">
      <c r="A1051" s="147" t="s">
        <v>421</v>
      </c>
      <c r="C1051" s="148" t="s">
        <v>422</v>
      </c>
      <c r="D1051" s="148" t="s">
        <v>423</v>
      </c>
      <c r="F1051" s="148" t="s">
        <v>424</v>
      </c>
      <c r="G1051" s="148" t="s">
        <v>425</v>
      </c>
      <c r="H1051" s="148" t="s">
        <v>426</v>
      </c>
      <c r="I1051" s="149" t="s">
        <v>427</v>
      </c>
      <c r="J1051" s="148" t="s">
        <v>428</v>
      </c>
    </row>
    <row r="1052" spans="1:8" ht="12.75">
      <c r="A1052" s="150" t="s">
        <v>491</v>
      </c>
      <c r="C1052" s="151">
        <v>267.7160000000149</v>
      </c>
      <c r="D1052" s="131">
        <v>18728.37092399597</v>
      </c>
      <c r="F1052" s="131">
        <v>11187</v>
      </c>
      <c r="G1052" s="131">
        <v>11801</v>
      </c>
      <c r="H1052" s="152" t="s">
        <v>865</v>
      </c>
    </row>
    <row r="1054" spans="4:8" ht="12.75">
      <c r="D1054" s="131">
        <v>18918.572923988104</v>
      </c>
      <c r="F1054" s="131">
        <v>11148.75</v>
      </c>
      <c r="G1054" s="131">
        <v>11887.5</v>
      </c>
      <c r="H1054" s="152" t="s">
        <v>866</v>
      </c>
    </row>
    <row r="1056" spans="4:8" ht="12.75">
      <c r="D1056" s="131">
        <v>18661.277666419744</v>
      </c>
      <c r="F1056" s="131">
        <v>11196</v>
      </c>
      <c r="G1056" s="131">
        <v>11742.5</v>
      </c>
      <c r="H1056" s="152" t="s">
        <v>867</v>
      </c>
    </row>
    <row r="1058" spans="1:8" ht="12.75">
      <c r="A1058" s="147" t="s">
        <v>429</v>
      </c>
      <c r="C1058" s="153" t="s">
        <v>430</v>
      </c>
      <c r="D1058" s="131">
        <v>18769.40717146794</v>
      </c>
      <c r="F1058" s="131">
        <v>11177.25</v>
      </c>
      <c r="G1058" s="131">
        <v>11810.333333333332</v>
      </c>
      <c r="H1058" s="131">
        <v>7222.515537311025</v>
      </c>
    </row>
    <row r="1059" spans="1:8" ht="12.75">
      <c r="A1059" s="130">
        <v>38397.92528935185</v>
      </c>
      <c r="C1059" s="153" t="s">
        <v>431</v>
      </c>
      <c r="D1059" s="131">
        <v>133.4660728302917</v>
      </c>
      <c r="F1059" s="131">
        <v>25.088593025516598</v>
      </c>
      <c r="G1059" s="131">
        <v>72.94918322595075</v>
      </c>
      <c r="H1059" s="131">
        <v>133.4660728302917</v>
      </c>
    </row>
    <row r="1061" spans="3:8" ht="12.75">
      <c r="C1061" s="153" t="s">
        <v>432</v>
      </c>
      <c r="D1061" s="131">
        <v>0.7110830491928286</v>
      </c>
      <c r="F1061" s="131">
        <v>0.22446123174767135</v>
      </c>
      <c r="G1061" s="131">
        <v>0.6176725175068508</v>
      </c>
      <c r="H1061" s="131">
        <v>1.8479167284696723</v>
      </c>
    </row>
    <row r="1062" spans="1:10" ht="12.75">
      <c r="A1062" s="147" t="s">
        <v>421</v>
      </c>
      <c r="C1062" s="148" t="s">
        <v>422</v>
      </c>
      <c r="D1062" s="148" t="s">
        <v>423</v>
      </c>
      <c r="F1062" s="148" t="s">
        <v>424</v>
      </c>
      <c r="G1062" s="148" t="s">
        <v>425</v>
      </c>
      <c r="H1062" s="148" t="s">
        <v>426</v>
      </c>
      <c r="I1062" s="149" t="s">
        <v>427</v>
      </c>
      <c r="J1062" s="148" t="s">
        <v>428</v>
      </c>
    </row>
    <row r="1063" spans="1:8" ht="12.75">
      <c r="A1063" s="150" t="s">
        <v>490</v>
      </c>
      <c r="C1063" s="151">
        <v>292.40199999976903</v>
      </c>
      <c r="D1063" s="131">
        <v>40947.30294126272</v>
      </c>
      <c r="F1063" s="131">
        <v>34863.25</v>
      </c>
      <c r="G1063" s="131">
        <v>34321.75</v>
      </c>
      <c r="H1063" s="152" t="s">
        <v>868</v>
      </c>
    </row>
    <row r="1065" spans="4:8" ht="12.75">
      <c r="D1065" s="131">
        <v>40726.61211156845</v>
      </c>
      <c r="F1065" s="131">
        <v>34631.5</v>
      </c>
      <c r="G1065" s="131">
        <v>34417.25</v>
      </c>
      <c r="H1065" s="152" t="s">
        <v>869</v>
      </c>
    </row>
    <row r="1067" spans="4:8" ht="12.75">
      <c r="D1067" s="131">
        <v>41176.52075856924</v>
      </c>
      <c r="F1067" s="131">
        <v>34683.5</v>
      </c>
      <c r="G1067" s="131">
        <v>34629.5</v>
      </c>
      <c r="H1067" s="152" t="s">
        <v>870</v>
      </c>
    </row>
    <row r="1069" spans="1:8" ht="12.75">
      <c r="A1069" s="147" t="s">
        <v>429</v>
      </c>
      <c r="C1069" s="153" t="s">
        <v>430</v>
      </c>
      <c r="D1069" s="131">
        <v>40950.145270466805</v>
      </c>
      <c r="F1069" s="131">
        <v>34726.083333333336</v>
      </c>
      <c r="G1069" s="131">
        <v>34456.166666666664</v>
      </c>
      <c r="H1069" s="131">
        <v>6397.457770466804</v>
      </c>
    </row>
    <row r="1070" spans="1:8" ht="12.75">
      <c r="A1070" s="130">
        <v>38397.92596064815</v>
      </c>
      <c r="C1070" s="153" t="s">
        <v>431</v>
      </c>
      <c r="D1070" s="131">
        <v>224.96779055661096</v>
      </c>
      <c r="F1070" s="131">
        <v>121.60189485913997</v>
      </c>
      <c r="G1070" s="131">
        <v>157.5226835517137</v>
      </c>
      <c r="H1070" s="131">
        <v>224.96779055661096</v>
      </c>
    </row>
    <row r="1072" spans="3:8" ht="12.75">
      <c r="C1072" s="153" t="s">
        <v>432</v>
      </c>
      <c r="D1072" s="131">
        <v>0.5493699450166725</v>
      </c>
      <c r="F1072" s="131">
        <v>0.35017451778794517</v>
      </c>
      <c r="G1072" s="131">
        <v>0.45716833528119416</v>
      </c>
      <c r="H1072" s="131">
        <v>3.516518570785278</v>
      </c>
    </row>
    <row r="1073" spans="1:10" ht="12.75">
      <c r="A1073" s="147" t="s">
        <v>421</v>
      </c>
      <c r="C1073" s="148" t="s">
        <v>422</v>
      </c>
      <c r="D1073" s="148" t="s">
        <v>423</v>
      </c>
      <c r="F1073" s="148" t="s">
        <v>424</v>
      </c>
      <c r="G1073" s="148" t="s">
        <v>425</v>
      </c>
      <c r="H1073" s="148" t="s">
        <v>426</v>
      </c>
      <c r="I1073" s="149" t="s">
        <v>427</v>
      </c>
      <c r="J1073" s="148" t="s">
        <v>428</v>
      </c>
    </row>
    <row r="1074" spans="1:8" ht="12.75">
      <c r="A1074" s="150" t="s">
        <v>494</v>
      </c>
      <c r="C1074" s="151">
        <v>324.75400000019</v>
      </c>
      <c r="D1074" s="131">
        <v>67015.29940080643</v>
      </c>
      <c r="F1074" s="131">
        <v>49492</v>
      </c>
      <c r="G1074" s="131">
        <v>45436</v>
      </c>
      <c r="H1074" s="152" t="s">
        <v>871</v>
      </c>
    </row>
    <row r="1076" spans="4:8" ht="12.75">
      <c r="D1076" s="131">
        <v>66307.01911699772</v>
      </c>
      <c r="F1076" s="131">
        <v>49143</v>
      </c>
      <c r="G1076" s="131">
        <v>45784</v>
      </c>
      <c r="H1076" s="152" t="s">
        <v>872</v>
      </c>
    </row>
    <row r="1078" spans="4:8" ht="12.75">
      <c r="D1078" s="131">
        <v>66167.20960342884</v>
      </c>
      <c r="F1078" s="131">
        <v>49670</v>
      </c>
      <c r="G1078" s="131">
        <v>45685</v>
      </c>
      <c r="H1078" s="152" t="s">
        <v>873</v>
      </c>
    </row>
    <row r="1080" spans="1:8" ht="12.75">
      <c r="A1080" s="147" t="s">
        <v>429</v>
      </c>
      <c r="C1080" s="153" t="s">
        <v>430</v>
      </c>
      <c r="D1080" s="131">
        <v>66496.50937374432</v>
      </c>
      <c r="F1080" s="131">
        <v>49435</v>
      </c>
      <c r="G1080" s="131">
        <v>45635</v>
      </c>
      <c r="H1080" s="131">
        <v>18835.297524552225</v>
      </c>
    </row>
    <row r="1081" spans="1:8" ht="12.75">
      <c r="A1081" s="130">
        <v>38397.926469907405</v>
      </c>
      <c r="C1081" s="153" t="s">
        <v>431</v>
      </c>
      <c r="D1081" s="131">
        <v>454.69109751046744</v>
      </c>
      <c r="F1081" s="131">
        <v>268.08394207784994</v>
      </c>
      <c r="G1081" s="131">
        <v>179.30699930566013</v>
      </c>
      <c r="H1081" s="131">
        <v>454.69109751046744</v>
      </c>
    </row>
    <row r="1083" spans="3:8" ht="12.75">
      <c r="C1083" s="153" t="s">
        <v>432</v>
      </c>
      <c r="D1083" s="131">
        <v>0.6837819034302559</v>
      </c>
      <c r="F1083" s="131">
        <v>0.5422958270008089</v>
      </c>
      <c r="G1083" s="131">
        <v>0.3929155238427964</v>
      </c>
      <c r="H1083" s="131">
        <v>2.414037245324995</v>
      </c>
    </row>
    <row r="1084" spans="1:10" ht="12.75">
      <c r="A1084" s="147" t="s">
        <v>421</v>
      </c>
      <c r="C1084" s="148" t="s">
        <v>422</v>
      </c>
      <c r="D1084" s="148" t="s">
        <v>423</v>
      </c>
      <c r="F1084" s="148" t="s">
        <v>424</v>
      </c>
      <c r="G1084" s="148" t="s">
        <v>425</v>
      </c>
      <c r="H1084" s="148" t="s">
        <v>426</v>
      </c>
      <c r="I1084" s="149" t="s">
        <v>427</v>
      </c>
      <c r="J1084" s="148" t="s">
        <v>428</v>
      </c>
    </row>
    <row r="1085" spans="1:8" ht="12.75">
      <c r="A1085" s="150" t="s">
        <v>513</v>
      </c>
      <c r="C1085" s="151">
        <v>343.82299999985844</v>
      </c>
      <c r="D1085" s="131">
        <v>48884.373135983944</v>
      </c>
      <c r="F1085" s="131">
        <v>44692</v>
      </c>
      <c r="G1085" s="131">
        <v>44260</v>
      </c>
      <c r="H1085" s="152" t="s">
        <v>874</v>
      </c>
    </row>
    <row r="1087" spans="4:8" ht="12.75">
      <c r="D1087" s="131">
        <v>48842.08343607187</v>
      </c>
      <c r="F1087" s="131">
        <v>45034</v>
      </c>
      <c r="G1087" s="131">
        <v>44362</v>
      </c>
      <c r="H1087" s="152" t="s">
        <v>875</v>
      </c>
    </row>
    <row r="1089" spans="4:8" ht="12.75">
      <c r="D1089" s="131">
        <v>48844.739629507065</v>
      </c>
      <c r="F1089" s="131">
        <v>45782</v>
      </c>
      <c r="G1089" s="131">
        <v>45094</v>
      </c>
      <c r="H1089" s="152" t="s">
        <v>876</v>
      </c>
    </row>
    <row r="1091" spans="1:8" ht="12.75">
      <c r="A1091" s="147" t="s">
        <v>429</v>
      </c>
      <c r="C1091" s="153" t="s">
        <v>430</v>
      </c>
      <c r="D1091" s="131">
        <v>48857.065400520965</v>
      </c>
      <c r="F1091" s="131">
        <v>45169.33333333333</v>
      </c>
      <c r="G1091" s="131">
        <v>44572</v>
      </c>
      <c r="H1091" s="131">
        <v>3984.2438516994116</v>
      </c>
    </row>
    <row r="1092" spans="1:8" ht="12.75">
      <c r="A1092" s="130">
        <v>38397.92690972222</v>
      </c>
      <c r="C1092" s="153" t="s">
        <v>431</v>
      </c>
      <c r="D1092" s="131">
        <v>23.686455063666088</v>
      </c>
      <c r="F1092" s="131">
        <v>557.4597145384887</v>
      </c>
      <c r="G1092" s="131">
        <v>454.9329620944167</v>
      </c>
      <c r="H1092" s="131">
        <v>23.686455063666088</v>
      </c>
    </row>
    <row r="1094" spans="3:8" ht="12.75">
      <c r="C1094" s="153" t="s">
        <v>432</v>
      </c>
      <c r="D1094" s="131">
        <v>0.04848112523641978</v>
      </c>
      <c r="F1094" s="131">
        <v>1.2341552850130373</v>
      </c>
      <c r="G1094" s="131">
        <v>1.0206698422651368</v>
      </c>
      <c r="H1094" s="131">
        <v>0.5945031465271141</v>
      </c>
    </row>
    <row r="1095" spans="1:10" ht="12.75">
      <c r="A1095" s="147" t="s">
        <v>421</v>
      </c>
      <c r="C1095" s="148" t="s">
        <v>422</v>
      </c>
      <c r="D1095" s="148" t="s">
        <v>423</v>
      </c>
      <c r="F1095" s="148" t="s">
        <v>424</v>
      </c>
      <c r="G1095" s="148" t="s">
        <v>425</v>
      </c>
      <c r="H1095" s="148" t="s">
        <v>426</v>
      </c>
      <c r="I1095" s="149" t="s">
        <v>427</v>
      </c>
      <c r="J1095" s="148" t="s">
        <v>428</v>
      </c>
    </row>
    <row r="1096" spans="1:8" ht="12.75">
      <c r="A1096" s="150" t="s">
        <v>495</v>
      </c>
      <c r="C1096" s="151">
        <v>361.38400000007823</v>
      </c>
      <c r="D1096" s="131">
        <v>50119.83442914486</v>
      </c>
      <c r="F1096" s="131">
        <v>40748</v>
      </c>
      <c r="G1096" s="131">
        <v>39732</v>
      </c>
      <c r="H1096" s="152" t="s">
        <v>877</v>
      </c>
    </row>
    <row r="1098" spans="4:8" ht="12.75">
      <c r="D1098" s="131">
        <v>49945.8861117363</v>
      </c>
      <c r="F1098" s="131">
        <v>40444</v>
      </c>
      <c r="G1098" s="131">
        <v>40184</v>
      </c>
      <c r="H1098" s="152" t="s">
        <v>878</v>
      </c>
    </row>
    <row r="1100" spans="4:8" ht="12.75">
      <c r="D1100" s="131">
        <v>49913.664632201195</v>
      </c>
      <c r="F1100" s="131">
        <v>40850</v>
      </c>
      <c r="G1100" s="131">
        <v>40458</v>
      </c>
      <c r="H1100" s="152" t="s">
        <v>879</v>
      </c>
    </row>
    <row r="1102" spans="1:8" ht="12.75">
      <c r="A1102" s="147" t="s">
        <v>429</v>
      </c>
      <c r="C1102" s="153" t="s">
        <v>430</v>
      </c>
      <c r="D1102" s="131">
        <v>49993.12839102745</v>
      </c>
      <c r="F1102" s="131">
        <v>40680.666666666664</v>
      </c>
      <c r="G1102" s="131">
        <v>40124.666666666664</v>
      </c>
      <c r="H1102" s="131">
        <v>9568.023967862835</v>
      </c>
    </row>
    <row r="1103" spans="1:8" ht="12.75">
      <c r="A1103" s="130">
        <v>38397.92733796296</v>
      </c>
      <c r="C1103" s="153" t="s">
        <v>431</v>
      </c>
      <c r="D1103" s="131">
        <v>110.9070376824076</v>
      </c>
      <c r="F1103" s="131">
        <v>211.20921697059842</v>
      </c>
      <c r="G1103" s="131">
        <v>366.61878475240917</v>
      </c>
      <c r="H1103" s="131">
        <v>110.9070376824076</v>
      </c>
    </row>
    <row r="1105" spans="3:8" ht="12.75">
      <c r="C1105" s="153" t="s">
        <v>432</v>
      </c>
      <c r="D1105" s="131">
        <v>0.22184456394673774</v>
      </c>
      <c r="F1105" s="131">
        <v>0.5191881900589924</v>
      </c>
      <c r="G1105" s="131">
        <v>0.9136992658358348</v>
      </c>
      <c r="H1105" s="131">
        <v>1.1591425570726324</v>
      </c>
    </row>
    <row r="1106" spans="1:10" ht="12.75">
      <c r="A1106" s="147" t="s">
        <v>421</v>
      </c>
      <c r="C1106" s="148" t="s">
        <v>422</v>
      </c>
      <c r="D1106" s="148" t="s">
        <v>423</v>
      </c>
      <c r="F1106" s="148" t="s">
        <v>424</v>
      </c>
      <c r="G1106" s="148" t="s">
        <v>425</v>
      </c>
      <c r="H1106" s="148" t="s">
        <v>426</v>
      </c>
      <c r="I1106" s="149" t="s">
        <v>427</v>
      </c>
      <c r="J1106" s="148" t="s">
        <v>428</v>
      </c>
    </row>
    <row r="1107" spans="1:8" ht="12.75">
      <c r="A1107" s="150" t="s">
        <v>514</v>
      </c>
      <c r="C1107" s="151">
        <v>371.029</v>
      </c>
      <c r="D1107" s="131">
        <v>51984.5</v>
      </c>
      <c r="F1107" s="131">
        <v>49528</v>
      </c>
      <c r="G1107" s="131">
        <v>50654</v>
      </c>
      <c r="H1107" s="152" t="s">
        <v>880</v>
      </c>
    </row>
    <row r="1109" spans="4:8" ht="12.75">
      <c r="D1109" s="131">
        <v>51828.76988762617</v>
      </c>
      <c r="F1109" s="131">
        <v>48738</v>
      </c>
      <c r="G1109" s="131">
        <v>50570</v>
      </c>
      <c r="H1109" s="152" t="s">
        <v>881</v>
      </c>
    </row>
    <row r="1111" spans="4:8" ht="12.75">
      <c r="D1111" s="131">
        <v>51740.03707277775</v>
      </c>
      <c r="F1111" s="131">
        <v>48838</v>
      </c>
      <c r="G1111" s="131">
        <v>50892</v>
      </c>
      <c r="H1111" s="152" t="s">
        <v>882</v>
      </c>
    </row>
    <row r="1113" spans="1:8" ht="12.75">
      <c r="A1113" s="147" t="s">
        <v>429</v>
      </c>
      <c r="C1113" s="153" t="s">
        <v>430</v>
      </c>
      <c r="D1113" s="131">
        <v>51851.10232013464</v>
      </c>
      <c r="F1113" s="131">
        <v>49034.66666666667</v>
      </c>
      <c r="G1113" s="131">
        <v>50705.33333333333</v>
      </c>
      <c r="H1113" s="131">
        <v>2180.6639832776987</v>
      </c>
    </row>
    <row r="1114" spans="1:8" ht="12.75">
      <c r="A1114" s="130">
        <v>38397.92778935185</v>
      </c>
      <c r="C1114" s="153" t="s">
        <v>431</v>
      </c>
      <c r="D1114" s="131">
        <v>123.75210645697739</v>
      </c>
      <c r="F1114" s="131">
        <v>430.1550108197432</v>
      </c>
      <c r="G1114" s="131">
        <v>167.02494823628396</v>
      </c>
      <c r="H1114" s="131">
        <v>123.75210645697739</v>
      </c>
    </row>
    <row r="1116" spans="3:8" ht="12.75">
      <c r="C1116" s="153" t="s">
        <v>432</v>
      </c>
      <c r="D1116" s="131">
        <v>0.23866822674842617</v>
      </c>
      <c r="F1116" s="131">
        <v>0.8772467318762439</v>
      </c>
      <c r="G1116" s="131">
        <v>0.32940311650901416</v>
      </c>
      <c r="H1116" s="131">
        <v>5.674973650501115</v>
      </c>
    </row>
    <row r="1117" spans="1:10" ht="12.75">
      <c r="A1117" s="147" t="s">
        <v>421</v>
      </c>
      <c r="C1117" s="148" t="s">
        <v>422</v>
      </c>
      <c r="D1117" s="148" t="s">
        <v>423</v>
      </c>
      <c r="F1117" s="148" t="s">
        <v>424</v>
      </c>
      <c r="G1117" s="148" t="s">
        <v>425</v>
      </c>
      <c r="H1117" s="148" t="s">
        <v>426</v>
      </c>
      <c r="I1117" s="149" t="s">
        <v>427</v>
      </c>
      <c r="J1117" s="148" t="s">
        <v>428</v>
      </c>
    </row>
    <row r="1118" spans="1:8" ht="12.75">
      <c r="A1118" s="150" t="s">
        <v>489</v>
      </c>
      <c r="C1118" s="151">
        <v>407.77100000018254</v>
      </c>
      <c r="D1118" s="131">
        <v>1022960.361199379</v>
      </c>
      <c r="F1118" s="131">
        <v>125000</v>
      </c>
      <c r="G1118" s="131">
        <v>120500</v>
      </c>
      <c r="H1118" s="152" t="s">
        <v>883</v>
      </c>
    </row>
    <row r="1120" spans="4:8" ht="12.75">
      <c r="D1120" s="131">
        <v>1044145.5216779709</v>
      </c>
      <c r="F1120" s="131">
        <v>124900</v>
      </c>
      <c r="G1120" s="131">
        <v>120600</v>
      </c>
      <c r="H1120" s="152" t="s">
        <v>884</v>
      </c>
    </row>
    <row r="1122" spans="4:8" ht="12.75">
      <c r="D1122" s="131">
        <v>991319.640753746</v>
      </c>
      <c r="F1122" s="131">
        <v>126100</v>
      </c>
      <c r="G1122" s="131">
        <v>120900</v>
      </c>
      <c r="H1122" s="152" t="s">
        <v>885</v>
      </c>
    </row>
    <row r="1124" spans="1:8" ht="12.75">
      <c r="A1124" s="147" t="s">
        <v>429</v>
      </c>
      <c r="C1124" s="153" t="s">
        <v>430</v>
      </c>
      <c r="D1124" s="131">
        <v>1019475.1745436986</v>
      </c>
      <c r="F1124" s="131">
        <v>125333.33333333334</v>
      </c>
      <c r="G1124" s="131">
        <v>120666.66666666666</v>
      </c>
      <c r="H1124" s="131">
        <v>896513.3296799671</v>
      </c>
    </row>
    <row r="1125" spans="1:8" ht="12.75">
      <c r="A1125" s="130">
        <v>38397.928252314814</v>
      </c>
      <c r="C1125" s="153" t="s">
        <v>431</v>
      </c>
      <c r="D1125" s="131">
        <v>26584.8324872238</v>
      </c>
      <c r="F1125" s="131">
        <v>665.8328118479393</v>
      </c>
      <c r="G1125" s="131">
        <v>208.16659994661327</v>
      </c>
      <c r="H1125" s="131">
        <v>26584.8324872238</v>
      </c>
    </row>
    <row r="1127" spans="3:8" ht="12.75">
      <c r="C1127" s="153" t="s">
        <v>432</v>
      </c>
      <c r="D1127" s="131">
        <v>2.60769787740273</v>
      </c>
      <c r="F1127" s="131">
        <v>0.531249583921228</v>
      </c>
      <c r="G1127" s="131">
        <v>0.17251375686183426</v>
      </c>
      <c r="H1127" s="131">
        <v>2.965358306129583</v>
      </c>
    </row>
    <row r="1128" spans="1:10" ht="12.75">
      <c r="A1128" s="147" t="s">
        <v>421</v>
      </c>
      <c r="C1128" s="148" t="s">
        <v>422</v>
      </c>
      <c r="D1128" s="148" t="s">
        <v>423</v>
      </c>
      <c r="F1128" s="148" t="s">
        <v>424</v>
      </c>
      <c r="G1128" s="148" t="s">
        <v>425</v>
      </c>
      <c r="H1128" s="148" t="s">
        <v>426</v>
      </c>
      <c r="I1128" s="149" t="s">
        <v>427</v>
      </c>
      <c r="J1128" s="148" t="s">
        <v>428</v>
      </c>
    </row>
    <row r="1129" spans="1:8" ht="12.75">
      <c r="A1129" s="150" t="s">
        <v>496</v>
      </c>
      <c r="C1129" s="151">
        <v>455.40299999993294</v>
      </c>
      <c r="D1129" s="131">
        <v>127917.47761678696</v>
      </c>
      <c r="F1129" s="131">
        <v>115032.49999988079</v>
      </c>
      <c r="G1129" s="131">
        <v>118530.00000011921</v>
      </c>
      <c r="H1129" s="152" t="s">
        <v>886</v>
      </c>
    </row>
    <row r="1131" spans="4:8" ht="12.75">
      <c r="D1131" s="131">
        <v>128491.23341488838</v>
      </c>
      <c r="F1131" s="131">
        <v>115644.99999988079</v>
      </c>
      <c r="G1131" s="131">
        <v>118990</v>
      </c>
      <c r="H1131" s="152" t="s">
        <v>887</v>
      </c>
    </row>
    <row r="1133" spans="4:8" ht="12.75">
      <c r="D1133" s="131">
        <v>128814.35746240616</v>
      </c>
      <c r="F1133" s="131">
        <v>114840</v>
      </c>
      <c r="G1133" s="131">
        <v>120000</v>
      </c>
      <c r="H1133" s="152" t="s">
        <v>888</v>
      </c>
    </row>
    <row r="1135" spans="1:8" ht="12.75">
      <c r="A1135" s="147" t="s">
        <v>429</v>
      </c>
      <c r="C1135" s="153" t="s">
        <v>430</v>
      </c>
      <c r="D1135" s="131">
        <v>128407.68949802718</v>
      </c>
      <c r="F1135" s="131">
        <v>115172.49999992052</v>
      </c>
      <c r="G1135" s="131">
        <v>119173.33333337307</v>
      </c>
      <c r="H1135" s="131">
        <v>11246.403160838077</v>
      </c>
    </row>
    <row r="1136" spans="1:8" ht="12.75">
      <c r="A1136" s="130">
        <v>38397.92890046296</v>
      </c>
      <c r="C1136" s="153" t="s">
        <v>431</v>
      </c>
      <c r="D1136" s="131">
        <v>454.2389832489004</v>
      </c>
      <c r="F1136" s="131">
        <v>420.36442518091644</v>
      </c>
      <c r="G1136" s="131">
        <v>751.9530126644937</v>
      </c>
      <c r="H1136" s="131">
        <v>454.2389832489004</v>
      </c>
    </row>
    <row r="1138" spans="3:8" ht="12.75">
      <c r="C1138" s="153" t="s">
        <v>432</v>
      </c>
      <c r="D1138" s="131">
        <v>0.3537474936466941</v>
      </c>
      <c r="F1138" s="131">
        <v>0.364986802562423</v>
      </c>
      <c r="G1138" s="131">
        <v>0.6309742218596803</v>
      </c>
      <c r="H1138" s="131">
        <v>4.038971187078187</v>
      </c>
    </row>
    <row r="1139" spans="1:16" ht="12.75">
      <c r="A1139" s="141" t="s">
        <v>412</v>
      </c>
      <c r="B1139" s="136" t="s">
        <v>570</v>
      </c>
      <c r="D1139" s="141" t="s">
        <v>413</v>
      </c>
      <c r="E1139" s="136" t="s">
        <v>414</v>
      </c>
      <c r="F1139" s="137" t="s">
        <v>446</v>
      </c>
      <c r="G1139" s="142" t="s">
        <v>416</v>
      </c>
      <c r="H1139" s="143">
        <v>1</v>
      </c>
      <c r="I1139" s="144" t="s">
        <v>417</v>
      </c>
      <c r="J1139" s="143">
        <v>11</v>
      </c>
      <c r="K1139" s="142" t="s">
        <v>418</v>
      </c>
      <c r="L1139" s="145">
        <v>1</v>
      </c>
      <c r="M1139" s="142" t="s">
        <v>419</v>
      </c>
      <c r="N1139" s="146">
        <v>1</v>
      </c>
      <c r="O1139" s="142" t="s">
        <v>420</v>
      </c>
      <c r="P1139" s="146">
        <v>1</v>
      </c>
    </row>
    <row r="1141" spans="1:10" ht="12.75">
      <c r="A1141" s="147" t="s">
        <v>421</v>
      </c>
      <c r="C1141" s="148" t="s">
        <v>422</v>
      </c>
      <c r="D1141" s="148" t="s">
        <v>423</v>
      </c>
      <c r="F1141" s="148" t="s">
        <v>424</v>
      </c>
      <c r="G1141" s="148" t="s">
        <v>425</v>
      </c>
      <c r="H1141" s="148" t="s">
        <v>426</v>
      </c>
      <c r="I1141" s="149" t="s">
        <v>427</v>
      </c>
      <c r="J1141" s="148" t="s">
        <v>428</v>
      </c>
    </row>
    <row r="1142" spans="1:8" ht="12.75">
      <c r="A1142" s="150" t="s">
        <v>492</v>
      </c>
      <c r="C1142" s="151">
        <v>228.61599999992177</v>
      </c>
      <c r="D1142" s="131">
        <v>57296.65374547243</v>
      </c>
      <c r="F1142" s="131">
        <v>54669.000000059605</v>
      </c>
      <c r="G1142" s="131">
        <v>49773</v>
      </c>
      <c r="H1142" s="152" t="s">
        <v>889</v>
      </c>
    </row>
    <row r="1144" spans="4:8" ht="12.75">
      <c r="D1144" s="131">
        <v>57662.20311015844</v>
      </c>
      <c r="F1144" s="131">
        <v>54172</v>
      </c>
      <c r="G1144" s="131">
        <v>50434</v>
      </c>
      <c r="H1144" s="152" t="s">
        <v>890</v>
      </c>
    </row>
    <row r="1146" spans="4:8" ht="12.75">
      <c r="D1146" s="131">
        <v>58209.38582581282</v>
      </c>
      <c r="F1146" s="131">
        <v>53487</v>
      </c>
      <c r="G1146" s="131">
        <v>50112</v>
      </c>
      <c r="H1146" s="152" t="s">
        <v>891</v>
      </c>
    </row>
    <row r="1148" spans="1:8" ht="12.75">
      <c r="A1148" s="147" t="s">
        <v>429</v>
      </c>
      <c r="C1148" s="153" t="s">
        <v>430</v>
      </c>
      <c r="D1148" s="131">
        <v>57722.747560481235</v>
      </c>
      <c r="F1148" s="131">
        <v>54109.33333335321</v>
      </c>
      <c r="G1148" s="131">
        <v>50106.33333333333</v>
      </c>
      <c r="H1148" s="131">
        <v>5577.772990024378</v>
      </c>
    </row>
    <row r="1149" spans="1:8" ht="12.75">
      <c r="A1149" s="130">
        <v>38397.93113425926</v>
      </c>
      <c r="C1149" s="153" t="s">
        <v>431</v>
      </c>
      <c r="D1149" s="131">
        <v>459.3682460396711</v>
      </c>
      <c r="F1149" s="131">
        <v>593.4865907218959</v>
      </c>
      <c r="G1149" s="131">
        <v>330.536432686827</v>
      </c>
      <c r="H1149" s="131">
        <v>459.3682460396711</v>
      </c>
    </row>
    <row r="1151" spans="3:8" ht="12.75">
      <c r="C1151" s="153" t="s">
        <v>432</v>
      </c>
      <c r="D1151" s="131">
        <v>0.7958183999442341</v>
      </c>
      <c r="F1151" s="131">
        <v>1.0968285028861526</v>
      </c>
      <c r="G1151" s="131">
        <v>0.6596699672433168</v>
      </c>
      <c r="H1151" s="131">
        <v>8.235692755177249</v>
      </c>
    </row>
    <row r="1152" spans="1:10" ht="12.75">
      <c r="A1152" s="147" t="s">
        <v>421</v>
      </c>
      <c r="C1152" s="148" t="s">
        <v>422</v>
      </c>
      <c r="D1152" s="148" t="s">
        <v>423</v>
      </c>
      <c r="F1152" s="148" t="s">
        <v>424</v>
      </c>
      <c r="G1152" s="148" t="s">
        <v>425</v>
      </c>
      <c r="H1152" s="148" t="s">
        <v>426</v>
      </c>
      <c r="I1152" s="149" t="s">
        <v>427</v>
      </c>
      <c r="J1152" s="148" t="s">
        <v>428</v>
      </c>
    </row>
    <row r="1153" spans="1:8" ht="12.75">
      <c r="A1153" s="150" t="s">
        <v>493</v>
      </c>
      <c r="C1153" s="151">
        <v>231.6040000000503</v>
      </c>
      <c r="D1153" s="131">
        <v>56826.113402187824</v>
      </c>
      <c r="F1153" s="131">
        <v>36737</v>
      </c>
      <c r="G1153" s="131">
        <v>59293</v>
      </c>
      <c r="H1153" s="152" t="s">
        <v>892</v>
      </c>
    </row>
    <row r="1155" spans="4:8" ht="12.75">
      <c r="D1155" s="131">
        <v>56393</v>
      </c>
      <c r="F1155" s="131">
        <v>39164</v>
      </c>
      <c r="G1155" s="131">
        <v>59263.999999940395</v>
      </c>
      <c r="H1155" s="152" t="s">
        <v>893</v>
      </c>
    </row>
    <row r="1157" spans="4:8" ht="12.75">
      <c r="D1157" s="131">
        <v>57438.87949758768</v>
      </c>
      <c r="F1157" s="131">
        <v>37151</v>
      </c>
      <c r="G1157" s="131">
        <v>59184.999999940395</v>
      </c>
      <c r="H1157" s="152" t="s">
        <v>894</v>
      </c>
    </row>
    <row r="1159" spans="1:8" ht="12.75">
      <c r="A1159" s="147" t="s">
        <v>429</v>
      </c>
      <c r="C1159" s="153" t="s">
        <v>430</v>
      </c>
      <c r="D1159" s="131">
        <v>56885.99763325851</v>
      </c>
      <c r="F1159" s="131">
        <v>37684</v>
      </c>
      <c r="G1159" s="131">
        <v>59247.3333332936</v>
      </c>
      <c r="H1159" s="131">
        <v>4103.861242927712</v>
      </c>
    </row>
    <row r="1160" spans="1:8" ht="12.75">
      <c r="A1160" s="130">
        <v>38397.931597222225</v>
      </c>
      <c r="C1160" s="153" t="s">
        <v>431</v>
      </c>
      <c r="D1160" s="131">
        <v>525.5050634552653</v>
      </c>
      <c r="F1160" s="131">
        <v>1298.325459967569</v>
      </c>
      <c r="G1160" s="131">
        <v>55.89573629334119</v>
      </c>
      <c r="H1160" s="131">
        <v>525.5050634552653</v>
      </c>
    </row>
    <row r="1162" spans="3:8" ht="12.75">
      <c r="C1162" s="153" t="s">
        <v>432</v>
      </c>
      <c r="D1162" s="131">
        <v>0.9237863188111298</v>
      </c>
      <c r="F1162" s="131">
        <v>3.4452963060385553</v>
      </c>
      <c r="G1162" s="131">
        <v>0.09434304153218484</v>
      </c>
      <c r="H1162" s="131">
        <v>12.805137219512027</v>
      </c>
    </row>
    <row r="1163" spans="1:10" ht="12.75">
      <c r="A1163" s="147" t="s">
        <v>421</v>
      </c>
      <c r="C1163" s="148" t="s">
        <v>422</v>
      </c>
      <c r="D1163" s="148" t="s">
        <v>423</v>
      </c>
      <c r="F1163" s="148" t="s">
        <v>424</v>
      </c>
      <c r="G1163" s="148" t="s">
        <v>425</v>
      </c>
      <c r="H1163" s="148" t="s">
        <v>426</v>
      </c>
      <c r="I1163" s="149" t="s">
        <v>427</v>
      </c>
      <c r="J1163" s="148" t="s">
        <v>428</v>
      </c>
    </row>
    <row r="1164" spans="1:8" ht="12.75">
      <c r="A1164" s="150" t="s">
        <v>491</v>
      </c>
      <c r="C1164" s="151">
        <v>267.7160000000149</v>
      </c>
      <c r="D1164" s="131">
        <v>15000.261861771345</v>
      </c>
      <c r="F1164" s="131">
        <v>11263.5</v>
      </c>
      <c r="G1164" s="131">
        <v>12052</v>
      </c>
      <c r="H1164" s="152" t="s">
        <v>895</v>
      </c>
    </row>
    <row r="1166" spans="4:8" ht="12.75">
      <c r="D1166" s="131">
        <v>14953.62780071795</v>
      </c>
      <c r="F1166" s="131">
        <v>11288</v>
      </c>
      <c r="G1166" s="131">
        <v>11950.5</v>
      </c>
      <c r="H1166" s="152" t="s">
        <v>896</v>
      </c>
    </row>
    <row r="1168" spans="4:8" ht="12.75">
      <c r="D1168" s="131">
        <v>15105.885099634528</v>
      </c>
      <c r="F1168" s="131">
        <v>11326</v>
      </c>
      <c r="G1168" s="131">
        <v>12136.5</v>
      </c>
      <c r="H1168" s="152" t="s">
        <v>897</v>
      </c>
    </row>
    <row r="1170" spans="1:8" ht="12.75">
      <c r="A1170" s="147" t="s">
        <v>429</v>
      </c>
      <c r="C1170" s="153" t="s">
        <v>430</v>
      </c>
      <c r="D1170" s="131">
        <v>15019.924920707941</v>
      </c>
      <c r="F1170" s="131">
        <v>11292.5</v>
      </c>
      <c r="G1170" s="131">
        <v>12046.333333333332</v>
      </c>
      <c r="H1170" s="131">
        <v>3287.2803606732637</v>
      </c>
    </row>
    <row r="1171" spans="1:8" ht="12.75">
      <c r="A1171" s="130">
        <v>38397.93224537037</v>
      </c>
      <c r="C1171" s="153" t="s">
        <v>431</v>
      </c>
      <c r="D1171" s="131">
        <v>78.00992362123102</v>
      </c>
      <c r="F1171" s="131">
        <v>31.492062491999473</v>
      </c>
      <c r="G1171" s="131">
        <v>93.1293902768258</v>
      </c>
      <c r="H1171" s="131">
        <v>78.00992362123102</v>
      </c>
    </row>
    <row r="1173" spans="3:8" ht="12.75">
      <c r="C1173" s="153" t="s">
        <v>432</v>
      </c>
      <c r="D1173" s="131">
        <v>0.5193762554277411</v>
      </c>
      <c r="F1173" s="131">
        <v>0.27887591314588867</v>
      </c>
      <c r="G1173" s="131">
        <v>0.7730932533564223</v>
      </c>
      <c r="H1173" s="131">
        <v>2.3730839801340804</v>
      </c>
    </row>
    <row r="1174" spans="1:10" ht="12.75">
      <c r="A1174" s="147" t="s">
        <v>421</v>
      </c>
      <c r="C1174" s="148" t="s">
        <v>422</v>
      </c>
      <c r="D1174" s="148" t="s">
        <v>423</v>
      </c>
      <c r="F1174" s="148" t="s">
        <v>424</v>
      </c>
      <c r="G1174" s="148" t="s">
        <v>425</v>
      </c>
      <c r="H1174" s="148" t="s">
        <v>426</v>
      </c>
      <c r="I1174" s="149" t="s">
        <v>427</v>
      </c>
      <c r="J1174" s="148" t="s">
        <v>428</v>
      </c>
    </row>
    <row r="1175" spans="1:8" ht="12.75">
      <c r="A1175" s="150" t="s">
        <v>490</v>
      </c>
      <c r="C1175" s="151">
        <v>292.40199999976903</v>
      </c>
      <c r="D1175" s="131">
        <v>56565.228574216366</v>
      </c>
      <c r="F1175" s="131">
        <v>35023.75</v>
      </c>
      <c r="G1175" s="131">
        <v>34912.75</v>
      </c>
      <c r="H1175" s="152" t="s">
        <v>898</v>
      </c>
    </row>
    <row r="1177" spans="4:8" ht="12.75">
      <c r="D1177" s="131">
        <v>57054.45929259062</v>
      </c>
      <c r="F1177" s="131">
        <v>35157</v>
      </c>
      <c r="G1177" s="131">
        <v>35154</v>
      </c>
      <c r="H1177" s="152" t="s">
        <v>899</v>
      </c>
    </row>
    <row r="1179" spans="4:8" ht="12.75">
      <c r="D1179" s="131">
        <v>57036.61438322067</v>
      </c>
      <c r="F1179" s="131">
        <v>35007.75</v>
      </c>
      <c r="G1179" s="131">
        <v>34896</v>
      </c>
      <c r="H1179" s="152" t="s">
        <v>900</v>
      </c>
    </row>
    <row r="1181" spans="1:8" ht="12.75">
      <c r="A1181" s="147" t="s">
        <v>429</v>
      </c>
      <c r="C1181" s="153" t="s">
        <v>430</v>
      </c>
      <c r="D1181" s="131">
        <v>56885.43408334255</v>
      </c>
      <c r="F1181" s="131">
        <v>35062.833333333336</v>
      </c>
      <c r="G1181" s="131">
        <v>34987.583333333336</v>
      </c>
      <c r="H1181" s="131">
        <v>21870.941731021874</v>
      </c>
    </row>
    <row r="1182" spans="1:8" ht="12.75">
      <c r="A1182" s="130">
        <v>38397.93292824074</v>
      </c>
      <c r="C1182" s="153" t="s">
        <v>431</v>
      </c>
      <c r="D1182" s="131">
        <v>277.44961029720156</v>
      </c>
      <c r="F1182" s="131">
        <v>81.94217981804812</v>
      </c>
      <c r="G1182" s="131">
        <v>144.3641951223825</v>
      </c>
      <c r="H1182" s="131">
        <v>277.44961029720156</v>
      </c>
    </row>
    <row r="1184" spans="3:8" ht="12.75">
      <c r="C1184" s="153" t="s">
        <v>432</v>
      </c>
      <c r="D1184" s="131">
        <v>0.4877340127012332</v>
      </c>
      <c r="F1184" s="131">
        <v>0.23370096489078585</v>
      </c>
      <c r="G1184" s="131">
        <v>0.4126155091850656</v>
      </c>
      <c r="H1184" s="131">
        <v>1.268576423042934</v>
      </c>
    </row>
    <row r="1185" spans="1:10" ht="12.75">
      <c r="A1185" s="147" t="s">
        <v>421</v>
      </c>
      <c r="C1185" s="148" t="s">
        <v>422</v>
      </c>
      <c r="D1185" s="148" t="s">
        <v>423</v>
      </c>
      <c r="F1185" s="148" t="s">
        <v>424</v>
      </c>
      <c r="G1185" s="148" t="s">
        <v>425</v>
      </c>
      <c r="H1185" s="148" t="s">
        <v>426</v>
      </c>
      <c r="I1185" s="149" t="s">
        <v>427</v>
      </c>
      <c r="J1185" s="148" t="s">
        <v>428</v>
      </c>
    </row>
    <row r="1186" spans="1:8" ht="12.75">
      <c r="A1186" s="150" t="s">
        <v>494</v>
      </c>
      <c r="C1186" s="151">
        <v>324.75400000019</v>
      </c>
      <c r="D1186" s="131">
        <v>59250.56464731693</v>
      </c>
      <c r="F1186" s="131">
        <v>49807</v>
      </c>
      <c r="G1186" s="131">
        <v>46643</v>
      </c>
      <c r="H1186" s="152" t="s">
        <v>901</v>
      </c>
    </row>
    <row r="1188" spans="4:8" ht="12.75">
      <c r="D1188" s="131">
        <v>58798.576822817326</v>
      </c>
      <c r="F1188" s="131">
        <v>49716</v>
      </c>
      <c r="G1188" s="131">
        <v>46838</v>
      </c>
      <c r="H1188" s="152" t="s">
        <v>902</v>
      </c>
    </row>
    <row r="1190" spans="4:8" ht="12.75">
      <c r="D1190" s="131">
        <v>59359.597938895226</v>
      </c>
      <c r="F1190" s="131">
        <v>49986</v>
      </c>
      <c r="G1190" s="131">
        <v>46315</v>
      </c>
      <c r="H1190" s="152" t="s">
        <v>903</v>
      </c>
    </row>
    <row r="1192" spans="1:8" ht="12.75">
      <c r="A1192" s="147" t="s">
        <v>429</v>
      </c>
      <c r="C1192" s="153" t="s">
        <v>430</v>
      </c>
      <c r="D1192" s="131">
        <v>59136.246469676495</v>
      </c>
      <c r="F1192" s="131">
        <v>49836.33333333333</v>
      </c>
      <c r="G1192" s="131">
        <v>46598.66666666667</v>
      </c>
      <c r="H1192" s="131">
        <v>10811.211759921855</v>
      </c>
    </row>
    <row r="1193" spans="1:8" ht="12.75">
      <c r="A1193" s="130">
        <v>38397.93342592593</v>
      </c>
      <c r="C1193" s="153" t="s">
        <v>431</v>
      </c>
      <c r="D1193" s="131">
        <v>297.4687504185707</v>
      </c>
      <c r="F1193" s="131">
        <v>137.3693318515211</v>
      </c>
      <c r="G1193" s="131">
        <v>264.30348717588527</v>
      </c>
      <c r="H1193" s="131">
        <v>297.4687504185707</v>
      </c>
    </row>
    <row r="1195" spans="3:8" ht="12.75">
      <c r="C1195" s="153" t="s">
        <v>432</v>
      </c>
      <c r="D1195" s="131">
        <v>0.5030227114111898</v>
      </c>
      <c r="F1195" s="131">
        <v>0.2756409283418145</v>
      </c>
      <c r="G1195" s="131">
        <v>0.5671910938279032</v>
      </c>
      <c r="H1195" s="131">
        <v>2.7514838949072713</v>
      </c>
    </row>
    <row r="1196" spans="1:10" ht="12.75">
      <c r="A1196" s="147" t="s">
        <v>421</v>
      </c>
      <c r="C1196" s="148" t="s">
        <v>422</v>
      </c>
      <c r="D1196" s="148" t="s">
        <v>423</v>
      </c>
      <c r="F1196" s="148" t="s">
        <v>424</v>
      </c>
      <c r="G1196" s="148" t="s">
        <v>425</v>
      </c>
      <c r="H1196" s="148" t="s">
        <v>426</v>
      </c>
      <c r="I1196" s="149" t="s">
        <v>427</v>
      </c>
      <c r="J1196" s="148" t="s">
        <v>428</v>
      </c>
    </row>
    <row r="1197" spans="1:8" ht="12.75">
      <c r="A1197" s="150" t="s">
        <v>513</v>
      </c>
      <c r="C1197" s="151">
        <v>343.82299999985844</v>
      </c>
      <c r="D1197" s="131">
        <v>69598.17451035976</v>
      </c>
      <c r="F1197" s="131">
        <v>45716</v>
      </c>
      <c r="G1197" s="131">
        <v>45820</v>
      </c>
      <c r="H1197" s="152" t="s">
        <v>904</v>
      </c>
    </row>
    <row r="1199" spans="4:8" ht="12.75">
      <c r="D1199" s="131">
        <v>69708.35812652111</v>
      </c>
      <c r="F1199" s="131">
        <v>45362</v>
      </c>
      <c r="G1199" s="131">
        <v>46646</v>
      </c>
      <c r="H1199" s="152" t="s">
        <v>905</v>
      </c>
    </row>
    <row r="1201" spans="4:8" ht="12.75">
      <c r="D1201" s="131">
        <v>69356.08898293972</v>
      </c>
      <c r="F1201" s="131">
        <v>45600</v>
      </c>
      <c r="G1201" s="131">
        <v>45484</v>
      </c>
      <c r="H1201" s="152" t="s">
        <v>906</v>
      </c>
    </row>
    <row r="1203" spans="1:8" ht="12.75">
      <c r="A1203" s="147" t="s">
        <v>429</v>
      </c>
      <c r="C1203" s="153" t="s">
        <v>430</v>
      </c>
      <c r="D1203" s="131">
        <v>69554.20720660686</v>
      </c>
      <c r="F1203" s="131">
        <v>45559.33333333333</v>
      </c>
      <c r="G1203" s="131">
        <v>45983.33333333333</v>
      </c>
      <c r="H1203" s="131">
        <v>23784.403454803112</v>
      </c>
    </row>
    <row r="1204" spans="1:8" ht="12.75">
      <c r="A1204" s="130">
        <v>38397.93386574074</v>
      </c>
      <c r="C1204" s="153" t="s">
        <v>431</v>
      </c>
      <c r="D1204" s="131">
        <v>180.2033024910431</v>
      </c>
      <c r="F1204" s="131">
        <v>180.46975739257073</v>
      </c>
      <c r="G1204" s="131">
        <v>597.971013790245</v>
      </c>
      <c r="H1204" s="131">
        <v>180.2033024910431</v>
      </c>
    </row>
    <row r="1206" spans="3:8" ht="12.75">
      <c r="C1206" s="153" t="s">
        <v>432</v>
      </c>
      <c r="D1206" s="131">
        <v>0.2590832528013141</v>
      </c>
      <c r="F1206" s="131">
        <v>0.3961202769851127</v>
      </c>
      <c r="G1206" s="131">
        <v>1.300408148873313</v>
      </c>
      <c r="H1206" s="131">
        <v>0.7576532362204449</v>
      </c>
    </row>
    <row r="1207" spans="1:10" ht="12.75">
      <c r="A1207" s="147" t="s">
        <v>421</v>
      </c>
      <c r="C1207" s="148" t="s">
        <v>422</v>
      </c>
      <c r="D1207" s="148" t="s">
        <v>423</v>
      </c>
      <c r="F1207" s="148" t="s">
        <v>424</v>
      </c>
      <c r="G1207" s="148" t="s">
        <v>425</v>
      </c>
      <c r="H1207" s="148" t="s">
        <v>426</v>
      </c>
      <c r="I1207" s="149" t="s">
        <v>427</v>
      </c>
      <c r="J1207" s="148" t="s">
        <v>428</v>
      </c>
    </row>
    <row r="1208" spans="1:8" ht="12.75">
      <c r="A1208" s="150" t="s">
        <v>495</v>
      </c>
      <c r="C1208" s="151">
        <v>361.38400000007823</v>
      </c>
      <c r="D1208" s="131">
        <v>61544.22018736601</v>
      </c>
      <c r="F1208" s="131">
        <v>41922</v>
      </c>
      <c r="G1208" s="131">
        <v>41412</v>
      </c>
      <c r="H1208" s="152" t="s">
        <v>907</v>
      </c>
    </row>
    <row r="1210" spans="4:8" ht="12.75">
      <c r="D1210" s="131">
        <v>60737.00803786516</v>
      </c>
      <c r="F1210" s="131">
        <v>41814</v>
      </c>
      <c r="G1210" s="131">
        <v>41544</v>
      </c>
      <c r="H1210" s="152" t="s">
        <v>908</v>
      </c>
    </row>
    <row r="1212" spans="4:8" ht="12.75">
      <c r="D1212" s="131">
        <v>61143.690438985825</v>
      </c>
      <c r="F1212" s="131">
        <v>41290</v>
      </c>
      <c r="G1212" s="131">
        <v>42070</v>
      </c>
      <c r="H1212" s="152" t="s">
        <v>909</v>
      </c>
    </row>
    <row r="1214" spans="1:8" ht="12.75">
      <c r="A1214" s="147" t="s">
        <v>429</v>
      </c>
      <c r="C1214" s="153" t="s">
        <v>430</v>
      </c>
      <c r="D1214" s="131">
        <v>61141.639554739</v>
      </c>
      <c r="F1214" s="131">
        <v>41675.333333333336</v>
      </c>
      <c r="G1214" s="131">
        <v>41675.333333333336</v>
      </c>
      <c r="H1214" s="131">
        <v>19466.306221405666</v>
      </c>
    </row>
    <row r="1215" spans="1:8" ht="12.75">
      <c r="A1215" s="130">
        <v>38397.93429398148</v>
      </c>
      <c r="C1215" s="153" t="s">
        <v>431</v>
      </c>
      <c r="D1215" s="131">
        <v>403.6099827439516</v>
      </c>
      <c r="F1215" s="131">
        <v>338.0493060684097</v>
      </c>
      <c r="G1215" s="131">
        <v>348.1053480389713</v>
      </c>
      <c r="H1215" s="131">
        <v>403.6099827439516</v>
      </c>
    </row>
    <row r="1217" spans="3:8" ht="12.75">
      <c r="C1217" s="153" t="s">
        <v>432</v>
      </c>
      <c r="D1217" s="131">
        <v>0.6601229304336971</v>
      </c>
      <c r="F1217" s="131">
        <v>0.8111496154441707</v>
      </c>
      <c r="G1217" s="131">
        <v>0.835279097241305</v>
      </c>
      <c r="H1217" s="131">
        <v>2.0733773431557925</v>
      </c>
    </row>
    <row r="1218" spans="1:10" ht="12.75">
      <c r="A1218" s="147" t="s">
        <v>421</v>
      </c>
      <c r="C1218" s="148" t="s">
        <v>422</v>
      </c>
      <c r="D1218" s="148" t="s">
        <v>423</v>
      </c>
      <c r="F1218" s="148" t="s">
        <v>424</v>
      </c>
      <c r="G1218" s="148" t="s">
        <v>425</v>
      </c>
      <c r="H1218" s="148" t="s">
        <v>426</v>
      </c>
      <c r="I1218" s="149" t="s">
        <v>427</v>
      </c>
      <c r="J1218" s="148" t="s">
        <v>428</v>
      </c>
    </row>
    <row r="1219" spans="1:8" ht="12.75">
      <c r="A1219" s="150" t="s">
        <v>514</v>
      </c>
      <c r="C1219" s="151">
        <v>371.029</v>
      </c>
      <c r="D1219" s="131">
        <v>64649.59398150444</v>
      </c>
      <c r="F1219" s="131">
        <v>50726</v>
      </c>
      <c r="G1219" s="131">
        <v>52378</v>
      </c>
      <c r="H1219" s="152" t="s">
        <v>910</v>
      </c>
    </row>
    <row r="1221" spans="4:8" ht="12.75">
      <c r="D1221" s="131">
        <v>65278.15046644211</v>
      </c>
      <c r="F1221" s="131">
        <v>50844</v>
      </c>
      <c r="G1221" s="131">
        <v>51696</v>
      </c>
      <c r="H1221" s="152" t="s">
        <v>911</v>
      </c>
    </row>
    <row r="1223" spans="4:8" ht="12.75">
      <c r="D1223" s="131">
        <v>64305.14237886667</v>
      </c>
      <c r="F1223" s="131">
        <v>50648</v>
      </c>
      <c r="G1223" s="131">
        <v>51305.999999940395</v>
      </c>
      <c r="H1223" s="152" t="s">
        <v>912</v>
      </c>
    </row>
    <row r="1225" spans="1:8" ht="12.75">
      <c r="A1225" s="147" t="s">
        <v>429</v>
      </c>
      <c r="C1225" s="153" t="s">
        <v>430</v>
      </c>
      <c r="D1225" s="131">
        <v>64744.29560893774</v>
      </c>
      <c r="F1225" s="131">
        <v>50739.33333333333</v>
      </c>
      <c r="G1225" s="131">
        <v>51793.333333313465</v>
      </c>
      <c r="H1225" s="131">
        <v>13603.86290986144</v>
      </c>
    </row>
    <row r="1226" spans="1:8" ht="12.75">
      <c r="A1226" s="130">
        <v>38397.934745370374</v>
      </c>
      <c r="C1226" s="153" t="s">
        <v>431</v>
      </c>
      <c r="D1226" s="131">
        <v>493.36850659683887</v>
      </c>
      <c r="F1226" s="131">
        <v>98.6779272853526</v>
      </c>
      <c r="G1226" s="131">
        <v>542.5876273578456</v>
      </c>
      <c r="H1226" s="131">
        <v>493.36850659683887</v>
      </c>
    </row>
    <row r="1228" spans="3:8" ht="12.75">
      <c r="C1228" s="153" t="s">
        <v>432</v>
      </c>
      <c r="D1228" s="131">
        <v>0.7620262170691235</v>
      </c>
      <c r="F1228" s="131">
        <v>0.19448014154440205</v>
      </c>
      <c r="G1228" s="131">
        <v>1.0476012885018415</v>
      </c>
      <c r="H1228" s="131">
        <v>3.62667949438976</v>
      </c>
    </row>
    <row r="1229" spans="1:10" ht="12.75">
      <c r="A1229" s="147" t="s">
        <v>421</v>
      </c>
      <c r="C1229" s="148" t="s">
        <v>422</v>
      </c>
      <c r="D1229" s="148" t="s">
        <v>423</v>
      </c>
      <c r="F1229" s="148" t="s">
        <v>424</v>
      </c>
      <c r="G1229" s="148" t="s">
        <v>425</v>
      </c>
      <c r="H1229" s="148" t="s">
        <v>426</v>
      </c>
      <c r="I1229" s="149" t="s">
        <v>427</v>
      </c>
      <c r="J1229" s="148" t="s">
        <v>428</v>
      </c>
    </row>
    <row r="1230" spans="1:8" ht="12.75">
      <c r="A1230" s="150" t="s">
        <v>489</v>
      </c>
      <c r="C1230" s="151">
        <v>407.77100000018254</v>
      </c>
      <c r="D1230" s="131">
        <v>3572047.2178382874</v>
      </c>
      <c r="F1230" s="131">
        <v>135300</v>
      </c>
      <c r="G1230" s="131">
        <v>126700</v>
      </c>
      <c r="H1230" s="152" t="s">
        <v>913</v>
      </c>
    </row>
    <row r="1232" spans="4:8" ht="12.75">
      <c r="D1232" s="131">
        <v>3598027.1078910828</v>
      </c>
      <c r="F1232" s="131">
        <v>135000</v>
      </c>
      <c r="G1232" s="131">
        <v>126400</v>
      </c>
      <c r="H1232" s="152" t="s">
        <v>914</v>
      </c>
    </row>
    <row r="1234" spans="4:8" ht="12.75">
      <c r="D1234" s="131">
        <v>3583907.1905212402</v>
      </c>
      <c r="F1234" s="131">
        <v>136600</v>
      </c>
      <c r="G1234" s="131">
        <v>125800</v>
      </c>
      <c r="H1234" s="152" t="s">
        <v>915</v>
      </c>
    </row>
    <row r="1236" spans="1:8" ht="12.75">
      <c r="A1236" s="147" t="s">
        <v>429</v>
      </c>
      <c r="C1236" s="153" t="s">
        <v>430</v>
      </c>
      <c r="D1236" s="131">
        <v>3584660.50541687</v>
      </c>
      <c r="F1236" s="131">
        <v>135633.33333333334</v>
      </c>
      <c r="G1236" s="131">
        <v>126300</v>
      </c>
      <c r="H1236" s="131">
        <v>3453770.1490227403</v>
      </c>
    </row>
    <row r="1237" spans="1:8" ht="12.75">
      <c r="A1237" s="130">
        <v>38397.935208333336</v>
      </c>
      <c r="C1237" s="153" t="s">
        <v>431</v>
      </c>
      <c r="D1237" s="131">
        <v>13006.317091705861</v>
      </c>
      <c r="F1237" s="131">
        <v>850.4900548115381</v>
      </c>
      <c r="G1237" s="131">
        <v>458.25756949558405</v>
      </c>
      <c r="H1237" s="131">
        <v>13006.317091705861</v>
      </c>
    </row>
    <row r="1239" spans="3:8" ht="12.75">
      <c r="C1239" s="153" t="s">
        <v>432</v>
      </c>
      <c r="D1239" s="131">
        <v>0.3628326049859308</v>
      </c>
      <c r="F1239" s="131">
        <v>0.6270509128617878</v>
      </c>
      <c r="G1239" s="131">
        <v>0.36283259659191136</v>
      </c>
      <c r="H1239" s="131">
        <v>0.37658316942098935</v>
      </c>
    </row>
    <row r="1240" spans="1:10" ht="12.75">
      <c r="A1240" s="147" t="s">
        <v>421</v>
      </c>
      <c r="C1240" s="148" t="s">
        <v>422</v>
      </c>
      <c r="D1240" s="148" t="s">
        <v>423</v>
      </c>
      <c r="F1240" s="148" t="s">
        <v>424</v>
      </c>
      <c r="G1240" s="148" t="s">
        <v>425</v>
      </c>
      <c r="H1240" s="148" t="s">
        <v>426</v>
      </c>
      <c r="I1240" s="149" t="s">
        <v>427</v>
      </c>
      <c r="J1240" s="148" t="s">
        <v>428</v>
      </c>
    </row>
    <row r="1241" spans="1:8" ht="12.75">
      <c r="A1241" s="150" t="s">
        <v>496</v>
      </c>
      <c r="C1241" s="151">
        <v>455.40299999993294</v>
      </c>
      <c r="D1241" s="131">
        <v>1499376.6529979706</v>
      </c>
      <c r="F1241" s="131">
        <v>125955.00000011921</v>
      </c>
      <c r="G1241" s="131">
        <v>124950</v>
      </c>
      <c r="H1241" s="152" t="s">
        <v>916</v>
      </c>
    </row>
    <row r="1243" spans="4:8" ht="12.75">
      <c r="D1243" s="131">
        <v>1481122.8945560455</v>
      </c>
      <c r="F1243" s="131">
        <v>125515</v>
      </c>
      <c r="G1243" s="131">
        <v>125582.49999988079</v>
      </c>
      <c r="H1243" s="152" t="s">
        <v>917</v>
      </c>
    </row>
    <row r="1245" spans="4:8" ht="12.75">
      <c r="D1245" s="131">
        <v>1457769.9320735931</v>
      </c>
      <c r="F1245" s="131">
        <v>124400</v>
      </c>
      <c r="G1245" s="131">
        <v>126394.99999988079</v>
      </c>
      <c r="H1245" s="152" t="s">
        <v>918</v>
      </c>
    </row>
    <row r="1247" spans="1:8" ht="12.75">
      <c r="A1247" s="147" t="s">
        <v>429</v>
      </c>
      <c r="C1247" s="153" t="s">
        <v>430</v>
      </c>
      <c r="D1247" s="131">
        <v>1479423.1598758698</v>
      </c>
      <c r="F1247" s="131">
        <v>125290.00000003973</v>
      </c>
      <c r="G1247" s="131">
        <v>125642.49999992052</v>
      </c>
      <c r="H1247" s="131">
        <v>1353957.9345851915</v>
      </c>
    </row>
    <row r="1248" spans="1:8" ht="12.75">
      <c r="A1248" s="130">
        <v>38397.93585648148</v>
      </c>
      <c r="C1248" s="153" t="s">
        <v>431</v>
      </c>
      <c r="D1248" s="131">
        <v>20855.374127707866</v>
      </c>
      <c r="F1248" s="131">
        <v>801.5453824175333</v>
      </c>
      <c r="G1248" s="131">
        <v>724.3661021302452</v>
      </c>
      <c r="H1248" s="131">
        <v>20855.374127707866</v>
      </c>
    </row>
    <row r="1250" spans="3:8" ht="12.75">
      <c r="C1250" s="153" t="s">
        <v>432</v>
      </c>
      <c r="D1250" s="131">
        <v>1.4096963393122577</v>
      </c>
      <c r="F1250" s="131">
        <v>0.6397520811056583</v>
      </c>
      <c r="G1250" s="131">
        <v>0.5765295199719074</v>
      </c>
      <c r="H1250" s="131">
        <v>1.5403265932406724</v>
      </c>
    </row>
    <row r="1251" spans="1:16" ht="12.75">
      <c r="A1251" s="141" t="s">
        <v>412</v>
      </c>
      <c r="B1251" s="136" t="s">
        <v>557</v>
      </c>
      <c r="D1251" s="141" t="s">
        <v>413</v>
      </c>
      <c r="E1251" s="136" t="s">
        <v>414</v>
      </c>
      <c r="F1251" s="137" t="s">
        <v>448</v>
      </c>
      <c r="G1251" s="142" t="s">
        <v>416</v>
      </c>
      <c r="H1251" s="143">
        <v>1</v>
      </c>
      <c r="I1251" s="144" t="s">
        <v>417</v>
      </c>
      <c r="J1251" s="143">
        <v>12</v>
      </c>
      <c r="K1251" s="142" t="s">
        <v>418</v>
      </c>
      <c r="L1251" s="145">
        <v>1</v>
      </c>
      <c r="M1251" s="142" t="s">
        <v>419</v>
      </c>
      <c r="N1251" s="146">
        <v>1</v>
      </c>
      <c r="O1251" s="142" t="s">
        <v>420</v>
      </c>
      <c r="P1251" s="146">
        <v>1</v>
      </c>
    </row>
    <row r="1253" spans="1:10" ht="12.75">
      <c r="A1253" s="147" t="s">
        <v>421</v>
      </c>
      <c r="C1253" s="148" t="s">
        <v>422</v>
      </c>
      <c r="D1253" s="148" t="s">
        <v>423</v>
      </c>
      <c r="F1253" s="148" t="s">
        <v>424</v>
      </c>
      <c r="G1253" s="148" t="s">
        <v>425</v>
      </c>
      <c r="H1253" s="148" t="s">
        <v>426</v>
      </c>
      <c r="I1253" s="149" t="s">
        <v>427</v>
      </c>
      <c r="J1253" s="148" t="s">
        <v>428</v>
      </c>
    </row>
    <row r="1254" spans="1:8" ht="12.75">
      <c r="A1254" s="150" t="s">
        <v>492</v>
      </c>
      <c r="C1254" s="151">
        <v>228.61599999992177</v>
      </c>
      <c r="D1254" s="131">
        <v>93967.04334843159</v>
      </c>
      <c r="F1254" s="131">
        <v>60483</v>
      </c>
      <c r="G1254" s="131">
        <v>54280</v>
      </c>
      <c r="H1254" s="152" t="s">
        <v>919</v>
      </c>
    </row>
    <row r="1256" spans="4:8" ht="12.75">
      <c r="D1256" s="131">
        <v>94110.76493144035</v>
      </c>
      <c r="F1256" s="131">
        <v>58911.000000059605</v>
      </c>
      <c r="G1256" s="131">
        <v>53267</v>
      </c>
      <c r="H1256" s="152" t="s">
        <v>920</v>
      </c>
    </row>
    <row r="1258" spans="4:8" ht="12.75">
      <c r="D1258" s="131">
        <v>96430.31085836887</v>
      </c>
      <c r="F1258" s="131">
        <v>58753</v>
      </c>
      <c r="G1258" s="131">
        <v>51230.999999940395</v>
      </c>
      <c r="H1258" s="152" t="s">
        <v>921</v>
      </c>
    </row>
    <row r="1260" spans="1:8" ht="12.75">
      <c r="A1260" s="147" t="s">
        <v>429</v>
      </c>
      <c r="C1260" s="153" t="s">
        <v>430</v>
      </c>
      <c r="D1260" s="131">
        <v>94836.03971274695</v>
      </c>
      <c r="F1260" s="131">
        <v>59382.33333335321</v>
      </c>
      <c r="G1260" s="131">
        <v>52925.99999998014</v>
      </c>
      <c r="H1260" s="131">
        <v>38621.968922368564</v>
      </c>
    </row>
    <row r="1261" spans="1:8" ht="12.75">
      <c r="A1261" s="130">
        <v>38397.9380787037</v>
      </c>
      <c r="C1261" s="153" t="s">
        <v>431</v>
      </c>
      <c r="D1261" s="131">
        <v>1382.5481321376876</v>
      </c>
      <c r="F1261" s="131">
        <v>956.4733834795667</v>
      </c>
      <c r="G1261" s="131">
        <v>1552.8396569191912</v>
      </c>
      <c r="H1261" s="131">
        <v>1382.5481321376876</v>
      </c>
    </row>
    <row r="1263" spans="3:8" ht="12.75">
      <c r="C1263" s="153" t="s">
        <v>432</v>
      </c>
      <c r="D1263" s="131">
        <v>1.457829888642913</v>
      </c>
      <c r="F1263" s="131">
        <v>1.610703604572482</v>
      </c>
      <c r="G1263" s="131">
        <v>2.933982649207901</v>
      </c>
      <c r="H1263" s="131">
        <v>3.5796935545069055</v>
      </c>
    </row>
    <row r="1264" spans="1:10" ht="12.75">
      <c r="A1264" s="147" t="s">
        <v>421</v>
      </c>
      <c r="C1264" s="148" t="s">
        <v>422</v>
      </c>
      <c r="D1264" s="148" t="s">
        <v>423</v>
      </c>
      <c r="F1264" s="148" t="s">
        <v>424</v>
      </c>
      <c r="G1264" s="148" t="s">
        <v>425</v>
      </c>
      <c r="H1264" s="148" t="s">
        <v>426</v>
      </c>
      <c r="I1264" s="149" t="s">
        <v>427</v>
      </c>
      <c r="J1264" s="148" t="s">
        <v>428</v>
      </c>
    </row>
    <row r="1265" spans="1:8" ht="12.75">
      <c r="A1265" s="150" t="s">
        <v>493</v>
      </c>
      <c r="C1265" s="151">
        <v>231.6040000000503</v>
      </c>
      <c r="D1265" s="131">
        <v>102633.70600426197</v>
      </c>
      <c r="F1265" s="131">
        <v>37761</v>
      </c>
      <c r="G1265" s="131">
        <v>60561.000000059605</v>
      </c>
      <c r="H1265" s="152" t="s">
        <v>922</v>
      </c>
    </row>
    <row r="1267" spans="4:8" ht="12.75">
      <c r="D1267" s="131">
        <v>103944.23961424828</v>
      </c>
      <c r="F1267" s="131">
        <v>40182</v>
      </c>
      <c r="G1267" s="131">
        <v>60613</v>
      </c>
      <c r="H1267" s="152" t="s">
        <v>923</v>
      </c>
    </row>
    <row r="1269" spans="4:8" ht="12.75">
      <c r="D1269" s="131">
        <v>105278.75293469429</v>
      </c>
      <c r="F1269" s="131">
        <v>39532</v>
      </c>
      <c r="G1269" s="131">
        <v>61223.000000059605</v>
      </c>
      <c r="H1269" s="152" t="s">
        <v>924</v>
      </c>
    </row>
    <row r="1271" spans="1:8" ht="12.75">
      <c r="A1271" s="147" t="s">
        <v>429</v>
      </c>
      <c r="C1271" s="153" t="s">
        <v>430</v>
      </c>
      <c r="D1271" s="131">
        <v>103952.23285106817</v>
      </c>
      <c r="F1271" s="131">
        <v>39158.333333333336</v>
      </c>
      <c r="G1271" s="131">
        <v>60799.00000003974</v>
      </c>
      <c r="H1271" s="131">
        <v>49641.616154979216</v>
      </c>
    </row>
    <row r="1272" spans="1:8" ht="12.75">
      <c r="A1272" s="130">
        <v>38397.93855324074</v>
      </c>
      <c r="C1272" s="153" t="s">
        <v>431</v>
      </c>
      <c r="D1272" s="131">
        <v>1322.5415815473912</v>
      </c>
      <c r="F1272" s="131">
        <v>1253.0085128734493</v>
      </c>
      <c r="G1272" s="131">
        <v>368.11411275660083</v>
      </c>
      <c r="H1272" s="131">
        <v>1322.5415815473912</v>
      </c>
    </row>
    <row r="1274" spans="3:8" ht="12.75">
      <c r="C1274" s="153" t="s">
        <v>432</v>
      </c>
      <c r="D1274" s="131">
        <v>1.272258945550684</v>
      </c>
      <c r="F1274" s="131">
        <v>3.199851490632346</v>
      </c>
      <c r="G1274" s="131">
        <v>0.605460801586145</v>
      </c>
      <c r="H1274" s="131">
        <v>2.6641791383634006</v>
      </c>
    </row>
    <row r="1275" spans="1:10" ht="12.75">
      <c r="A1275" s="147" t="s">
        <v>421</v>
      </c>
      <c r="C1275" s="148" t="s">
        <v>422</v>
      </c>
      <c r="D1275" s="148" t="s">
        <v>423</v>
      </c>
      <c r="F1275" s="148" t="s">
        <v>424</v>
      </c>
      <c r="G1275" s="148" t="s">
        <v>425</v>
      </c>
      <c r="H1275" s="148" t="s">
        <v>426</v>
      </c>
      <c r="I1275" s="149" t="s">
        <v>427</v>
      </c>
      <c r="J1275" s="148" t="s">
        <v>428</v>
      </c>
    </row>
    <row r="1276" spans="1:8" ht="12.75">
      <c r="A1276" s="150" t="s">
        <v>491</v>
      </c>
      <c r="C1276" s="151">
        <v>267.7160000000149</v>
      </c>
      <c r="D1276" s="131">
        <v>93254.58176350594</v>
      </c>
      <c r="F1276" s="131">
        <v>11785.5</v>
      </c>
      <c r="G1276" s="131">
        <v>12384.75</v>
      </c>
      <c r="H1276" s="152" t="s">
        <v>925</v>
      </c>
    </row>
    <row r="1278" spans="4:8" ht="12.75">
      <c r="D1278" s="131">
        <v>94120.77125167847</v>
      </c>
      <c r="F1278" s="131">
        <v>11812</v>
      </c>
      <c r="G1278" s="131">
        <v>12365</v>
      </c>
      <c r="H1278" s="152" t="s">
        <v>926</v>
      </c>
    </row>
    <row r="1280" spans="4:8" ht="12.75">
      <c r="D1280" s="131">
        <v>93089.8006939888</v>
      </c>
      <c r="F1280" s="131">
        <v>11872</v>
      </c>
      <c r="G1280" s="131">
        <v>12407.75</v>
      </c>
      <c r="H1280" s="152" t="s">
        <v>927</v>
      </c>
    </row>
    <row r="1282" spans="1:8" ht="12.75">
      <c r="A1282" s="147" t="s">
        <v>429</v>
      </c>
      <c r="C1282" s="153" t="s">
        <v>430</v>
      </c>
      <c r="D1282" s="131">
        <v>93488.38456972441</v>
      </c>
      <c r="F1282" s="131">
        <v>11823.166666666668</v>
      </c>
      <c r="G1282" s="131">
        <v>12385.833333333332</v>
      </c>
      <c r="H1282" s="131">
        <v>81336.69081159696</v>
      </c>
    </row>
    <row r="1283" spans="1:8" ht="12.75">
      <c r="A1283" s="130">
        <v>38397.93920138889</v>
      </c>
      <c r="C1283" s="153" t="s">
        <v>431</v>
      </c>
      <c r="D1283" s="131">
        <v>553.8256827322484</v>
      </c>
      <c r="F1283" s="131">
        <v>44.31797979751936</v>
      </c>
      <c r="G1283" s="131">
        <v>21.395579761561343</v>
      </c>
      <c r="H1283" s="131">
        <v>553.8256827322484</v>
      </c>
    </row>
    <row r="1285" spans="3:8" ht="12.75">
      <c r="C1285" s="153" t="s">
        <v>432</v>
      </c>
      <c r="D1285" s="131">
        <v>0.592400526847483</v>
      </c>
      <c r="F1285" s="131">
        <v>0.3748401849266498</v>
      </c>
      <c r="G1285" s="131">
        <v>0.17274235157016496</v>
      </c>
      <c r="H1285" s="131">
        <v>0.6809051083908667</v>
      </c>
    </row>
    <row r="1286" spans="1:10" ht="12.75">
      <c r="A1286" s="147" t="s">
        <v>421</v>
      </c>
      <c r="C1286" s="148" t="s">
        <v>422</v>
      </c>
      <c r="D1286" s="148" t="s">
        <v>423</v>
      </c>
      <c r="F1286" s="148" t="s">
        <v>424</v>
      </c>
      <c r="G1286" s="148" t="s">
        <v>425</v>
      </c>
      <c r="H1286" s="148" t="s">
        <v>426</v>
      </c>
      <c r="I1286" s="149" t="s">
        <v>427</v>
      </c>
      <c r="J1286" s="148" t="s">
        <v>428</v>
      </c>
    </row>
    <row r="1287" spans="1:8" ht="12.75">
      <c r="A1287" s="150" t="s">
        <v>490</v>
      </c>
      <c r="C1287" s="151">
        <v>292.40199999976903</v>
      </c>
      <c r="D1287" s="131">
        <v>77459.83020281792</v>
      </c>
      <c r="F1287" s="131">
        <v>37470.5</v>
      </c>
      <c r="G1287" s="131">
        <v>35758.5</v>
      </c>
      <c r="H1287" s="152" t="s">
        <v>928</v>
      </c>
    </row>
    <row r="1289" spans="4:8" ht="12.75">
      <c r="D1289" s="131">
        <v>78104.01309728622</v>
      </c>
      <c r="F1289" s="131">
        <v>37276.75</v>
      </c>
      <c r="G1289" s="131">
        <v>36433.25</v>
      </c>
      <c r="H1289" s="152" t="s">
        <v>929</v>
      </c>
    </row>
    <row r="1291" spans="4:8" ht="12.75">
      <c r="D1291" s="131">
        <v>78797.23543393612</v>
      </c>
      <c r="F1291" s="131">
        <v>37318.25</v>
      </c>
      <c r="G1291" s="131">
        <v>36441.75</v>
      </c>
      <c r="H1291" s="152" t="s">
        <v>930</v>
      </c>
    </row>
    <row r="1293" spans="1:8" ht="12.75">
      <c r="A1293" s="147" t="s">
        <v>429</v>
      </c>
      <c r="C1293" s="153" t="s">
        <v>430</v>
      </c>
      <c r="D1293" s="131">
        <v>78120.35957801342</v>
      </c>
      <c r="F1293" s="131">
        <v>37355.166666666664</v>
      </c>
      <c r="G1293" s="131">
        <v>36211.166666666664</v>
      </c>
      <c r="H1293" s="131">
        <v>41500.10430375182</v>
      </c>
    </row>
    <row r="1294" spans="1:8" ht="12.75">
      <c r="A1294" s="130">
        <v>38397.939884259256</v>
      </c>
      <c r="C1294" s="153" t="s">
        <v>431</v>
      </c>
      <c r="D1294" s="131">
        <v>668.8524453342137</v>
      </c>
      <c r="F1294" s="131">
        <v>102.01419427380355</v>
      </c>
      <c r="G1294" s="131">
        <v>392.04386978160153</v>
      </c>
      <c r="H1294" s="131">
        <v>668.8524453342137</v>
      </c>
    </row>
    <row r="1296" spans="3:8" ht="12.75">
      <c r="C1296" s="153" t="s">
        <v>432</v>
      </c>
      <c r="D1296" s="131">
        <v>0.8561819850128528</v>
      </c>
      <c r="F1296" s="131">
        <v>0.2730925956886024</v>
      </c>
      <c r="G1296" s="131">
        <v>1.0826601456685137</v>
      </c>
      <c r="H1296" s="131">
        <v>1.611688588632646</v>
      </c>
    </row>
    <row r="1297" spans="1:10" ht="12.75">
      <c r="A1297" s="147" t="s">
        <v>421</v>
      </c>
      <c r="C1297" s="148" t="s">
        <v>422</v>
      </c>
      <c r="D1297" s="148" t="s">
        <v>423</v>
      </c>
      <c r="F1297" s="148" t="s">
        <v>424</v>
      </c>
      <c r="G1297" s="148" t="s">
        <v>425</v>
      </c>
      <c r="H1297" s="148" t="s">
        <v>426</v>
      </c>
      <c r="I1297" s="149" t="s">
        <v>427</v>
      </c>
      <c r="J1297" s="148" t="s">
        <v>428</v>
      </c>
    </row>
    <row r="1298" spans="1:8" ht="12.75">
      <c r="A1298" s="150" t="s">
        <v>494</v>
      </c>
      <c r="C1298" s="151">
        <v>324.75400000019</v>
      </c>
      <c r="D1298" s="131">
        <v>73050.3735562563</v>
      </c>
      <c r="F1298" s="131">
        <v>52550</v>
      </c>
      <c r="G1298" s="131">
        <v>48359</v>
      </c>
      <c r="H1298" s="152" t="s">
        <v>931</v>
      </c>
    </row>
    <row r="1300" spans="4:8" ht="12.75">
      <c r="D1300" s="131">
        <v>73432.92771852016</v>
      </c>
      <c r="F1300" s="131">
        <v>51558</v>
      </c>
      <c r="G1300" s="131">
        <v>48428</v>
      </c>
      <c r="H1300" s="152" t="s">
        <v>932</v>
      </c>
    </row>
    <row r="1302" spans="4:8" ht="12.75">
      <c r="D1302" s="131">
        <v>73044.33129739761</v>
      </c>
      <c r="F1302" s="131">
        <v>51636.000000059605</v>
      </c>
      <c r="G1302" s="131">
        <v>48254</v>
      </c>
      <c r="H1302" s="152" t="s">
        <v>933</v>
      </c>
    </row>
    <row r="1304" spans="1:8" ht="12.75">
      <c r="A1304" s="147" t="s">
        <v>429</v>
      </c>
      <c r="C1304" s="153" t="s">
        <v>430</v>
      </c>
      <c r="D1304" s="131">
        <v>73175.87752405803</v>
      </c>
      <c r="F1304" s="131">
        <v>51914.666666686535</v>
      </c>
      <c r="G1304" s="131">
        <v>48347</v>
      </c>
      <c r="H1304" s="131">
        <v>22926.54897826646</v>
      </c>
    </row>
    <row r="1305" spans="1:8" ht="12.75">
      <c r="A1305" s="130">
        <v>38397.94039351852</v>
      </c>
      <c r="C1305" s="153" t="s">
        <v>431</v>
      </c>
      <c r="D1305" s="131">
        <v>222.63249780473663</v>
      </c>
      <c r="F1305" s="131">
        <v>551.5952622322434</v>
      </c>
      <c r="G1305" s="131">
        <v>87.6184911990614</v>
      </c>
      <c r="H1305" s="131">
        <v>222.63249780473663</v>
      </c>
    </row>
    <row r="1307" spans="3:8" ht="12.75">
      <c r="C1307" s="153" t="s">
        <v>432</v>
      </c>
      <c r="D1307" s="131">
        <v>0.3042430174227043</v>
      </c>
      <c r="F1307" s="131">
        <v>1.0625037155178352</v>
      </c>
      <c r="G1307" s="131">
        <v>0.18122839307312014</v>
      </c>
      <c r="H1307" s="131">
        <v>0.9710685110776344</v>
      </c>
    </row>
    <row r="1308" spans="1:10" ht="12.75">
      <c r="A1308" s="147" t="s">
        <v>421</v>
      </c>
      <c r="C1308" s="148" t="s">
        <v>422</v>
      </c>
      <c r="D1308" s="148" t="s">
        <v>423</v>
      </c>
      <c r="F1308" s="148" t="s">
        <v>424</v>
      </c>
      <c r="G1308" s="148" t="s">
        <v>425</v>
      </c>
      <c r="H1308" s="148" t="s">
        <v>426</v>
      </c>
      <c r="I1308" s="149" t="s">
        <v>427</v>
      </c>
      <c r="J1308" s="148" t="s">
        <v>428</v>
      </c>
    </row>
    <row r="1309" spans="1:8" ht="12.75">
      <c r="A1309" s="150" t="s">
        <v>513</v>
      </c>
      <c r="C1309" s="151">
        <v>343.82299999985844</v>
      </c>
      <c r="D1309" s="131">
        <v>82807.97427141666</v>
      </c>
      <c r="F1309" s="131">
        <v>46830</v>
      </c>
      <c r="G1309" s="131">
        <v>46474</v>
      </c>
      <c r="H1309" s="152" t="s">
        <v>934</v>
      </c>
    </row>
    <row r="1311" spans="4:8" ht="12.75">
      <c r="D1311" s="131">
        <v>83979.01858186722</v>
      </c>
      <c r="F1311" s="131">
        <v>47456</v>
      </c>
      <c r="G1311" s="131">
        <v>46864</v>
      </c>
      <c r="H1311" s="152" t="s">
        <v>935</v>
      </c>
    </row>
    <row r="1313" spans="4:8" ht="12.75">
      <c r="D1313" s="131">
        <v>83576.26506602764</v>
      </c>
      <c r="F1313" s="131">
        <v>46904</v>
      </c>
      <c r="G1313" s="131">
        <v>46966</v>
      </c>
      <c r="H1313" s="152" t="s">
        <v>936</v>
      </c>
    </row>
    <row r="1315" spans="1:8" ht="12.75">
      <c r="A1315" s="147" t="s">
        <v>429</v>
      </c>
      <c r="C1315" s="153" t="s">
        <v>430</v>
      </c>
      <c r="D1315" s="131">
        <v>83454.41930643718</v>
      </c>
      <c r="F1315" s="131">
        <v>47063.33333333333</v>
      </c>
      <c r="G1315" s="131">
        <v>46768</v>
      </c>
      <c r="H1315" s="131">
        <v>36537.68722370509</v>
      </c>
    </row>
    <row r="1316" spans="1:8" ht="12.75">
      <c r="A1316" s="130">
        <v>38397.94082175926</v>
      </c>
      <c r="C1316" s="153" t="s">
        <v>431</v>
      </c>
      <c r="D1316" s="131">
        <v>594.9546084437018</v>
      </c>
      <c r="F1316" s="131">
        <v>342.0662703824119</v>
      </c>
      <c r="G1316" s="131">
        <v>259.6690201005888</v>
      </c>
      <c r="H1316" s="131">
        <v>594.9546084437018</v>
      </c>
    </row>
    <row r="1318" spans="3:8" ht="12.75">
      <c r="C1318" s="153" t="s">
        <v>432</v>
      </c>
      <c r="D1318" s="131">
        <v>0.7129096498282272</v>
      </c>
      <c r="F1318" s="131">
        <v>0.7268211708670839</v>
      </c>
      <c r="G1318" s="131">
        <v>0.5552279766091961</v>
      </c>
      <c r="H1318" s="131">
        <v>1.6283313303358304</v>
      </c>
    </row>
    <row r="1319" spans="1:10" ht="12.75">
      <c r="A1319" s="147" t="s">
        <v>421</v>
      </c>
      <c r="C1319" s="148" t="s">
        <v>422</v>
      </c>
      <c r="D1319" s="148" t="s">
        <v>423</v>
      </c>
      <c r="F1319" s="148" t="s">
        <v>424</v>
      </c>
      <c r="G1319" s="148" t="s">
        <v>425</v>
      </c>
      <c r="H1319" s="148" t="s">
        <v>426</v>
      </c>
      <c r="I1319" s="149" t="s">
        <v>427</v>
      </c>
      <c r="J1319" s="148" t="s">
        <v>428</v>
      </c>
    </row>
    <row r="1320" spans="1:8" ht="12.75">
      <c r="A1320" s="150" t="s">
        <v>495</v>
      </c>
      <c r="C1320" s="151">
        <v>361.38400000007823</v>
      </c>
      <c r="D1320" s="131">
        <v>73236.81797730923</v>
      </c>
      <c r="F1320" s="131">
        <v>43166</v>
      </c>
      <c r="G1320" s="131">
        <v>43050</v>
      </c>
      <c r="H1320" s="152" t="s">
        <v>937</v>
      </c>
    </row>
    <row r="1322" spans="4:8" ht="12.75">
      <c r="D1322" s="131">
        <v>73898.43879795074</v>
      </c>
      <c r="F1322" s="131">
        <v>43026</v>
      </c>
      <c r="G1322" s="131">
        <v>42620</v>
      </c>
      <c r="H1322" s="152" t="s">
        <v>938</v>
      </c>
    </row>
    <row r="1324" spans="4:8" ht="12.75">
      <c r="D1324" s="131">
        <v>72958.29941999912</v>
      </c>
      <c r="F1324" s="131">
        <v>43070</v>
      </c>
      <c r="G1324" s="131">
        <v>43100</v>
      </c>
      <c r="H1324" s="152" t="s">
        <v>939</v>
      </c>
    </row>
    <row r="1326" spans="1:8" ht="12.75">
      <c r="A1326" s="147" t="s">
        <v>429</v>
      </c>
      <c r="C1326" s="153" t="s">
        <v>430</v>
      </c>
      <c r="D1326" s="131">
        <v>73364.51873175304</v>
      </c>
      <c r="F1326" s="131">
        <v>43087.33333333333</v>
      </c>
      <c r="G1326" s="131">
        <v>42923.33333333333</v>
      </c>
      <c r="H1326" s="131">
        <v>30352.567067366348</v>
      </c>
    </row>
    <row r="1327" spans="1:8" ht="12.75">
      <c r="A1327" s="130">
        <v>38397.94126157407</v>
      </c>
      <c r="C1327" s="153" t="s">
        <v>431</v>
      </c>
      <c r="D1327" s="131">
        <v>482.9038460278232</v>
      </c>
      <c r="F1327" s="131">
        <v>71.59143337951359</v>
      </c>
      <c r="G1327" s="131">
        <v>263.8812864401971</v>
      </c>
      <c r="H1327" s="131">
        <v>482.9038460278232</v>
      </c>
    </row>
    <row r="1329" spans="3:8" ht="12.75">
      <c r="C1329" s="153" t="s">
        <v>432</v>
      </c>
      <c r="D1329" s="131">
        <v>0.6582253306853858</v>
      </c>
      <c r="F1329" s="131">
        <v>0.1661542449741926</v>
      </c>
      <c r="G1329" s="131">
        <v>0.6147735181490964</v>
      </c>
      <c r="H1329" s="131">
        <v>1.5909818927540353</v>
      </c>
    </row>
    <row r="1330" spans="1:10" ht="12.75">
      <c r="A1330" s="147" t="s">
        <v>421</v>
      </c>
      <c r="C1330" s="148" t="s">
        <v>422</v>
      </c>
      <c r="D1330" s="148" t="s">
        <v>423</v>
      </c>
      <c r="F1330" s="148" t="s">
        <v>424</v>
      </c>
      <c r="G1330" s="148" t="s">
        <v>425</v>
      </c>
      <c r="H1330" s="148" t="s">
        <v>426</v>
      </c>
      <c r="I1330" s="149" t="s">
        <v>427</v>
      </c>
      <c r="J1330" s="148" t="s">
        <v>428</v>
      </c>
    </row>
    <row r="1331" spans="1:8" ht="12.75">
      <c r="A1331" s="150" t="s">
        <v>514</v>
      </c>
      <c r="C1331" s="151">
        <v>371.029</v>
      </c>
      <c r="D1331" s="131">
        <v>71093.24050962925</v>
      </c>
      <c r="F1331" s="131">
        <v>52066</v>
      </c>
      <c r="G1331" s="131">
        <v>54086.000000059605</v>
      </c>
      <c r="H1331" s="152" t="s">
        <v>940</v>
      </c>
    </row>
    <row r="1333" spans="4:8" ht="12.75">
      <c r="D1333" s="131">
        <v>71266.46073532104</v>
      </c>
      <c r="F1333" s="131">
        <v>53388</v>
      </c>
      <c r="G1333" s="131">
        <v>52950</v>
      </c>
      <c r="H1333" s="152" t="s">
        <v>941</v>
      </c>
    </row>
    <row r="1335" spans="4:8" ht="12.75">
      <c r="D1335" s="131">
        <v>71897.49490916729</v>
      </c>
      <c r="F1335" s="131">
        <v>52424</v>
      </c>
      <c r="G1335" s="131">
        <v>54504</v>
      </c>
      <c r="H1335" s="152" t="s">
        <v>942</v>
      </c>
    </row>
    <row r="1337" spans="1:8" ht="12.75">
      <c r="A1337" s="147" t="s">
        <v>429</v>
      </c>
      <c r="C1337" s="153" t="s">
        <v>430</v>
      </c>
      <c r="D1337" s="131">
        <v>71419.06538470586</v>
      </c>
      <c r="F1337" s="131">
        <v>52626</v>
      </c>
      <c r="G1337" s="131">
        <v>53846.666666686535</v>
      </c>
      <c r="H1337" s="131">
        <v>18328.541071801894</v>
      </c>
    </row>
    <row r="1338" spans="1:8" ht="12.75">
      <c r="A1338" s="130">
        <v>38397.94170138889</v>
      </c>
      <c r="C1338" s="153" t="s">
        <v>431</v>
      </c>
      <c r="D1338" s="131">
        <v>423.2876315848768</v>
      </c>
      <c r="F1338" s="131">
        <v>683.7572668718044</v>
      </c>
      <c r="G1338" s="131">
        <v>804.1699654595214</v>
      </c>
      <c r="H1338" s="131">
        <v>423.2876315848768</v>
      </c>
    </row>
    <row r="1340" spans="3:8" ht="12.75">
      <c r="C1340" s="153" t="s">
        <v>432</v>
      </c>
      <c r="D1340" s="131">
        <v>0.5926815610156703</v>
      </c>
      <c r="F1340" s="131">
        <v>1.2992765303686478</v>
      </c>
      <c r="G1340" s="131">
        <v>1.4934442840025222</v>
      </c>
      <c r="H1340" s="131">
        <v>2.309445306784928</v>
      </c>
    </row>
    <row r="1341" spans="1:10" ht="12.75">
      <c r="A1341" s="147" t="s">
        <v>421</v>
      </c>
      <c r="C1341" s="148" t="s">
        <v>422</v>
      </c>
      <c r="D1341" s="148" t="s">
        <v>423</v>
      </c>
      <c r="F1341" s="148" t="s">
        <v>424</v>
      </c>
      <c r="G1341" s="148" t="s">
        <v>425</v>
      </c>
      <c r="H1341" s="148" t="s">
        <v>426</v>
      </c>
      <c r="I1341" s="149" t="s">
        <v>427</v>
      </c>
      <c r="J1341" s="148" t="s">
        <v>428</v>
      </c>
    </row>
    <row r="1342" spans="1:8" ht="12.75">
      <c r="A1342" s="150" t="s">
        <v>489</v>
      </c>
      <c r="C1342" s="151">
        <v>407.77100000018254</v>
      </c>
      <c r="D1342" s="131">
        <v>4908398.309188843</v>
      </c>
      <c r="F1342" s="131">
        <v>143900</v>
      </c>
      <c r="G1342" s="131">
        <v>136700</v>
      </c>
      <c r="H1342" s="152" t="s">
        <v>943</v>
      </c>
    </row>
    <row r="1344" spans="4:8" ht="12.75">
      <c r="D1344" s="131">
        <v>4759271.890586853</v>
      </c>
      <c r="F1344" s="131">
        <v>146300</v>
      </c>
      <c r="G1344" s="131">
        <v>135400</v>
      </c>
      <c r="H1344" s="152" t="s">
        <v>944</v>
      </c>
    </row>
    <row r="1346" spans="4:8" ht="12.75">
      <c r="D1346" s="131">
        <v>4725398.64906311</v>
      </c>
      <c r="F1346" s="131">
        <v>143800</v>
      </c>
      <c r="G1346" s="131">
        <v>135300</v>
      </c>
      <c r="H1346" s="152" t="s">
        <v>945</v>
      </c>
    </row>
    <row r="1348" spans="1:8" ht="12.75">
      <c r="A1348" s="147" t="s">
        <v>429</v>
      </c>
      <c r="C1348" s="153" t="s">
        <v>430</v>
      </c>
      <c r="D1348" s="131">
        <v>4797689.616279602</v>
      </c>
      <c r="F1348" s="131">
        <v>144666.66666666666</v>
      </c>
      <c r="G1348" s="131">
        <v>135800</v>
      </c>
      <c r="H1348" s="131">
        <v>4657528.777705179</v>
      </c>
    </row>
    <row r="1349" spans="1:8" ht="12.75">
      <c r="A1349" s="130">
        <v>38397.94216435185</v>
      </c>
      <c r="C1349" s="153" t="s">
        <v>431</v>
      </c>
      <c r="D1349" s="131">
        <v>97360.97851339965</v>
      </c>
      <c r="F1349" s="131">
        <v>1415.3915830374765</v>
      </c>
      <c r="G1349" s="131">
        <v>781.0249675906655</v>
      </c>
      <c r="H1349" s="131">
        <v>97360.97851339965</v>
      </c>
    </row>
    <row r="1351" spans="3:8" ht="12.75">
      <c r="C1351" s="153" t="s">
        <v>432</v>
      </c>
      <c r="D1351" s="131">
        <v>2.0293304965588583</v>
      </c>
      <c r="F1351" s="131">
        <v>0.9783812785973344</v>
      </c>
      <c r="G1351" s="131">
        <v>0.575128842113892</v>
      </c>
      <c r="H1351" s="131">
        <v>2.0903999343911854</v>
      </c>
    </row>
    <row r="1352" spans="1:10" ht="12.75">
      <c r="A1352" s="147" t="s">
        <v>421</v>
      </c>
      <c r="C1352" s="148" t="s">
        <v>422</v>
      </c>
      <c r="D1352" s="148" t="s">
        <v>423</v>
      </c>
      <c r="F1352" s="148" t="s">
        <v>424</v>
      </c>
      <c r="G1352" s="148" t="s">
        <v>425</v>
      </c>
      <c r="H1352" s="148" t="s">
        <v>426</v>
      </c>
      <c r="I1352" s="149" t="s">
        <v>427</v>
      </c>
      <c r="J1352" s="148" t="s">
        <v>428</v>
      </c>
    </row>
    <row r="1353" spans="1:8" ht="12.75">
      <c r="A1353" s="150" t="s">
        <v>496</v>
      </c>
      <c r="C1353" s="151">
        <v>455.40299999993294</v>
      </c>
      <c r="D1353" s="131">
        <v>672202.1837482452</v>
      </c>
      <c r="F1353" s="131">
        <v>123362.5</v>
      </c>
      <c r="G1353" s="131">
        <v>127719.99999988079</v>
      </c>
      <c r="H1353" s="152" t="s">
        <v>946</v>
      </c>
    </row>
    <row r="1355" spans="4:8" ht="12.75">
      <c r="D1355" s="131">
        <v>669159.3487253189</v>
      </c>
      <c r="F1355" s="131">
        <v>124210</v>
      </c>
      <c r="G1355" s="131">
        <v>127119.99999988079</v>
      </c>
      <c r="H1355" s="152" t="s">
        <v>947</v>
      </c>
    </row>
    <row r="1357" spans="4:8" ht="12.75">
      <c r="D1357" s="131">
        <v>659647.8776903152</v>
      </c>
      <c r="F1357" s="131">
        <v>123490</v>
      </c>
      <c r="G1357" s="131">
        <v>127740</v>
      </c>
      <c r="H1357" s="152" t="s">
        <v>948</v>
      </c>
    </row>
    <row r="1359" spans="1:8" ht="12.75">
      <c r="A1359" s="147" t="s">
        <v>429</v>
      </c>
      <c r="C1359" s="153" t="s">
        <v>430</v>
      </c>
      <c r="D1359" s="131">
        <v>667003.1367212931</v>
      </c>
      <c r="F1359" s="131">
        <v>123687.5</v>
      </c>
      <c r="G1359" s="131">
        <v>127526.6666665872</v>
      </c>
      <c r="H1359" s="131">
        <v>541407.2137562163</v>
      </c>
    </row>
    <row r="1360" spans="1:8" ht="12.75">
      <c r="A1360" s="130">
        <v>38397.9428125</v>
      </c>
      <c r="C1360" s="153" t="s">
        <v>431</v>
      </c>
      <c r="D1360" s="131">
        <v>6549.014261982167</v>
      </c>
      <c r="F1360" s="131">
        <v>456.96690252139706</v>
      </c>
      <c r="G1360" s="131">
        <v>352.3256070162585</v>
      </c>
      <c r="H1360" s="131">
        <v>6549.014261982167</v>
      </c>
    </row>
    <row r="1362" spans="3:8" ht="12.75">
      <c r="C1362" s="153" t="s">
        <v>432</v>
      </c>
      <c r="D1362" s="131">
        <v>0.9818565912859671</v>
      </c>
      <c r="F1362" s="131">
        <v>0.3694527761668697</v>
      </c>
      <c r="G1362" s="131">
        <v>0.276276026203522</v>
      </c>
      <c r="H1362" s="131">
        <v>1.209628186618703</v>
      </c>
    </row>
    <row r="1363" spans="1:16" ht="12.75">
      <c r="A1363" s="141" t="s">
        <v>412</v>
      </c>
      <c r="B1363" s="136" t="s">
        <v>356</v>
      </c>
      <c r="D1363" s="141" t="s">
        <v>413</v>
      </c>
      <c r="E1363" s="136" t="s">
        <v>414</v>
      </c>
      <c r="F1363" s="137" t="s">
        <v>449</v>
      </c>
      <c r="G1363" s="142" t="s">
        <v>416</v>
      </c>
      <c r="H1363" s="143">
        <v>1</v>
      </c>
      <c r="I1363" s="144" t="s">
        <v>417</v>
      </c>
      <c r="J1363" s="143">
        <v>13</v>
      </c>
      <c r="K1363" s="142" t="s">
        <v>418</v>
      </c>
      <c r="L1363" s="145">
        <v>1</v>
      </c>
      <c r="M1363" s="142" t="s">
        <v>419</v>
      </c>
      <c r="N1363" s="146">
        <v>1</v>
      </c>
      <c r="O1363" s="142" t="s">
        <v>420</v>
      </c>
      <c r="P1363" s="146">
        <v>1</v>
      </c>
    </row>
    <row r="1365" spans="1:10" ht="12.75">
      <c r="A1365" s="147" t="s">
        <v>421</v>
      </c>
      <c r="C1365" s="148" t="s">
        <v>422</v>
      </c>
      <c r="D1365" s="148" t="s">
        <v>423</v>
      </c>
      <c r="F1365" s="148" t="s">
        <v>424</v>
      </c>
      <c r="G1365" s="148" t="s">
        <v>425</v>
      </c>
      <c r="H1365" s="148" t="s">
        <v>426</v>
      </c>
      <c r="I1365" s="149" t="s">
        <v>427</v>
      </c>
      <c r="J1365" s="148" t="s">
        <v>428</v>
      </c>
    </row>
    <row r="1366" spans="1:8" ht="12.75">
      <c r="A1366" s="150" t="s">
        <v>492</v>
      </c>
      <c r="C1366" s="151">
        <v>228.61599999992177</v>
      </c>
      <c r="D1366" s="131">
        <v>73878.32638311386</v>
      </c>
      <c r="F1366" s="131">
        <v>59248.000000059605</v>
      </c>
      <c r="G1366" s="131">
        <v>53793</v>
      </c>
      <c r="H1366" s="152" t="s">
        <v>949</v>
      </c>
    </row>
    <row r="1368" spans="4:8" ht="12.75">
      <c r="D1368" s="131">
        <v>72904.94055974483</v>
      </c>
      <c r="F1368" s="131">
        <v>57898.000000059605</v>
      </c>
      <c r="G1368" s="131">
        <v>52754</v>
      </c>
      <c r="H1368" s="152" t="s">
        <v>950</v>
      </c>
    </row>
    <row r="1370" spans="4:8" ht="12.75">
      <c r="D1370" s="131">
        <v>73341.28147053719</v>
      </c>
      <c r="F1370" s="131">
        <v>58586.000000059605</v>
      </c>
      <c r="G1370" s="131">
        <v>52909.999999940395</v>
      </c>
      <c r="H1370" s="152" t="s">
        <v>951</v>
      </c>
    </row>
    <row r="1372" spans="1:8" ht="12.75">
      <c r="A1372" s="147" t="s">
        <v>429</v>
      </c>
      <c r="C1372" s="153" t="s">
        <v>430</v>
      </c>
      <c r="D1372" s="131">
        <v>73374.84947113197</v>
      </c>
      <c r="F1372" s="131">
        <v>58577.33333339293</v>
      </c>
      <c r="G1372" s="131">
        <v>53152.333333313465</v>
      </c>
      <c r="H1372" s="131">
        <v>17459.681086231627</v>
      </c>
    </row>
    <row r="1373" spans="1:8" ht="12.75">
      <c r="A1373" s="130">
        <v>38397.9450462963</v>
      </c>
      <c r="C1373" s="153" t="s">
        <v>431</v>
      </c>
      <c r="D1373" s="131">
        <v>487.56035347726714</v>
      </c>
      <c r="F1373" s="131">
        <v>675.0417271059227</v>
      </c>
      <c r="G1373" s="131">
        <v>560.2895085114317</v>
      </c>
      <c r="H1373" s="131">
        <v>487.56035347726714</v>
      </c>
    </row>
    <row r="1375" spans="3:8" ht="12.75">
      <c r="C1375" s="153" t="s">
        <v>432</v>
      </c>
      <c r="D1375" s="131">
        <v>0.664478846623173</v>
      </c>
      <c r="F1375" s="131">
        <v>1.1523940894747162</v>
      </c>
      <c r="G1375" s="131">
        <v>1.0541202490545558</v>
      </c>
      <c r="H1375" s="131">
        <v>2.792492893021671</v>
      </c>
    </row>
    <row r="1376" spans="1:10" ht="12.75">
      <c r="A1376" s="147" t="s">
        <v>421</v>
      </c>
      <c r="C1376" s="148" t="s">
        <v>422</v>
      </c>
      <c r="D1376" s="148" t="s">
        <v>423</v>
      </c>
      <c r="F1376" s="148" t="s">
        <v>424</v>
      </c>
      <c r="G1376" s="148" t="s">
        <v>425</v>
      </c>
      <c r="H1376" s="148" t="s">
        <v>426</v>
      </c>
      <c r="I1376" s="149" t="s">
        <v>427</v>
      </c>
      <c r="J1376" s="148" t="s">
        <v>428</v>
      </c>
    </row>
    <row r="1377" spans="1:8" ht="12.75">
      <c r="A1377" s="150" t="s">
        <v>493</v>
      </c>
      <c r="C1377" s="151">
        <v>231.6040000000503</v>
      </c>
      <c r="D1377" s="131">
        <v>230597.5883717537</v>
      </c>
      <c r="F1377" s="131">
        <v>39745</v>
      </c>
      <c r="G1377" s="131">
        <v>62217</v>
      </c>
      <c r="H1377" s="152" t="s">
        <v>952</v>
      </c>
    </row>
    <row r="1379" spans="4:8" ht="12.75">
      <c r="D1379" s="131">
        <v>224669.55145049095</v>
      </c>
      <c r="F1379" s="131">
        <v>39378</v>
      </c>
      <c r="G1379" s="131">
        <v>64095</v>
      </c>
      <c r="H1379" s="152" t="s">
        <v>953</v>
      </c>
    </row>
    <row r="1381" spans="4:8" ht="12.75">
      <c r="D1381" s="131">
        <v>232371.5684735775</v>
      </c>
      <c r="F1381" s="131">
        <v>40108</v>
      </c>
      <c r="G1381" s="131">
        <v>62280</v>
      </c>
      <c r="H1381" s="152" t="s">
        <v>954</v>
      </c>
    </row>
    <row r="1383" spans="1:8" ht="12.75">
      <c r="A1383" s="147" t="s">
        <v>429</v>
      </c>
      <c r="C1383" s="153" t="s">
        <v>430</v>
      </c>
      <c r="D1383" s="131">
        <v>229212.90276527405</v>
      </c>
      <c r="F1383" s="131">
        <v>39743.666666666664</v>
      </c>
      <c r="G1383" s="131">
        <v>62864</v>
      </c>
      <c r="H1383" s="131">
        <v>173280.92510507416</v>
      </c>
    </row>
    <row r="1384" spans="1:8" ht="12.75">
      <c r="A1384" s="130">
        <v>38397.94552083333</v>
      </c>
      <c r="C1384" s="153" t="s">
        <v>431</v>
      </c>
      <c r="D1384" s="131">
        <v>4033.395867947768</v>
      </c>
      <c r="F1384" s="131">
        <v>365.00182647944837</v>
      </c>
      <c r="G1384" s="131">
        <v>1066.5425448616663</v>
      </c>
      <c r="H1384" s="131">
        <v>4033.395867947768</v>
      </c>
    </row>
    <row r="1386" spans="3:8" ht="12.75">
      <c r="C1386" s="153" t="s">
        <v>432</v>
      </c>
      <c r="D1386" s="131">
        <v>1.7596722607183137</v>
      </c>
      <c r="F1386" s="131">
        <v>0.918389914903293</v>
      </c>
      <c r="G1386" s="131">
        <v>1.6965871482273898</v>
      </c>
      <c r="H1386" s="131">
        <v>2.3276629354915985</v>
      </c>
    </row>
    <row r="1387" spans="1:10" ht="12.75">
      <c r="A1387" s="147" t="s">
        <v>421</v>
      </c>
      <c r="C1387" s="148" t="s">
        <v>422</v>
      </c>
      <c r="D1387" s="148" t="s">
        <v>423</v>
      </c>
      <c r="F1387" s="148" t="s">
        <v>424</v>
      </c>
      <c r="G1387" s="148" t="s">
        <v>425</v>
      </c>
      <c r="H1387" s="148" t="s">
        <v>426</v>
      </c>
      <c r="I1387" s="149" t="s">
        <v>427</v>
      </c>
      <c r="J1387" s="148" t="s">
        <v>428</v>
      </c>
    </row>
    <row r="1388" spans="1:8" ht="12.75">
      <c r="A1388" s="150" t="s">
        <v>491</v>
      </c>
      <c r="C1388" s="151">
        <v>267.7160000000149</v>
      </c>
      <c r="D1388" s="131">
        <v>167058.03827524185</v>
      </c>
      <c r="F1388" s="131">
        <v>12263.5</v>
      </c>
      <c r="G1388" s="131">
        <v>12800.75</v>
      </c>
      <c r="H1388" s="152" t="s">
        <v>955</v>
      </c>
    </row>
    <row r="1390" spans="4:8" ht="12.75">
      <c r="D1390" s="131">
        <v>166973.99950003624</v>
      </c>
      <c r="F1390" s="131">
        <v>12305.25</v>
      </c>
      <c r="G1390" s="131">
        <v>12814.75</v>
      </c>
      <c r="H1390" s="152" t="s">
        <v>956</v>
      </c>
    </row>
    <row r="1392" spans="4:8" ht="12.75">
      <c r="D1392" s="131">
        <v>168829.99205112457</v>
      </c>
      <c r="F1392" s="131">
        <v>12294.75</v>
      </c>
      <c r="G1392" s="131">
        <v>12951.750000014901</v>
      </c>
      <c r="H1392" s="152" t="s">
        <v>957</v>
      </c>
    </row>
    <row r="1394" spans="1:8" ht="12.75">
      <c r="A1394" s="147" t="s">
        <v>429</v>
      </c>
      <c r="C1394" s="153" t="s">
        <v>430</v>
      </c>
      <c r="D1394" s="131">
        <v>167620.6766088009</v>
      </c>
      <c r="F1394" s="131">
        <v>12287.833333333332</v>
      </c>
      <c r="G1394" s="131">
        <v>12855.750000004966</v>
      </c>
      <c r="H1394" s="131">
        <v>155001.25083940048</v>
      </c>
    </row>
    <row r="1395" spans="1:8" ht="12.75">
      <c r="A1395" s="130">
        <v>38397.94616898148</v>
      </c>
      <c r="C1395" s="153" t="s">
        <v>431</v>
      </c>
      <c r="D1395" s="131">
        <v>1048.1405002301246</v>
      </c>
      <c r="F1395" s="131">
        <v>21.717408531713296</v>
      </c>
      <c r="G1395" s="131">
        <v>83.43260754299936</v>
      </c>
      <c r="H1395" s="131">
        <v>1048.1405002301246</v>
      </c>
    </row>
    <row r="1397" spans="3:8" ht="12.75">
      <c r="C1397" s="153" t="s">
        <v>432</v>
      </c>
      <c r="D1397" s="131">
        <v>0.6253050169200263</v>
      </c>
      <c r="F1397" s="131">
        <v>0.17673912025483174</v>
      </c>
      <c r="G1397" s="131">
        <v>0.6489905882034667</v>
      </c>
      <c r="H1397" s="131">
        <v>0.6762142205653048</v>
      </c>
    </row>
    <row r="1398" spans="1:10" ht="12.75">
      <c r="A1398" s="147" t="s">
        <v>421</v>
      </c>
      <c r="C1398" s="148" t="s">
        <v>422</v>
      </c>
      <c r="D1398" s="148" t="s">
        <v>423</v>
      </c>
      <c r="F1398" s="148" t="s">
        <v>424</v>
      </c>
      <c r="G1398" s="148" t="s">
        <v>425</v>
      </c>
      <c r="H1398" s="148" t="s">
        <v>426</v>
      </c>
      <c r="I1398" s="149" t="s">
        <v>427</v>
      </c>
      <c r="J1398" s="148" t="s">
        <v>428</v>
      </c>
    </row>
    <row r="1399" spans="1:8" ht="12.75">
      <c r="A1399" s="150" t="s">
        <v>490</v>
      </c>
      <c r="C1399" s="151">
        <v>292.40199999976903</v>
      </c>
      <c r="D1399" s="131">
        <v>38656.083732783794</v>
      </c>
      <c r="F1399" s="131">
        <v>37959.25</v>
      </c>
      <c r="G1399" s="131">
        <v>36566.75</v>
      </c>
      <c r="H1399" s="152" t="s">
        <v>958</v>
      </c>
    </row>
    <row r="1401" spans="4:8" ht="12.75">
      <c r="D1401" s="131">
        <v>38336.5</v>
      </c>
      <c r="F1401" s="131">
        <v>38016</v>
      </c>
      <c r="G1401" s="131">
        <v>36728.75</v>
      </c>
      <c r="H1401" s="152" t="s">
        <v>959</v>
      </c>
    </row>
    <row r="1403" spans="4:8" ht="12.75">
      <c r="D1403" s="131">
        <v>38368.55656069517</v>
      </c>
      <c r="F1403" s="131">
        <v>37818.5</v>
      </c>
      <c r="G1403" s="131">
        <v>36678.5</v>
      </c>
      <c r="H1403" s="152" t="s">
        <v>960</v>
      </c>
    </row>
    <row r="1405" spans="1:8" ht="12.75">
      <c r="A1405" s="147" t="s">
        <v>429</v>
      </c>
      <c r="C1405" s="153" t="s">
        <v>430</v>
      </c>
      <c r="D1405" s="131">
        <v>38453.71343115965</v>
      </c>
      <c r="F1405" s="131">
        <v>37931.25</v>
      </c>
      <c r="G1405" s="131">
        <v>36658</v>
      </c>
      <c r="H1405" s="131">
        <v>1340.4056779950981</v>
      </c>
    </row>
    <row r="1406" spans="1:8" ht="12.75">
      <c r="A1406" s="130">
        <v>38397.946851851855</v>
      </c>
      <c r="C1406" s="153" t="s">
        <v>431</v>
      </c>
      <c r="D1406" s="131">
        <v>175.98923264136533</v>
      </c>
      <c r="F1406" s="131">
        <v>101.68363929364449</v>
      </c>
      <c r="G1406" s="131">
        <v>82.92278034412499</v>
      </c>
      <c r="H1406" s="131">
        <v>175.98923264136533</v>
      </c>
    </row>
    <row r="1408" spans="3:8" ht="12.75">
      <c r="C1408" s="153" t="s">
        <v>432</v>
      </c>
      <c r="D1408" s="131">
        <v>0.45766511719713</v>
      </c>
      <c r="F1408" s="131">
        <v>0.2680735259018474</v>
      </c>
      <c r="G1408" s="131">
        <v>0.22620650429408312</v>
      </c>
      <c r="H1408" s="131">
        <v>13.12954992137902</v>
      </c>
    </row>
    <row r="1409" spans="1:10" ht="12.75">
      <c r="A1409" s="147" t="s">
        <v>421</v>
      </c>
      <c r="C1409" s="148" t="s">
        <v>422</v>
      </c>
      <c r="D1409" s="148" t="s">
        <v>423</v>
      </c>
      <c r="F1409" s="148" t="s">
        <v>424</v>
      </c>
      <c r="G1409" s="148" t="s">
        <v>425</v>
      </c>
      <c r="H1409" s="148" t="s">
        <v>426</v>
      </c>
      <c r="I1409" s="149" t="s">
        <v>427</v>
      </c>
      <c r="J1409" s="148" t="s">
        <v>428</v>
      </c>
    </row>
    <row r="1410" spans="1:8" ht="12.75">
      <c r="A1410" s="150" t="s">
        <v>494</v>
      </c>
      <c r="C1410" s="151">
        <v>324.75400000019</v>
      </c>
      <c r="D1410" s="131">
        <v>55566.22267913818</v>
      </c>
      <c r="F1410" s="131">
        <v>51609</v>
      </c>
      <c r="G1410" s="131">
        <v>47609</v>
      </c>
      <c r="H1410" s="152" t="s">
        <v>961</v>
      </c>
    </row>
    <row r="1412" spans="4:8" ht="12.75">
      <c r="D1412" s="131">
        <v>55684.27426344156</v>
      </c>
      <c r="F1412" s="131">
        <v>51060</v>
      </c>
      <c r="G1412" s="131">
        <v>47776</v>
      </c>
      <c r="H1412" s="152" t="s">
        <v>962</v>
      </c>
    </row>
    <row r="1414" spans="4:8" ht="12.75">
      <c r="D1414" s="131">
        <v>56143.97263509035</v>
      </c>
      <c r="F1414" s="131">
        <v>50964</v>
      </c>
      <c r="G1414" s="131">
        <v>46999</v>
      </c>
      <c r="H1414" s="152" t="s">
        <v>963</v>
      </c>
    </row>
    <row r="1416" spans="1:8" ht="12.75">
      <c r="A1416" s="147" t="s">
        <v>429</v>
      </c>
      <c r="C1416" s="153" t="s">
        <v>430</v>
      </c>
      <c r="D1416" s="131">
        <v>55798.15652589004</v>
      </c>
      <c r="F1416" s="131">
        <v>51211</v>
      </c>
      <c r="G1416" s="131">
        <v>47461.33333333333</v>
      </c>
      <c r="H1416" s="131">
        <v>6337.449763472319</v>
      </c>
    </row>
    <row r="1417" spans="1:8" ht="12.75">
      <c r="A1417" s="130">
        <v>38397.94734953704</v>
      </c>
      <c r="C1417" s="153" t="s">
        <v>431</v>
      </c>
      <c r="D1417" s="131">
        <v>305.2468348346876</v>
      </c>
      <c r="F1417" s="131">
        <v>348.0043103181339</v>
      </c>
      <c r="G1417" s="131">
        <v>409.0065199154328</v>
      </c>
      <c r="H1417" s="131">
        <v>305.2468348346876</v>
      </c>
    </row>
    <row r="1419" spans="3:8" ht="12.75">
      <c r="C1419" s="153" t="s">
        <v>432</v>
      </c>
      <c r="D1419" s="131">
        <v>0.5470554115762852</v>
      </c>
      <c r="F1419" s="131">
        <v>0.6795499215366501</v>
      </c>
      <c r="G1419" s="131">
        <v>0.861767866997906</v>
      </c>
      <c r="H1419" s="131">
        <v>4.816556284107591</v>
      </c>
    </row>
    <row r="1420" spans="1:10" ht="12.75">
      <c r="A1420" s="147" t="s">
        <v>421</v>
      </c>
      <c r="C1420" s="148" t="s">
        <v>422</v>
      </c>
      <c r="D1420" s="148" t="s">
        <v>423</v>
      </c>
      <c r="F1420" s="148" t="s">
        <v>424</v>
      </c>
      <c r="G1420" s="148" t="s">
        <v>425</v>
      </c>
      <c r="H1420" s="148" t="s">
        <v>426</v>
      </c>
      <c r="I1420" s="149" t="s">
        <v>427</v>
      </c>
      <c r="J1420" s="148" t="s">
        <v>428</v>
      </c>
    </row>
    <row r="1421" spans="1:8" ht="12.75">
      <c r="A1421" s="150" t="s">
        <v>513</v>
      </c>
      <c r="C1421" s="151">
        <v>343.82299999985844</v>
      </c>
      <c r="D1421" s="131">
        <v>49002.436604321</v>
      </c>
      <c r="F1421" s="131">
        <v>47012</v>
      </c>
      <c r="G1421" s="131">
        <v>46582</v>
      </c>
      <c r="H1421" s="152" t="s">
        <v>964</v>
      </c>
    </row>
    <row r="1423" spans="4:8" ht="12.75">
      <c r="D1423" s="131">
        <v>48815.74733930826</v>
      </c>
      <c r="F1423" s="131">
        <v>47374</v>
      </c>
      <c r="G1423" s="131">
        <v>47238</v>
      </c>
      <c r="H1423" s="152" t="s">
        <v>965</v>
      </c>
    </row>
    <row r="1425" spans="4:8" ht="12.75">
      <c r="D1425" s="131">
        <v>49233.41049861908</v>
      </c>
      <c r="F1425" s="131">
        <v>47172</v>
      </c>
      <c r="G1425" s="131">
        <v>46872</v>
      </c>
      <c r="H1425" s="152" t="s">
        <v>966</v>
      </c>
    </row>
    <row r="1427" spans="1:8" ht="12.75">
      <c r="A1427" s="147" t="s">
        <v>429</v>
      </c>
      <c r="C1427" s="153" t="s">
        <v>430</v>
      </c>
      <c r="D1427" s="131">
        <v>49017.198147416115</v>
      </c>
      <c r="F1427" s="131">
        <v>47186</v>
      </c>
      <c r="G1427" s="131">
        <v>46897.33333333333</v>
      </c>
      <c r="H1427" s="131">
        <v>1974.490114708082</v>
      </c>
    </row>
    <row r="1428" spans="1:8" ht="12.75">
      <c r="A1428" s="130">
        <v>38397.94778935185</v>
      </c>
      <c r="C1428" s="153" t="s">
        <v>431</v>
      </c>
      <c r="D1428" s="131">
        <v>209.22250363433238</v>
      </c>
      <c r="F1428" s="131">
        <v>181.4056228455998</v>
      </c>
      <c r="G1428" s="131">
        <v>328.73292097587876</v>
      </c>
      <c r="H1428" s="131">
        <v>209.22250363433238</v>
      </c>
    </row>
    <row r="1430" spans="3:8" ht="12.75">
      <c r="C1430" s="153" t="s">
        <v>432</v>
      </c>
      <c r="D1430" s="131">
        <v>0.4268348896750666</v>
      </c>
      <c r="F1430" s="131">
        <v>0.38444797788666096</v>
      </c>
      <c r="G1430" s="131">
        <v>0.7009629281889775</v>
      </c>
      <c r="H1430" s="131">
        <v>10.59628012699698</v>
      </c>
    </row>
    <row r="1431" spans="1:10" ht="12.75">
      <c r="A1431" s="147" t="s">
        <v>421</v>
      </c>
      <c r="C1431" s="148" t="s">
        <v>422</v>
      </c>
      <c r="D1431" s="148" t="s">
        <v>423</v>
      </c>
      <c r="F1431" s="148" t="s">
        <v>424</v>
      </c>
      <c r="G1431" s="148" t="s">
        <v>425</v>
      </c>
      <c r="H1431" s="148" t="s">
        <v>426</v>
      </c>
      <c r="I1431" s="149" t="s">
        <v>427</v>
      </c>
      <c r="J1431" s="148" t="s">
        <v>428</v>
      </c>
    </row>
    <row r="1432" spans="1:8" ht="12.75">
      <c r="A1432" s="150" t="s">
        <v>495</v>
      </c>
      <c r="C1432" s="151">
        <v>361.38400000007823</v>
      </c>
      <c r="D1432" s="131">
        <v>45885.412701785564</v>
      </c>
      <c r="F1432" s="131">
        <v>42514</v>
      </c>
      <c r="G1432" s="131">
        <v>42216</v>
      </c>
      <c r="H1432" s="152" t="s">
        <v>967</v>
      </c>
    </row>
    <row r="1434" spans="4:8" ht="12.75">
      <c r="D1434" s="131">
        <v>45375.63591724634</v>
      </c>
      <c r="F1434" s="131">
        <v>42602</v>
      </c>
      <c r="G1434" s="131">
        <v>42106</v>
      </c>
      <c r="H1434" s="152" t="s">
        <v>968</v>
      </c>
    </row>
    <row r="1436" spans="4:8" ht="12.75">
      <c r="D1436" s="131">
        <v>45457.539997041225</v>
      </c>
      <c r="F1436" s="131">
        <v>42762</v>
      </c>
      <c r="G1436" s="131">
        <v>42290</v>
      </c>
      <c r="H1436" s="152" t="s">
        <v>969</v>
      </c>
    </row>
    <row r="1438" spans="1:8" ht="12.75">
      <c r="A1438" s="147" t="s">
        <v>429</v>
      </c>
      <c r="C1438" s="153" t="s">
        <v>430</v>
      </c>
      <c r="D1438" s="131">
        <v>45572.86287202437</v>
      </c>
      <c r="F1438" s="131">
        <v>42626</v>
      </c>
      <c r="G1438" s="131">
        <v>42204</v>
      </c>
      <c r="H1438" s="131">
        <v>3140.832776265144</v>
      </c>
    </row>
    <row r="1439" spans="1:8" ht="12.75">
      <c r="A1439" s="130">
        <v>38397.948217592595</v>
      </c>
      <c r="C1439" s="153" t="s">
        <v>431</v>
      </c>
      <c r="D1439" s="131">
        <v>273.75649149367837</v>
      </c>
      <c r="F1439" s="131">
        <v>125.72986916401369</v>
      </c>
      <c r="G1439" s="131">
        <v>92.58509599282166</v>
      </c>
      <c r="H1439" s="131">
        <v>273.75649149367837</v>
      </c>
    </row>
    <row r="1441" spans="3:8" ht="12.75">
      <c r="C1441" s="153" t="s">
        <v>432</v>
      </c>
      <c r="D1441" s="131">
        <v>0.6007006675495213</v>
      </c>
      <c r="F1441" s="131">
        <v>0.29496051509410626</v>
      </c>
      <c r="G1441" s="131">
        <v>0.21937516821349082</v>
      </c>
      <c r="H1441" s="131">
        <v>8.716047971812436</v>
      </c>
    </row>
    <row r="1442" spans="1:10" ht="12.75">
      <c r="A1442" s="147" t="s">
        <v>421</v>
      </c>
      <c r="C1442" s="148" t="s">
        <v>422</v>
      </c>
      <c r="D1442" s="148" t="s">
        <v>423</v>
      </c>
      <c r="F1442" s="148" t="s">
        <v>424</v>
      </c>
      <c r="G1442" s="148" t="s">
        <v>425</v>
      </c>
      <c r="H1442" s="148" t="s">
        <v>426</v>
      </c>
      <c r="I1442" s="149" t="s">
        <v>427</v>
      </c>
      <c r="J1442" s="148" t="s">
        <v>428</v>
      </c>
    </row>
    <row r="1443" spans="1:8" ht="12.75">
      <c r="A1443" s="150" t="s">
        <v>514</v>
      </c>
      <c r="C1443" s="151">
        <v>371.029</v>
      </c>
      <c r="D1443" s="131">
        <v>50776.5</v>
      </c>
      <c r="F1443" s="131">
        <v>50374</v>
      </c>
      <c r="G1443" s="131">
        <v>52759.999999940395</v>
      </c>
      <c r="H1443" s="152" t="s">
        <v>970</v>
      </c>
    </row>
    <row r="1445" spans="4:8" ht="12.75">
      <c r="D1445" s="131">
        <v>50766</v>
      </c>
      <c r="F1445" s="131">
        <v>50912</v>
      </c>
      <c r="G1445" s="131">
        <v>51751.999999940395</v>
      </c>
      <c r="H1445" s="152" t="s">
        <v>971</v>
      </c>
    </row>
    <row r="1447" spans="4:8" ht="12.75">
      <c r="D1447" s="131">
        <v>50971.52105593681</v>
      </c>
      <c r="F1447" s="131">
        <v>51288</v>
      </c>
      <c r="G1447" s="131">
        <v>51762</v>
      </c>
      <c r="H1447" s="152" t="s">
        <v>972</v>
      </c>
    </row>
    <row r="1449" spans="1:8" ht="12.75">
      <c r="A1449" s="147" t="s">
        <v>429</v>
      </c>
      <c r="C1449" s="153" t="s">
        <v>430</v>
      </c>
      <c r="D1449" s="131">
        <v>50838.0070186456</v>
      </c>
      <c r="F1449" s="131">
        <v>50858</v>
      </c>
      <c r="G1449" s="131">
        <v>52091.3333332936</v>
      </c>
      <c r="H1449" s="131">
        <v>-489.3375902187664</v>
      </c>
    </row>
    <row r="1450" spans="1:8" ht="12.75">
      <c r="A1450" s="130">
        <v>38397.94866898148</v>
      </c>
      <c r="C1450" s="153" t="s">
        <v>431</v>
      </c>
      <c r="D1450" s="131">
        <v>115.74567428162857</v>
      </c>
      <c r="F1450" s="131">
        <v>459.38654747391115</v>
      </c>
      <c r="G1450" s="131">
        <v>579.1039054554908</v>
      </c>
      <c r="H1450" s="131">
        <v>115.74567428162857</v>
      </c>
    </row>
    <row r="1452" spans="3:7" ht="12.75">
      <c r="C1452" s="153" t="s">
        <v>432</v>
      </c>
      <c r="D1452" s="131">
        <v>0.22767547563219215</v>
      </c>
      <c r="F1452" s="131">
        <v>0.903272931444239</v>
      </c>
      <c r="G1452" s="131">
        <v>1.1117087400129244</v>
      </c>
    </row>
    <row r="1453" spans="1:10" ht="12.75">
      <c r="A1453" s="147" t="s">
        <v>421</v>
      </c>
      <c r="C1453" s="148" t="s">
        <v>422</v>
      </c>
      <c r="D1453" s="148" t="s">
        <v>423</v>
      </c>
      <c r="F1453" s="148" t="s">
        <v>424</v>
      </c>
      <c r="G1453" s="148" t="s">
        <v>425</v>
      </c>
      <c r="H1453" s="148" t="s">
        <v>426</v>
      </c>
      <c r="I1453" s="149" t="s">
        <v>427</v>
      </c>
      <c r="J1453" s="148" t="s">
        <v>428</v>
      </c>
    </row>
    <row r="1454" spans="1:8" ht="12.75">
      <c r="A1454" s="150" t="s">
        <v>489</v>
      </c>
      <c r="C1454" s="151">
        <v>407.77100000018254</v>
      </c>
      <c r="D1454" s="131">
        <v>132978.83861994743</v>
      </c>
      <c r="F1454" s="131">
        <v>125600</v>
      </c>
      <c r="G1454" s="131">
        <v>121700</v>
      </c>
      <c r="H1454" s="152" t="s">
        <v>973</v>
      </c>
    </row>
    <row r="1456" spans="4:8" ht="12.75">
      <c r="D1456" s="131">
        <v>130858.47462153435</v>
      </c>
      <c r="F1456" s="131">
        <v>126500</v>
      </c>
      <c r="G1456" s="131">
        <v>123800</v>
      </c>
      <c r="H1456" s="152" t="s">
        <v>974</v>
      </c>
    </row>
    <row r="1458" spans="4:8" ht="12.75">
      <c r="D1458" s="131">
        <v>132859.66613292694</v>
      </c>
      <c r="F1458" s="131">
        <v>126700</v>
      </c>
      <c r="G1458" s="131">
        <v>122400</v>
      </c>
      <c r="H1458" s="152" t="s">
        <v>975</v>
      </c>
    </row>
    <row r="1460" spans="1:8" ht="12.75">
      <c r="A1460" s="147" t="s">
        <v>429</v>
      </c>
      <c r="C1460" s="153" t="s">
        <v>430</v>
      </c>
      <c r="D1460" s="131">
        <v>132232.32645813623</v>
      </c>
      <c r="F1460" s="131">
        <v>126266.66666666666</v>
      </c>
      <c r="G1460" s="131">
        <v>122633.33333333334</v>
      </c>
      <c r="H1460" s="131">
        <v>7812.032957088022</v>
      </c>
    </row>
    <row r="1461" spans="1:8" ht="12.75">
      <c r="A1461" s="130">
        <v>38397.94913194444</v>
      </c>
      <c r="C1461" s="153" t="s">
        <v>431</v>
      </c>
      <c r="D1461" s="131">
        <v>1191.2817349893098</v>
      </c>
      <c r="F1461" s="131">
        <v>585.9465277082315</v>
      </c>
      <c r="G1461" s="131">
        <v>1069.2676621563628</v>
      </c>
      <c r="H1461" s="131">
        <v>1191.2817349893098</v>
      </c>
    </row>
    <row r="1463" spans="3:8" ht="12.75">
      <c r="C1463" s="153" t="s">
        <v>432</v>
      </c>
      <c r="D1463" s="131">
        <v>0.9009005338542998</v>
      </c>
      <c r="F1463" s="131">
        <v>0.4640548001913134</v>
      </c>
      <c r="G1463" s="131">
        <v>0.871922529619214</v>
      </c>
      <c r="H1463" s="131">
        <v>15.249317834846497</v>
      </c>
    </row>
    <row r="1464" spans="1:10" ht="12.75">
      <c r="A1464" s="147" t="s">
        <v>421</v>
      </c>
      <c r="C1464" s="148" t="s">
        <v>422</v>
      </c>
      <c r="D1464" s="148" t="s">
        <v>423</v>
      </c>
      <c r="F1464" s="148" t="s">
        <v>424</v>
      </c>
      <c r="G1464" s="148" t="s">
        <v>425</v>
      </c>
      <c r="H1464" s="148" t="s">
        <v>426</v>
      </c>
      <c r="I1464" s="149" t="s">
        <v>427</v>
      </c>
      <c r="J1464" s="148" t="s">
        <v>428</v>
      </c>
    </row>
    <row r="1465" spans="1:8" ht="12.75">
      <c r="A1465" s="150" t="s">
        <v>496</v>
      </c>
      <c r="C1465" s="151">
        <v>455.40299999993294</v>
      </c>
      <c r="D1465" s="131">
        <v>127964.67183923721</v>
      </c>
      <c r="F1465" s="131">
        <v>118790</v>
      </c>
      <c r="G1465" s="131">
        <v>123387.5</v>
      </c>
      <c r="H1465" s="152" t="s">
        <v>976</v>
      </c>
    </row>
    <row r="1467" spans="4:8" ht="12.75">
      <c r="D1467" s="131">
        <v>128561.04343497753</v>
      </c>
      <c r="F1467" s="131">
        <v>119232.49999988079</v>
      </c>
      <c r="G1467" s="131">
        <v>122617.50000011921</v>
      </c>
      <c r="H1467" s="152" t="s">
        <v>977</v>
      </c>
    </row>
    <row r="1469" spans="4:8" ht="12.75">
      <c r="D1469" s="131">
        <v>128119.14432346821</v>
      </c>
      <c r="F1469" s="131">
        <v>120617.50000011921</v>
      </c>
      <c r="G1469" s="131">
        <v>122787.5</v>
      </c>
      <c r="H1469" s="152" t="s">
        <v>978</v>
      </c>
    </row>
    <row r="1471" spans="1:8" ht="12.75">
      <c r="A1471" s="147" t="s">
        <v>429</v>
      </c>
      <c r="C1471" s="153" t="s">
        <v>430</v>
      </c>
      <c r="D1471" s="131">
        <v>128214.95319922766</v>
      </c>
      <c r="F1471" s="131">
        <v>119546.66666666666</v>
      </c>
      <c r="G1471" s="131">
        <v>122930.83333337307</v>
      </c>
      <c r="H1471" s="131">
        <v>6986.040893006348</v>
      </c>
    </row>
    <row r="1472" spans="1:8" ht="12.75">
      <c r="A1472" s="130">
        <v>38397.94978009259</v>
      </c>
      <c r="C1472" s="153" t="s">
        <v>431</v>
      </c>
      <c r="D1472" s="131">
        <v>309.514580523504</v>
      </c>
      <c r="F1472" s="131">
        <v>953.396341244998</v>
      </c>
      <c r="G1472" s="131">
        <v>404.5161718615537</v>
      </c>
      <c r="H1472" s="131">
        <v>309.514580523504</v>
      </c>
    </row>
    <row r="1474" spans="3:8" ht="12.75">
      <c r="C1474" s="153" t="s">
        <v>432</v>
      </c>
      <c r="D1474" s="131">
        <v>0.24140287291027804</v>
      </c>
      <c r="F1474" s="131">
        <v>0.7975097657079507</v>
      </c>
      <c r="G1474" s="131">
        <v>0.32905997697465883</v>
      </c>
      <c r="H1474" s="131">
        <v>4.430471926285971</v>
      </c>
    </row>
    <row r="1475" spans="1:16" ht="12.75">
      <c r="A1475" s="141" t="s">
        <v>412</v>
      </c>
      <c r="B1475" s="136" t="s">
        <v>580</v>
      </c>
      <c r="D1475" s="141" t="s">
        <v>413</v>
      </c>
      <c r="E1475" s="136" t="s">
        <v>414</v>
      </c>
      <c r="F1475" s="137" t="s">
        <v>450</v>
      </c>
      <c r="G1475" s="142" t="s">
        <v>416</v>
      </c>
      <c r="H1475" s="143">
        <v>1</v>
      </c>
      <c r="I1475" s="144" t="s">
        <v>417</v>
      </c>
      <c r="J1475" s="143">
        <v>14</v>
      </c>
      <c r="K1475" s="142" t="s">
        <v>418</v>
      </c>
      <c r="L1475" s="145">
        <v>1</v>
      </c>
      <c r="M1475" s="142" t="s">
        <v>419</v>
      </c>
      <c r="N1475" s="146">
        <v>1</v>
      </c>
      <c r="O1475" s="142" t="s">
        <v>420</v>
      </c>
      <c r="P1475" s="146">
        <v>1</v>
      </c>
    </row>
    <row r="1477" spans="1:10" ht="12.75">
      <c r="A1477" s="147" t="s">
        <v>421</v>
      </c>
      <c r="C1477" s="148" t="s">
        <v>422</v>
      </c>
      <c r="D1477" s="148" t="s">
        <v>423</v>
      </c>
      <c r="F1477" s="148" t="s">
        <v>424</v>
      </c>
      <c r="G1477" s="148" t="s">
        <v>425</v>
      </c>
      <c r="H1477" s="148" t="s">
        <v>426</v>
      </c>
      <c r="I1477" s="149" t="s">
        <v>427</v>
      </c>
      <c r="J1477" s="148" t="s">
        <v>428</v>
      </c>
    </row>
    <row r="1478" spans="1:8" ht="12.75">
      <c r="A1478" s="150" t="s">
        <v>492</v>
      </c>
      <c r="C1478" s="151">
        <v>228.61599999992177</v>
      </c>
      <c r="D1478" s="131">
        <v>58199.5</v>
      </c>
      <c r="F1478" s="131">
        <v>60186.000000059605</v>
      </c>
      <c r="G1478" s="131">
        <v>52242</v>
      </c>
      <c r="H1478" s="152" t="s">
        <v>979</v>
      </c>
    </row>
    <row r="1480" spans="4:8" ht="12.75">
      <c r="D1480" s="131">
        <v>60736.35412013531</v>
      </c>
      <c r="F1480" s="131">
        <v>59234</v>
      </c>
      <c r="G1480" s="131">
        <v>52730</v>
      </c>
      <c r="H1480" s="152" t="s">
        <v>980</v>
      </c>
    </row>
    <row r="1482" spans="4:8" ht="12.75">
      <c r="D1482" s="131">
        <v>58257.5</v>
      </c>
      <c r="F1482" s="131">
        <v>58826</v>
      </c>
      <c r="G1482" s="131">
        <v>52234</v>
      </c>
      <c r="H1482" s="152" t="s">
        <v>981</v>
      </c>
    </row>
    <row r="1484" spans="1:8" ht="12.75">
      <c r="A1484" s="147" t="s">
        <v>429</v>
      </c>
      <c r="C1484" s="153" t="s">
        <v>430</v>
      </c>
      <c r="D1484" s="131">
        <v>59064.45137337844</v>
      </c>
      <c r="F1484" s="131">
        <v>59415.33333335321</v>
      </c>
      <c r="G1484" s="131">
        <v>52402</v>
      </c>
      <c r="H1484" s="131">
        <v>3090.7125417531975</v>
      </c>
    </row>
    <row r="1485" spans="1:8" ht="12.75">
      <c r="A1485" s="130">
        <v>38397.95201388889</v>
      </c>
      <c r="C1485" s="153" t="s">
        <v>431</v>
      </c>
      <c r="D1485" s="131">
        <v>1448.200640781336</v>
      </c>
      <c r="F1485" s="131">
        <v>697.8977957974264</v>
      </c>
      <c r="G1485" s="131">
        <v>284.08449447303525</v>
      </c>
      <c r="H1485" s="131">
        <v>1448.200640781336</v>
      </c>
    </row>
    <row r="1487" spans="3:8" ht="12.75">
      <c r="C1487" s="153" t="s">
        <v>432</v>
      </c>
      <c r="D1487" s="131">
        <v>2.4518989123025534</v>
      </c>
      <c r="F1487" s="131">
        <v>1.1746089042063097</v>
      </c>
      <c r="G1487" s="131">
        <v>0.5421252900138073</v>
      </c>
      <c r="H1487" s="131">
        <v>46.856529723073145</v>
      </c>
    </row>
    <row r="1488" spans="1:10" ht="12.75">
      <c r="A1488" s="147" t="s">
        <v>421</v>
      </c>
      <c r="C1488" s="148" t="s">
        <v>422</v>
      </c>
      <c r="D1488" s="148" t="s">
        <v>423</v>
      </c>
      <c r="F1488" s="148" t="s">
        <v>424</v>
      </c>
      <c r="G1488" s="148" t="s">
        <v>425</v>
      </c>
      <c r="H1488" s="148" t="s">
        <v>426</v>
      </c>
      <c r="I1488" s="149" t="s">
        <v>427</v>
      </c>
      <c r="J1488" s="148" t="s">
        <v>428</v>
      </c>
    </row>
    <row r="1489" spans="1:8" ht="12.75">
      <c r="A1489" s="150" t="s">
        <v>493</v>
      </c>
      <c r="C1489" s="151">
        <v>231.6040000000503</v>
      </c>
      <c r="D1489" s="131">
        <v>61620.364906311035</v>
      </c>
      <c r="F1489" s="131">
        <v>38031</v>
      </c>
      <c r="G1489" s="131">
        <v>61654</v>
      </c>
      <c r="H1489" s="152" t="s">
        <v>982</v>
      </c>
    </row>
    <row r="1491" spans="4:8" ht="12.75">
      <c r="D1491" s="131">
        <v>61600.97480875254</v>
      </c>
      <c r="F1491" s="131">
        <v>39387</v>
      </c>
      <c r="G1491" s="131">
        <v>59923.000000059605</v>
      </c>
      <c r="H1491" s="152" t="s">
        <v>983</v>
      </c>
    </row>
    <row r="1493" spans="4:8" ht="12.75">
      <c r="D1493" s="131">
        <v>61813.09982639551</v>
      </c>
      <c r="F1493" s="131">
        <v>40295</v>
      </c>
      <c r="G1493" s="131">
        <v>63029</v>
      </c>
      <c r="H1493" s="152" t="s">
        <v>984</v>
      </c>
    </row>
    <row r="1495" spans="1:8" ht="12.75">
      <c r="A1495" s="147" t="s">
        <v>429</v>
      </c>
      <c r="C1495" s="153" t="s">
        <v>430</v>
      </c>
      <c r="D1495" s="131">
        <v>61678.146513819695</v>
      </c>
      <c r="F1495" s="131">
        <v>39237.666666666664</v>
      </c>
      <c r="G1495" s="131">
        <v>61535.33333335321</v>
      </c>
      <c r="H1495" s="131">
        <v>6828.180611395436</v>
      </c>
    </row>
    <row r="1496" spans="1:8" ht="12.75">
      <c r="A1496" s="130">
        <v>38397.95247685185</v>
      </c>
      <c r="C1496" s="153" t="s">
        <v>431</v>
      </c>
      <c r="D1496" s="131">
        <v>117.27442774533068</v>
      </c>
      <c r="F1496" s="131">
        <v>1139.3635650367855</v>
      </c>
      <c r="G1496" s="131">
        <v>1556.3965861043596</v>
      </c>
      <c r="H1496" s="131">
        <v>117.27442774533068</v>
      </c>
    </row>
    <row r="1498" spans="3:8" ht="12.75">
      <c r="C1498" s="153" t="s">
        <v>432</v>
      </c>
      <c r="D1498" s="131">
        <v>0.19013935141363889</v>
      </c>
      <c r="F1498" s="131">
        <v>2.9037495392270665</v>
      </c>
      <c r="G1498" s="131">
        <v>2.5292730237974776</v>
      </c>
      <c r="H1498" s="131">
        <v>1.7175062351106147</v>
      </c>
    </row>
    <row r="1499" spans="1:10" ht="12.75">
      <c r="A1499" s="147" t="s">
        <v>421</v>
      </c>
      <c r="C1499" s="148" t="s">
        <v>422</v>
      </c>
      <c r="D1499" s="148" t="s">
        <v>423</v>
      </c>
      <c r="F1499" s="148" t="s">
        <v>424</v>
      </c>
      <c r="G1499" s="148" t="s">
        <v>425</v>
      </c>
      <c r="H1499" s="148" t="s">
        <v>426</v>
      </c>
      <c r="I1499" s="149" t="s">
        <v>427</v>
      </c>
      <c r="J1499" s="148" t="s">
        <v>428</v>
      </c>
    </row>
    <row r="1500" spans="1:8" ht="12.75">
      <c r="A1500" s="150" t="s">
        <v>491</v>
      </c>
      <c r="C1500" s="151">
        <v>267.7160000000149</v>
      </c>
      <c r="D1500" s="131">
        <v>21189.976427465677</v>
      </c>
      <c r="F1500" s="131">
        <v>11762</v>
      </c>
      <c r="G1500" s="131">
        <v>12290.5</v>
      </c>
      <c r="H1500" s="152" t="s">
        <v>985</v>
      </c>
    </row>
    <row r="1502" spans="4:8" ht="12.75">
      <c r="D1502" s="131">
        <v>21177.92139902711</v>
      </c>
      <c r="F1502" s="131">
        <v>11758.25</v>
      </c>
      <c r="G1502" s="131">
        <v>12411.5</v>
      </c>
      <c r="H1502" s="152" t="s">
        <v>986</v>
      </c>
    </row>
    <row r="1504" spans="4:8" ht="12.75">
      <c r="D1504" s="131">
        <v>21169.63078248501</v>
      </c>
      <c r="F1504" s="131">
        <v>11798.5</v>
      </c>
      <c r="G1504" s="131">
        <v>12431.25</v>
      </c>
      <c r="H1504" s="152" t="s">
        <v>987</v>
      </c>
    </row>
    <row r="1506" spans="1:8" ht="12.75">
      <c r="A1506" s="147" t="s">
        <v>429</v>
      </c>
      <c r="C1506" s="153" t="s">
        <v>430</v>
      </c>
      <c r="D1506" s="131">
        <v>21179.176202992596</v>
      </c>
      <c r="F1506" s="131">
        <v>11772.916666666668</v>
      </c>
      <c r="G1506" s="131">
        <v>12377.75</v>
      </c>
      <c r="H1506" s="131">
        <v>9053.11237551102</v>
      </c>
    </row>
    <row r="1507" spans="1:8" ht="12.75">
      <c r="A1507" s="130">
        <v>38397.953125</v>
      </c>
      <c r="C1507" s="153" t="s">
        <v>431</v>
      </c>
      <c r="D1507" s="131">
        <v>10.230699736677389</v>
      </c>
      <c r="F1507" s="131">
        <v>22.23501367963</v>
      </c>
      <c r="G1507" s="131">
        <v>76.20326436577372</v>
      </c>
      <c r="H1507" s="131">
        <v>10.230699736677389</v>
      </c>
    </row>
    <row r="1509" spans="3:8" ht="12.75">
      <c r="C1509" s="153" t="s">
        <v>432</v>
      </c>
      <c r="D1509" s="131">
        <v>0.0483054658907451</v>
      </c>
      <c r="F1509" s="131">
        <v>0.1888658036847001</v>
      </c>
      <c r="G1509" s="131">
        <v>0.6156471439944555</v>
      </c>
      <c r="H1509" s="131">
        <v>0.11300754163122712</v>
      </c>
    </row>
    <row r="1510" spans="1:10" ht="12.75">
      <c r="A1510" s="147" t="s">
        <v>421</v>
      </c>
      <c r="C1510" s="148" t="s">
        <v>422</v>
      </c>
      <c r="D1510" s="148" t="s">
        <v>423</v>
      </c>
      <c r="F1510" s="148" t="s">
        <v>424</v>
      </c>
      <c r="G1510" s="148" t="s">
        <v>425</v>
      </c>
      <c r="H1510" s="148" t="s">
        <v>426</v>
      </c>
      <c r="I1510" s="149" t="s">
        <v>427</v>
      </c>
      <c r="J1510" s="148" t="s">
        <v>428</v>
      </c>
    </row>
    <row r="1511" spans="1:8" ht="12.75">
      <c r="A1511" s="150" t="s">
        <v>490</v>
      </c>
      <c r="C1511" s="151">
        <v>292.40199999976903</v>
      </c>
      <c r="D1511" s="131">
        <v>69167.44697606564</v>
      </c>
      <c r="F1511" s="131">
        <v>36698</v>
      </c>
      <c r="G1511" s="131">
        <v>36216</v>
      </c>
      <c r="H1511" s="152" t="s">
        <v>988</v>
      </c>
    </row>
    <row r="1513" spans="4:8" ht="12.75">
      <c r="D1513" s="131">
        <v>69723.51874065399</v>
      </c>
      <c r="F1513" s="131">
        <v>36589</v>
      </c>
      <c r="G1513" s="131">
        <v>36464.75</v>
      </c>
      <c r="H1513" s="152" t="s">
        <v>989</v>
      </c>
    </row>
    <row r="1515" spans="4:8" ht="12.75">
      <c r="D1515" s="131">
        <v>70232.07852959633</v>
      </c>
      <c r="F1515" s="131">
        <v>36729</v>
      </c>
      <c r="G1515" s="131">
        <v>36602.5</v>
      </c>
      <c r="H1515" s="152" t="s">
        <v>990</v>
      </c>
    </row>
    <row r="1517" spans="1:8" ht="12.75">
      <c r="A1517" s="147" t="s">
        <v>429</v>
      </c>
      <c r="C1517" s="153" t="s">
        <v>430</v>
      </c>
      <c r="D1517" s="131">
        <v>69707.68141543865</v>
      </c>
      <c r="F1517" s="131">
        <v>36672</v>
      </c>
      <c r="G1517" s="131">
        <v>36427.75</v>
      </c>
      <c r="H1517" s="131">
        <v>33192.58885214751</v>
      </c>
    </row>
    <row r="1518" spans="1:8" ht="12.75">
      <c r="A1518" s="130">
        <v>38397.95379629629</v>
      </c>
      <c r="C1518" s="153" t="s">
        <v>431</v>
      </c>
      <c r="D1518" s="131">
        <v>532.4924429939857</v>
      </c>
      <c r="F1518" s="131">
        <v>73.53230582539895</v>
      </c>
      <c r="G1518" s="131">
        <v>195.88852059270855</v>
      </c>
      <c r="H1518" s="131">
        <v>532.4924429939857</v>
      </c>
    </row>
    <row r="1520" spans="3:8" ht="12.75">
      <c r="C1520" s="153" t="s">
        <v>432</v>
      </c>
      <c r="D1520" s="131">
        <v>0.7638934937750644</v>
      </c>
      <c r="F1520" s="131">
        <v>0.2005134866530294</v>
      </c>
      <c r="G1520" s="131">
        <v>0.5377453194136572</v>
      </c>
      <c r="H1520" s="131">
        <v>1.6042510132786287</v>
      </c>
    </row>
    <row r="1521" spans="1:10" ht="12.75">
      <c r="A1521" s="147" t="s">
        <v>421</v>
      </c>
      <c r="C1521" s="148" t="s">
        <v>422</v>
      </c>
      <c r="D1521" s="148" t="s">
        <v>423</v>
      </c>
      <c r="F1521" s="148" t="s">
        <v>424</v>
      </c>
      <c r="G1521" s="148" t="s">
        <v>425</v>
      </c>
      <c r="H1521" s="148" t="s">
        <v>426</v>
      </c>
      <c r="I1521" s="149" t="s">
        <v>427</v>
      </c>
      <c r="J1521" s="148" t="s">
        <v>428</v>
      </c>
    </row>
    <row r="1522" spans="1:8" ht="12.75">
      <c r="A1522" s="150" t="s">
        <v>494</v>
      </c>
      <c r="C1522" s="151">
        <v>324.75400000019</v>
      </c>
      <c r="D1522" s="131">
        <v>61727.584557294846</v>
      </c>
      <c r="F1522" s="131">
        <v>51804</v>
      </c>
      <c r="G1522" s="131">
        <v>48793</v>
      </c>
      <c r="H1522" s="152" t="s">
        <v>991</v>
      </c>
    </row>
    <row r="1524" spans="4:8" ht="12.75">
      <c r="D1524" s="131">
        <v>62124.07629966736</v>
      </c>
      <c r="F1524" s="131">
        <v>50812</v>
      </c>
      <c r="G1524" s="131">
        <v>47881</v>
      </c>
      <c r="H1524" s="152" t="s">
        <v>992</v>
      </c>
    </row>
    <row r="1526" spans="4:8" ht="12.75">
      <c r="D1526" s="131">
        <v>62164.54502671957</v>
      </c>
      <c r="F1526" s="131">
        <v>51463</v>
      </c>
      <c r="G1526" s="131">
        <v>48286</v>
      </c>
      <c r="H1526" s="152" t="s">
        <v>993</v>
      </c>
    </row>
    <row r="1528" spans="1:8" ht="12.75">
      <c r="A1528" s="147" t="s">
        <v>429</v>
      </c>
      <c r="C1528" s="153" t="s">
        <v>430</v>
      </c>
      <c r="D1528" s="131">
        <v>62005.40196122725</v>
      </c>
      <c r="F1528" s="131">
        <v>51359.66666666667</v>
      </c>
      <c r="G1528" s="131">
        <v>48320</v>
      </c>
      <c r="H1528" s="131">
        <v>12064.610219755086</v>
      </c>
    </row>
    <row r="1529" spans="1:8" ht="12.75">
      <c r="A1529" s="130">
        <v>38397.954305555555</v>
      </c>
      <c r="C1529" s="153" t="s">
        <v>431</v>
      </c>
      <c r="D1529" s="131">
        <v>241.44629198319632</v>
      </c>
      <c r="F1529" s="131">
        <v>504.0082671279642</v>
      </c>
      <c r="G1529" s="131">
        <v>456.94966900086496</v>
      </c>
      <c r="H1529" s="131">
        <v>241.44629198319632</v>
      </c>
    </row>
    <row r="1531" spans="3:8" ht="12.75">
      <c r="C1531" s="153" t="s">
        <v>432</v>
      </c>
      <c r="D1531" s="131">
        <v>0.38939557578253525</v>
      </c>
      <c r="F1531" s="131">
        <v>0.9813308766177694</v>
      </c>
      <c r="G1531" s="131">
        <v>0.9456739838594059</v>
      </c>
      <c r="H1531" s="131">
        <v>2.0012771866250785</v>
      </c>
    </row>
    <row r="1532" spans="1:10" ht="12.75">
      <c r="A1532" s="147" t="s">
        <v>421</v>
      </c>
      <c r="C1532" s="148" t="s">
        <v>422</v>
      </c>
      <c r="D1532" s="148" t="s">
        <v>423</v>
      </c>
      <c r="F1532" s="148" t="s">
        <v>424</v>
      </c>
      <c r="G1532" s="148" t="s">
        <v>425</v>
      </c>
      <c r="H1532" s="148" t="s">
        <v>426</v>
      </c>
      <c r="I1532" s="149" t="s">
        <v>427</v>
      </c>
      <c r="J1532" s="148" t="s">
        <v>428</v>
      </c>
    </row>
    <row r="1533" spans="1:8" ht="12.75">
      <c r="A1533" s="150" t="s">
        <v>513</v>
      </c>
      <c r="C1533" s="151">
        <v>343.82299999985844</v>
      </c>
      <c r="D1533" s="131">
        <v>55789.26020473242</v>
      </c>
      <c r="F1533" s="131">
        <v>46992</v>
      </c>
      <c r="G1533" s="131">
        <v>46566</v>
      </c>
      <c r="H1533" s="152" t="s">
        <v>994</v>
      </c>
    </row>
    <row r="1535" spans="4:8" ht="12.75">
      <c r="D1535" s="131">
        <v>56034.85738182068</v>
      </c>
      <c r="F1535" s="131">
        <v>47644</v>
      </c>
      <c r="G1535" s="131">
        <v>47676</v>
      </c>
      <c r="H1535" s="152" t="s">
        <v>995</v>
      </c>
    </row>
    <row r="1537" spans="4:8" ht="12.75">
      <c r="D1537" s="131">
        <v>55764.930557370186</v>
      </c>
      <c r="F1537" s="131">
        <v>46666</v>
      </c>
      <c r="G1537" s="131">
        <v>48310</v>
      </c>
      <c r="H1537" s="152" t="s">
        <v>996</v>
      </c>
    </row>
    <row r="1539" spans="1:8" ht="12.75">
      <c r="A1539" s="147" t="s">
        <v>429</v>
      </c>
      <c r="C1539" s="153" t="s">
        <v>430</v>
      </c>
      <c r="D1539" s="131">
        <v>55863.01604797442</v>
      </c>
      <c r="F1539" s="131">
        <v>47100.66666666667</v>
      </c>
      <c r="G1539" s="131">
        <v>47517.33333333333</v>
      </c>
      <c r="H1539" s="131">
        <v>8555.519174477555</v>
      </c>
    </row>
    <row r="1540" spans="1:8" ht="12.75">
      <c r="A1540" s="130">
        <v>38397.954733796294</v>
      </c>
      <c r="C1540" s="153" t="s">
        <v>431</v>
      </c>
      <c r="D1540" s="131">
        <v>149.31532388900823</v>
      </c>
      <c r="F1540" s="131">
        <v>497.9732255185346</v>
      </c>
      <c r="G1540" s="131">
        <v>882.7600655519783</v>
      </c>
      <c r="H1540" s="131">
        <v>149.31532388900823</v>
      </c>
    </row>
    <row r="1542" spans="3:8" ht="12.75">
      <c r="C1542" s="153" t="s">
        <v>432</v>
      </c>
      <c r="D1542" s="131">
        <v>0.2672883321601866</v>
      </c>
      <c r="F1542" s="131">
        <v>1.0572530300743115</v>
      </c>
      <c r="G1542" s="131">
        <v>1.8577643222514837</v>
      </c>
      <c r="H1542" s="131">
        <v>1.745251466847729</v>
      </c>
    </row>
    <row r="1543" spans="1:10" ht="12.75">
      <c r="A1543" s="147" t="s">
        <v>421</v>
      </c>
      <c r="C1543" s="148" t="s">
        <v>422</v>
      </c>
      <c r="D1543" s="148" t="s">
        <v>423</v>
      </c>
      <c r="F1543" s="148" t="s">
        <v>424</v>
      </c>
      <c r="G1543" s="148" t="s">
        <v>425</v>
      </c>
      <c r="H1543" s="148" t="s">
        <v>426</v>
      </c>
      <c r="I1543" s="149" t="s">
        <v>427</v>
      </c>
      <c r="J1543" s="148" t="s">
        <v>428</v>
      </c>
    </row>
    <row r="1544" spans="1:8" ht="12.75">
      <c r="A1544" s="150" t="s">
        <v>495</v>
      </c>
      <c r="C1544" s="151">
        <v>361.38400000007823</v>
      </c>
      <c r="D1544" s="131">
        <v>86672.96221864223</v>
      </c>
      <c r="F1544" s="131">
        <v>43044</v>
      </c>
      <c r="G1544" s="131">
        <v>42362</v>
      </c>
      <c r="H1544" s="152" t="s">
        <v>997</v>
      </c>
    </row>
    <row r="1546" spans="4:8" ht="12.75">
      <c r="D1546" s="131">
        <v>86372.91471195221</v>
      </c>
      <c r="F1546" s="131">
        <v>43226</v>
      </c>
      <c r="G1546" s="131">
        <v>42974</v>
      </c>
      <c r="H1546" s="152" t="s">
        <v>998</v>
      </c>
    </row>
    <row r="1548" spans="4:8" ht="12.75">
      <c r="D1548" s="131">
        <v>88016.92084038258</v>
      </c>
      <c r="F1548" s="131">
        <v>43228</v>
      </c>
      <c r="G1548" s="131">
        <v>42914</v>
      </c>
      <c r="H1548" s="152" t="s">
        <v>999</v>
      </c>
    </row>
    <row r="1550" spans="1:8" ht="12.75">
      <c r="A1550" s="147" t="s">
        <v>429</v>
      </c>
      <c r="C1550" s="153" t="s">
        <v>430</v>
      </c>
      <c r="D1550" s="131">
        <v>87020.93259032568</v>
      </c>
      <c r="F1550" s="131">
        <v>43166</v>
      </c>
      <c r="G1550" s="131">
        <v>42750</v>
      </c>
      <c r="H1550" s="131">
        <v>44046.14462862938</v>
      </c>
    </row>
    <row r="1551" spans="1:8" ht="12.75">
      <c r="A1551" s="130">
        <v>38397.95517361111</v>
      </c>
      <c r="C1551" s="153" t="s">
        <v>431</v>
      </c>
      <c r="D1551" s="131">
        <v>875.500755142011</v>
      </c>
      <c r="F1551" s="131">
        <v>105.65983153497832</v>
      </c>
      <c r="G1551" s="131">
        <v>337.354413043612</v>
      </c>
      <c r="H1551" s="131">
        <v>875.500755142011</v>
      </c>
    </row>
    <row r="1553" spans="3:8" ht="12.75">
      <c r="C1553" s="153" t="s">
        <v>432</v>
      </c>
      <c r="D1553" s="131">
        <v>1.0060806395441257</v>
      </c>
      <c r="F1553" s="131">
        <v>0.24477559082374636</v>
      </c>
      <c r="G1553" s="131">
        <v>0.7891331299265779</v>
      </c>
      <c r="H1553" s="131">
        <v>1.9876898705294355</v>
      </c>
    </row>
    <row r="1554" spans="1:10" ht="12.75">
      <c r="A1554" s="147" t="s">
        <v>421</v>
      </c>
      <c r="C1554" s="148" t="s">
        <v>422</v>
      </c>
      <c r="D1554" s="148" t="s">
        <v>423</v>
      </c>
      <c r="F1554" s="148" t="s">
        <v>424</v>
      </c>
      <c r="G1554" s="148" t="s">
        <v>425</v>
      </c>
      <c r="H1554" s="148" t="s">
        <v>426</v>
      </c>
      <c r="I1554" s="149" t="s">
        <v>427</v>
      </c>
      <c r="J1554" s="148" t="s">
        <v>428</v>
      </c>
    </row>
    <row r="1555" spans="1:8" ht="12.75">
      <c r="A1555" s="150" t="s">
        <v>514</v>
      </c>
      <c r="C1555" s="151">
        <v>371.029</v>
      </c>
      <c r="D1555" s="131">
        <v>68867.05702638626</v>
      </c>
      <c r="F1555" s="131">
        <v>52100</v>
      </c>
      <c r="G1555" s="131">
        <v>53240.000000059605</v>
      </c>
      <c r="H1555" s="152" t="s">
        <v>1000</v>
      </c>
    </row>
    <row r="1557" spans="4:8" ht="12.75">
      <c r="D1557" s="131">
        <v>68442.76118206978</v>
      </c>
      <c r="F1557" s="131">
        <v>52432.000000059605</v>
      </c>
      <c r="G1557" s="131">
        <v>53244.000000059605</v>
      </c>
      <c r="H1557" s="152" t="s">
        <v>1001</v>
      </c>
    </row>
    <row r="1559" spans="4:8" ht="12.75">
      <c r="D1559" s="131">
        <v>68889.08242106438</v>
      </c>
      <c r="F1559" s="131">
        <v>52444.000000059605</v>
      </c>
      <c r="G1559" s="131">
        <v>53408</v>
      </c>
      <c r="H1559" s="152" t="s">
        <v>1002</v>
      </c>
    </row>
    <row r="1561" spans="1:8" ht="12.75">
      <c r="A1561" s="147" t="s">
        <v>429</v>
      </c>
      <c r="C1561" s="153" t="s">
        <v>430</v>
      </c>
      <c r="D1561" s="131">
        <v>68732.9668765068</v>
      </c>
      <c r="F1561" s="131">
        <v>52325.33333337307</v>
      </c>
      <c r="G1561" s="131">
        <v>53297.33333337307</v>
      </c>
      <c r="H1561" s="131">
        <v>16037.739251378976</v>
      </c>
    </row>
    <row r="1562" spans="1:8" ht="12.75">
      <c r="A1562" s="130">
        <v>38397.955613425926</v>
      </c>
      <c r="C1562" s="153" t="s">
        <v>431</v>
      </c>
      <c r="D1562" s="131">
        <v>251.56666773365643</v>
      </c>
      <c r="F1562" s="131">
        <v>195.2366086223436</v>
      </c>
      <c r="G1562" s="131">
        <v>95.86101046214209</v>
      </c>
      <c r="H1562" s="131">
        <v>251.56666773365643</v>
      </c>
    </row>
    <row r="1564" spans="3:8" ht="12.75">
      <c r="C1564" s="153" t="s">
        <v>432</v>
      </c>
      <c r="D1564" s="131">
        <v>0.3660058326678212</v>
      </c>
      <c r="F1564" s="131">
        <v>0.37312062090165754</v>
      </c>
      <c r="G1564" s="131">
        <v>0.17986080065682575</v>
      </c>
      <c r="H1564" s="131">
        <v>1.5685918307471294</v>
      </c>
    </row>
    <row r="1565" spans="1:10" ht="12.75">
      <c r="A1565" s="147" t="s">
        <v>421</v>
      </c>
      <c r="C1565" s="148" t="s">
        <v>422</v>
      </c>
      <c r="D1565" s="148" t="s">
        <v>423</v>
      </c>
      <c r="F1565" s="148" t="s">
        <v>424</v>
      </c>
      <c r="G1565" s="148" t="s">
        <v>425</v>
      </c>
      <c r="H1565" s="148" t="s">
        <v>426</v>
      </c>
      <c r="I1565" s="149" t="s">
        <v>427</v>
      </c>
      <c r="J1565" s="148" t="s">
        <v>428</v>
      </c>
    </row>
    <row r="1566" spans="1:8" ht="12.75">
      <c r="A1566" s="150" t="s">
        <v>489</v>
      </c>
      <c r="C1566" s="151">
        <v>407.77100000018254</v>
      </c>
      <c r="D1566" s="131">
        <v>1286817.0068740845</v>
      </c>
      <c r="F1566" s="131">
        <v>131200</v>
      </c>
      <c r="G1566" s="131">
        <v>126500</v>
      </c>
      <c r="H1566" s="152" t="s">
        <v>1003</v>
      </c>
    </row>
    <row r="1568" spans="4:8" ht="12.75">
      <c r="D1568" s="131">
        <v>1263541.4329471588</v>
      </c>
      <c r="F1568" s="131">
        <v>130100</v>
      </c>
      <c r="G1568" s="131">
        <v>125200</v>
      </c>
      <c r="H1568" s="152" t="s">
        <v>1004</v>
      </c>
    </row>
    <row r="1570" spans="4:8" ht="12.75">
      <c r="D1570" s="131">
        <v>1290029.8545646667</v>
      </c>
      <c r="F1570" s="131">
        <v>131900</v>
      </c>
      <c r="G1570" s="131">
        <v>128400</v>
      </c>
      <c r="H1570" s="152" t="s">
        <v>1005</v>
      </c>
    </row>
    <row r="1572" spans="1:8" ht="12.75">
      <c r="A1572" s="147" t="s">
        <v>429</v>
      </c>
      <c r="C1572" s="153" t="s">
        <v>430</v>
      </c>
      <c r="D1572" s="131">
        <v>1280129.43146197</v>
      </c>
      <c r="F1572" s="131">
        <v>131066.66666666666</v>
      </c>
      <c r="G1572" s="131">
        <v>126700</v>
      </c>
      <c r="H1572" s="131">
        <v>1151281.8004347163</v>
      </c>
    </row>
    <row r="1573" spans="1:8" ht="12.75">
      <c r="A1573" s="130">
        <v>38397.95607638889</v>
      </c>
      <c r="C1573" s="153" t="s">
        <v>431</v>
      </c>
      <c r="D1573" s="131">
        <v>14455.16754022012</v>
      </c>
      <c r="F1573" s="131">
        <v>907.3771725877466</v>
      </c>
      <c r="G1573" s="131">
        <v>1609.347693943108</v>
      </c>
      <c r="H1573" s="131">
        <v>14455.16754022012</v>
      </c>
    </row>
    <row r="1575" spans="3:8" ht="12.75">
      <c r="C1575" s="153" t="s">
        <v>432</v>
      </c>
      <c r="D1575" s="131">
        <v>1.129195781688389</v>
      </c>
      <c r="F1575" s="131">
        <v>0.6923020136732554</v>
      </c>
      <c r="G1575" s="131">
        <v>1.2702033890632263</v>
      </c>
      <c r="H1575" s="131">
        <v>1.255571618934821</v>
      </c>
    </row>
    <row r="1576" spans="1:10" ht="12.75">
      <c r="A1576" s="147" t="s">
        <v>421</v>
      </c>
      <c r="C1576" s="148" t="s">
        <v>422</v>
      </c>
      <c r="D1576" s="148" t="s">
        <v>423</v>
      </c>
      <c r="F1576" s="148" t="s">
        <v>424</v>
      </c>
      <c r="G1576" s="148" t="s">
        <v>425</v>
      </c>
      <c r="H1576" s="148" t="s">
        <v>426</v>
      </c>
      <c r="I1576" s="149" t="s">
        <v>427</v>
      </c>
      <c r="J1576" s="148" t="s">
        <v>428</v>
      </c>
    </row>
    <row r="1577" spans="1:8" ht="12.75">
      <c r="A1577" s="150" t="s">
        <v>496</v>
      </c>
      <c r="C1577" s="151">
        <v>455.40299999993294</v>
      </c>
      <c r="D1577" s="131">
        <v>144186.22423648834</v>
      </c>
      <c r="F1577" s="131">
        <v>121390</v>
      </c>
      <c r="G1577" s="131">
        <v>125597.5</v>
      </c>
      <c r="H1577" s="152" t="s">
        <v>1006</v>
      </c>
    </row>
    <row r="1579" spans="4:8" ht="12.75">
      <c r="D1579" s="131">
        <v>144771.007396698</v>
      </c>
      <c r="F1579" s="131">
        <v>120635</v>
      </c>
      <c r="G1579" s="131">
        <v>123835</v>
      </c>
      <c r="H1579" s="152" t="s">
        <v>1007</v>
      </c>
    </row>
    <row r="1581" spans="4:8" ht="12.75">
      <c r="D1581" s="131">
        <v>145070.7223212719</v>
      </c>
      <c r="F1581" s="131">
        <v>121610</v>
      </c>
      <c r="G1581" s="131">
        <v>125565</v>
      </c>
      <c r="H1581" s="152" t="s">
        <v>1008</v>
      </c>
    </row>
    <row r="1583" spans="1:8" ht="12.75">
      <c r="A1583" s="147" t="s">
        <v>429</v>
      </c>
      <c r="C1583" s="153" t="s">
        <v>430</v>
      </c>
      <c r="D1583" s="131">
        <v>144675.98465148607</v>
      </c>
      <c r="F1583" s="131">
        <v>121211.66666666666</v>
      </c>
      <c r="G1583" s="131">
        <v>124999.16666666666</v>
      </c>
      <c r="H1583" s="131">
        <v>21581.578159238015</v>
      </c>
    </row>
    <row r="1584" spans="1:8" ht="12.75">
      <c r="A1584" s="130">
        <v>38397.95673611111</v>
      </c>
      <c r="C1584" s="153" t="s">
        <v>431</v>
      </c>
      <c r="D1584" s="131">
        <v>449.8402017125892</v>
      </c>
      <c r="F1584" s="131">
        <v>511.37885499239536</v>
      </c>
      <c r="G1584" s="131">
        <v>1008.3288567393741</v>
      </c>
      <c r="H1584" s="131">
        <v>449.8402017125892</v>
      </c>
    </row>
    <row r="1586" spans="3:8" ht="12.75">
      <c r="C1586" s="153" t="s">
        <v>432</v>
      </c>
      <c r="D1586" s="131">
        <v>0.31092942121404704</v>
      </c>
      <c r="F1586" s="131">
        <v>0.4218891374529917</v>
      </c>
      <c r="G1586" s="131">
        <v>0.8066684631812541</v>
      </c>
      <c r="H1586" s="131">
        <v>2.084371209526373</v>
      </c>
    </row>
    <row r="1587" spans="1:16" ht="12.75">
      <c r="A1587" s="141" t="s">
        <v>412</v>
      </c>
      <c r="B1587" s="136" t="s">
        <v>581</v>
      </c>
      <c r="D1587" s="141" t="s">
        <v>413</v>
      </c>
      <c r="E1587" s="136" t="s">
        <v>414</v>
      </c>
      <c r="F1587" s="137" t="s">
        <v>451</v>
      </c>
      <c r="G1587" s="142" t="s">
        <v>416</v>
      </c>
      <c r="H1587" s="143">
        <v>2</v>
      </c>
      <c r="I1587" s="144" t="s">
        <v>417</v>
      </c>
      <c r="J1587" s="143">
        <v>1</v>
      </c>
      <c r="K1587" s="142" t="s">
        <v>418</v>
      </c>
      <c r="L1587" s="145">
        <v>1</v>
      </c>
      <c r="M1587" s="142" t="s">
        <v>419</v>
      </c>
      <c r="N1587" s="146">
        <v>1</v>
      </c>
      <c r="O1587" s="142" t="s">
        <v>420</v>
      </c>
      <c r="P1587" s="146">
        <v>1</v>
      </c>
    </row>
    <row r="1589" spans="1:10" ht="12.75">
      <c r="A1589" s="147" t="s">
        <v>421</v>
      </c>
      <c r="C1589" s="148" t="s">
        <v>422</v>
      </c>
      <c r="D1589" s="148" t="s">
        <v>423</v>
      </c>
      <c r="F1589" s="148" t="s">
        <v>424</v>
      </c>
      <c r="G1589" s="148" t="s">
        <v>425</v>
      </c>
      <c r="H1589" s="148" t="s">
        <v>426</v>
      </c>
      <c r="I1589" s="149" t="s">
        <v>427</v>
      </c>
      <c r="J1589" s="148" t="s">
        <v>428</v>
      </c>
    </row>
    <row r="1590" spans="1:8" ht="12.75">
      <c r="A1590" s="150" t="s">
        <v>492</v>
      </c>
      <c r="C1590" s="151">
        <v>228.61599999992177</v>
      </c>
      <c r="D1590" s="131">
        <v>58178.5</v>
      </c>
      <c r="F1590" s="131">
        <v>59880</v>
      </c>
      <c r="G1590" s="131">
        <v>51773.000000059605</v>
      </c>
      <c r="H1590" s="152" t="s">
        <v>1009</v>
      </c>
    </row>
    <row r="1592" spans="4:8" ht="12.75">
      <c r="D1592" s="131">
        <v>60323.45428943634</v>
      </c>
      <c r="F1592" s="131">
        <v>56001</v>
      </c>
      <c r="G1592" s="131">
        <v>52584.999999940395</v>
      </c>
      <c r="H1592" s="152" t="s">
        <v>1010</v>
      </c>
    </row>
    <row r="1594" spans="4:8" ht="12.75">
      <c r="D1594" s="131">
        <v>58181.5</v>
      </c>
      <c r="F1594" s="131">
        <v>56993</v>
      </c>
      <c r="G1594" s="131">
        <v>52548.000000059605</v>
      </c>
      <c r="H1594" s="152" t="s">
        <v>1011</v>
      </c>
    </row>
    <row r="1596" spans="1:8" ht="12.75">
      <c r="A1596" s="147" t="s">
        <v>429</v>
      </c>
      <c r="C1596" s="153" t="s">
        <v>430</v>
      </c>
      <c r="D1596" s="131">
        <v>58894.48476314545</v>
      </c>
      <c r="F1596" s="131">
        <v>57624.66666666667</v>
      </c>
      <c r="G1596" s="131">
        <v>52302.00000001986</v>
      </c>
      <c r="H1596" s="131">
        <v>3881.7658627920546</v>
      </c>
    </row>
    <row r="1597" spans="1:8" ht="12.75">
      <c r="A1597" s="130">
        <v>38397.958958333336</v>
      </c>
      <c r="C1597" s="153" t="s">
        <v>431</v>
      </c>
      <c r="D1597" s="131">
        <v>1237.5248200744472</v>
      </c>
      <c r="F1597" s="131">
        <v>2015.1705469595702</v>
      </c>
      <c r="G1597" s="131">
        <v>458.50081784729036</v>
      </c>
      <c r="H1597" s="131">
        <v>1237.5248200744472</v>
      </c>
    </row>
    <row r="1599" spans="3:8" ht="12.75">
      <c r="C1599" s="153" t="s">
        <v>432</v>
      </c>
      <c r="D1599" s="131">
        <v>2.1012575711484214</v>
      </c>
      <c r="F1599" s="131">
        <v>3.497062392770867</v>
      </c>
      <c r="G1599" s="131">
        <v>0.8766410803547018</v>
      </c>
      <c r="H1599" s="131">
        <v>31.88046017758339</v>
      </c>
    </row>
    <row r="1600" spans="1:10" ht="12.75">
      <c r="A1600" s="147" t="s">
        <v>421</v>
      </c>
      <c r="C1600" s="148" t="s">
        <v>422</v>
      </c>
      <c r="D1600" s="148" t="s">
        <v>423</v>
      </c>
      <c r="F1600" s="148" t="s">
        <v>424</v>
      </c>
      <c r="G1600" s="148" t="s">
        <v>425</v>
      </c>
      <c r="H1600" s="148" t="s">
        <v>426</v>
      </c>
      <c r="I1600" s="149" t="s">
        <v>427</v>
      </c>
      <c r="J1600" s="148" t="s">
        <v>428</v>
      </c>
    </row>
    <row r="1601" spans="1:8" ht="12.75">
      <c r="A1601" s="150" t="s">
        <v>493</v>
      </c>
      <c r="C1601" s="151">
        <v>231.6040000000503</v>
      </c>
      <c r="D1601" s="131">
        <v>62870.51697808504</v>
      </c>
      <c r="F1601" s="131">
        <v>38274</v>
      </c>
      <c r="G1601" s="131">
        <v>61276.999999940395</v>
      </c>
      <c r="H1601" s="152" t="s">
        <v>1012</v>
      </c>
    </row>
    <row r="1603" spans="4:8" ht="12.75">
      <c r="D1603" s="131">
        <v>62515.66177135706</v>
      </c>
      <c r="F1603" s="131">
        <v>38757</v>
      </c>
      <c r="G1603" s="131">
        <v>61850</v>
      </c>
      <c r="H1603" s="152" t="s">
        <v>1013</v>
      </c>
    </row>
    <row r="1605" spans="4:8" ht="12.75">
      <c r="D1605" s="131">
        <v>62790.759739637375</v>
      </c>
      <c r="F1605" s="131">
        <v>39076</v>
      </c>
      <c r="G1605" s="131">
        <v>61082.000000059605</v>
      </c>
      <c r="H1605" s="152" t="s">
        <v>1014</v>
      </c>
    </row>
    <row r="1607" spans="1:8" ht="12.75">
      <c r="A1607" s="147" t="s">
        <v>429</v>
      </c>
      <c r="C1607" s="153" t="s">
        <v>430</v>
      </c>
      <c r="D1607" s="131">
        <v>62725.6461630265</v>
      </c>
      <c r="F1607" s="131">
        <v>38702.333333333336</v>
      </c>
      <c r="G1607" s="131">
        <v>61403</v>
      </c>
      <c r="H1607" s="131">
        <v>8128.842518111737</v>
      </c>
    </row>
    <row r="1608" spans="1:8" ht="12.75">
      <c r="A1608" s="130">
        <v>38397.9594212963</v>
      </c>
      <c r="C1608" s="153" t="s">
        <v>431</v>
      </c>
      <c r="D1608" s="131">
        <v>186.1730051043648</v>
      </c>
      <c r="F1608" s="131">
        <v>403.78500880212647</v>
      </c>
      <c r="G1608" s="131">
        <v>399.2029558855909</v>
      </c>
      <c r="H1608" s="131">
        <v>186.1730051043648</v>
      </c>
    </row>
    <row r="1610" spans="3:8" ht="12.75">
      <c r="C1610" s="153" t="s">
        <v>432</v>
      </c>
      <c r="D1610" s="131">
        <v>0.29680524074713177</v>
      </c>
      <c r="F1610" s="131">
        <v>1.0433092116809315</v>
      </c>
      <c r="G1610" s="131">
        <v>0.6501359149969723</v>
      </c>
      <c r="H1610" s="131">
        <v>2.2902769329034967</v>
      </c>
    </row>
    <row r="1611" spans="1:10" ht="12.75">
      <c r="A1611" s="147" t="s">
        <v>421</v>
      </c>
      <c r="C1611" s="148" t="s">
        <v>422</v>
      </c>
      <c r="D1611" s="148" t="s">
        <v>423</v>
      </c>
      <c r="F1611" s="148" t="s">
        <v>424</v>
      </c>
      <c r="G1611" s="148" t="s">
        <v>425</v>
      </c>
      <c r="H1611" s="148" t="s">
        <v>426</v>
      </c>
      <c r="I1611" s="149" t="s">
        <v>427</v>
      </c>
      <c r="J1611" s="148" t="s">
        <v>428</v>
      </c>
    </row>
    <row r="1612" spans="1:8" ht="12.75">
      <c r="A1612" s="150" t="s">
        <v>491</v>
      </c>
      <c r="C1612" s="151">
        <v>267.7160000000149</v>
      </c>
      <c r="D1612" s="131">
        <v>28227.897040247917</v>
      </c>
      <c r="F1612" s="131">
        <v>11822.25</v>
      </c>
      <c r="G1612" s="131">
        <v>12508</v>
      </c>
      <c r="H1612" s="152" t="s">
        <v>1015</v>
      </c>
    </row>
    <row r="1614" spans="4:8" ht="12.75">
      <c r="D1614" s="131">
        <v>28483.05203202367</v>
      </c>
      <c r="F1614" s="131">
        <v>11768</v>
      </c>
      <c r="G1614" s="131">
        <v>12514</v>
      </c>
      <c r="H1614" s="152" t="s">
        <v>1016</v>
      </c>
    </row>
    <row r="1616" spans="4:8" ht="12.75">
      <c r="D1616" s="131">
        <v>28809.500772625208</v>
      </c>
      <c r="F1616" s="131">
        <v>11840.5</v>
      </c>
      <c r="G1616" s="131">
        <v>12445.25</v>
      </c>
      <c r="H1616" s="152" t="s">
        <v>1017</v>
      </c>
    </row>
    <row r="1618" spans="1:8" ht="12.75">
      <c r="A1618" s="147" t="s">
        <v>429</v>
      </c>
      <c r="C1618" s="153" t="s">
        <v>430</v>
      </c>
      <c r="D1618" s="131">
        <v>28506.816614965595</v>
      </c>
      <c r="F1618" s="131">
        <v>11810.25</v>
      </c>
      <c r="G1618" s="131">
        <v>12489.083333333332</v>
      </c>
      <c r="H1618" s="131">
        <v>16300.21269212208</v>
      </c>
    </row>
    <row r="1619" spans="1:8" ht="12.75">
      <c r="A1619" s="130">
        <v>38397.960069444445</v>
      </c>
      <c r="C1619" s="153" t="s">
        <v>431</v>
      </c>
      <c r="D1619" s="131">
        <v>291.52922997659334</v>
      </c>
      <c r="F1619" s="131">
        <v>37.7102439663283</v>
      </c>
      <c r="G1619" s="131">
        <v>38.07913908340541</v>
      </c>
      <c r="H1619" s="131">
        <v>291.52922997659334</v>
      </c>
    </row>
    <row r="1621" spans="3:8" ht="12.75">
      <c r="C1621" s="153" t="s">
        <v>432</v>
      </c>
      <c r="D1621" s="131">
        <v>1.0226649783951867</v>
      </c>
      <c r="F1621" s="131">
        <v>0.3193009797957562</v>
      </c>
      <c r="G1621" s="131">
        <v>0.3048993914691264</v>
      </c>
      <c r="H1621" s="131">
        <v>1.7884995458831647</v>
      </c>
    </row>
    <row r="1622" spans="1:10" ht="12.75">
      <c r="A1622" s="147" t="s">
        <v>421</v>
      </c>
      <c r="C1622" s="148" t="s">
        <v>422</v>
      </c>
      <c r="D1622" s="148" t="s">
        <v>423</v>
      </c>
      <c r="F1622" s="148" t="s">
        <v>424</v>
      </c>
      <c r="G1622" s="148" t="s">
        <v>425</v>
      </c>
      <c r="H1622" s="148" t="s">
        <v>426</v>
      </c>
      <c r="I1622" s="149" t="s">
        <v>427</v>
      </c>
      <c r="J1622" s="148" t="s">
        <v>428</v>
      </c>
    </row>
    <row r="1623" spans="1:8" ht="12.75">
      <c r="A1623" s="150" t="s">
        <v>490</v>
      </c>
      <c r="C1623" s="151">
        <v>292.40199999976903</v>
      </c>
      <c r="D1623" s="131">
        <v>61472.97012710571</v>
      </c>
      <c r="F1623" s="131">
        <v>36741.25</v>
      </c>
      <c r="G1623" s="131">
        <v>36497.5</v>
      </c>
      <c r="H1623" s="152" t="s">
        <v>1018</v>
      </c>
    </row>
    <row r="1625" spans="4:8" ht="12.75">
      <c r="D1625" s="131">
        <v>60352.23885953426</v>
      </c>
      <c r="F1625" s="131">
        <v>36800</v>
      </c>
      <c r="G1625" s="131">
        <v>36528.5</v>
      </c>
      <c r="H1625" s="152" t="s">
        <v>1019</v>
      </c>
    </row>
    <row r="1627" spans="4:8" ht="12.75">
      <c r="D1627" s="131">
        <v>61660.66875422001</v>
      </c>
      <c r="F1627" s="131">
        <v>37043.5</v>
      </c>
      <c r="G1627" s="131">
        <v>36576.75</v>
      </c>
      <c r="H1627" s="152" t="s">
        <v>1020</v>
      </c>
    </row>
    <row r="1629" spans="1:8" ht="12.75">
      <c r="A1629" s="147" t="s">
        <v>429</v>
      </c>
      <c r="C1629" s="153" t="s">
        <v>430</v>
      </c>
      <c r="D1629" s="131">
        <v>61161.95924695332</v>
      </c>
      <c r="F1629" s="131">
        <v>36861.583333333336</v>
      </c>
      <c r="G1629" s="131">
        <v>36534.25</v>
      </c>
      <c r="H1629" s="131">
        <v>24510.656504337294</v>
      </c>
    </row>
    <row r="1630" spans="1:8" ht="12.75">
      <c r="A1630" s="130">
        <v>38397.960752314815</v>
      </c>
      <c r="C1630" s="153" t="s">
        <v>431</v>
      </c>
      <c r="D1630" s="131">
        <v>707.4906522394376</v>
      </c>
      <c r="F1630" s="131">
        <v>160.25962009605956</v>
      </c>
      <c r="G1630" s="131">
        <v>39.93666861419465</v>
      </c>
      <c r="H1630" s="131">
        <v>707.4906522394376</v>
      </c>
    </row>
    <row r="1632" spans="3:8" ht="12.75">
      <c r="C1632" s="153" t="s">
        <v>432</v>
      </c>
      <c r="D1632" s="131">
        <v>1.1567494909422482</v>
      </c>
      <c r="F1632" s="131">
        <v>0.43476054364474187</v>
      </c>
      <c r="G1632" s="131">
        <v>0.10931295596377277</v>
      </c>
      <c r="H1632" s="131">
        <v>2.8864614544871263</v>
      </c>
    </row>
    <row r="1633" spans="1:10" ht="12.75">
      <c r="A1633" s="147" t="s">
        <v>421</v>
      </c>
      <c r="C1633" s="148" t="s">
        <v>422</v>
      </c>
      <c r="D1633" s="148" t="s">
        <v>423</v>
      </c>
      <c r="F1633" s="148" t="s">
        <v>424</v>
      </c>
      <c r="G1633" s="148" t="s">
        <v>425</v>
      </c>
      <c r="H1633" s="148" t="s">
        <v>426</v>
      </c>
      <c r="I1633" s="149" t="s">
        <v>427</v>
      </c>
      <c r="J1633" s="148" t="s">
        <v>428</v>
      </c>
    </row>
    <row r="1634" spans="1:8" ht="12.75">
      <c r="A1634" s="150" t="s">
        <v>494</v>
      </c>
      <c r="C1634" s="151">
        <v>324.75400000019</v>
      </c>
      <c r="D1634" s="131">
        <v>62289.17093318701</v>
      </c>
      <c r="F1634" s="131">
        <v>51029</v>
      </c>
      <c r="G1634" s="131">
        <v>48492</v>
      </c>
      <c r="H1634" s="152" t="s">
        <v>1021</v>
      </c>
    </row>
    <row r="1636" spans="4:8" ht="12.75">
      <c r="D1636" s="131">
        <v>63110.20386493206</v>
      </c>
      <c r="F1636" s="131">
        <v>51012</v>
      </c>
      <c r="G1636" s="131">
        <v>48063</v>
      </c>
      <c r="H1636" s="152" t="s">
        <v>1022</v>
      </c>
    </row>
    <row r="1638" spans="4:8" ht="12.75">
      <c r="D1638" s="131">
        <v>62488.531527876854</v>
      </c>
      <c r="F1638" s="131">
        <v>51015</v>
      </c>
      <c r="G1638" s="131">
        <v>48076</v>
      </c>
      <c r="H1638" s="152" t="s">
        <v>1023</v>
      </c>
    </row>
    <row r="1640" spans="1:8" ht="12.75">
      <c r="A1640" s="147" t="s">
        <v>429</v>
      </c>
      <c r="C1640" s="153" t="s">
        <v>430</v>
      </c>
      <c r="D1640" s="131">
        <v>62629.3021086653</v>
      </c>
      <c r="F1640" s="131">
        <v>51018.66666666667</v>
      </c>
      <c r="G1640" s="131">
        <v>48210.33333333333</v>
      </c>
      <c r="H1640" s="131">
        <v>12921.527123626407</v>
      </c>
    </row>
    <row r="1641" spans="1:8" ht="12.75">
      <c r="A1641" s="130">
        <v>38397.96126157408</v>
      </c>
      <c r="C1641" s="153" t="s">
        <v>431</v>
      </c>
      <c r="D1641" s="131">
        <v>428.23595839634874</v>
      </c>
      <c r="F1641" s="131">
        <v>9.073771725877465</v>
      </c>
      <c r="G1641" s="131">
        <v>244.0170759052188</v>
      </c>
      <c r="H1641" s="131">
        <v>428.23595839634874</v>
      </c>
    </row>
    <row r="1643" spans="3:8" ht="12.75">
      <c r="C1643" s="153" t="s">
        <v>432</v>
      </c>
      <c r="D1643" s="131">
        <v>0.683762941591359</v>
      </c>
      <c r="F1643" s="131">
        <v>0.017785199650867917</v>
      </c>
      <c r="G1643" s="131">
        <v>0.5061509826494021</v>
      </c>
      <c r="H1643" s="131">
        <v>3.31412807711667</v>
      </c>
    </row>
    <row r="1644" spans="1:10" ht="12.75">
      <c r="A1644" s="147" t="s">
        <v>421</v>
      </c>
      <c r="C1644" s="148" t="s">
        <v>422</v>
      </c>
      <c r="D1644" s="148" t="s">
        <v>423</v>
      </c>
      <c r="F1644" s="148" t="s">
        <v>424</v>
      </c>
      <c r="G1644" s="148" t="s">
        <v>425</v>
      </c>
      <c r="H1644" s="148" t="s">
        <v>426</v>
      </c>
      <c r="I1644" s="149" t="s">
        <v>427</v>
      </c>
      <c r="J1644" s="148" t="s">
        <v>428</v>
      </c>
    </row>
    <row r="1645" spans="1:8" ht="12.75">
      <c r="A1645" s="150" t="s">
        <v>513</v>
      </c>
      <c r="C1645" s="151">
        <v>343.82299999985844</v>
      </c>
      <c r="D1645" s="131">
        <v>50060.48761188984</v>
      </c>
      <c r="F1645" s="131">
        <v>47214</v>
      </c>
      <c r="G1645" s="131">
        <v>47734</v>
      </c>
      <c r="H1645" s="152" t="s">
        <v>1024</v>
      </c>
    </row>
    <row r="1647" spans="4:8" ht="12.75">
      <c r="D1647" s="131">
        <v>50299.808338701725</v>
      </c>
      <c r="F1647" s="131">
        <v>46352</v>
      </c>
      <c r="G1647" s="131">
        <v>45880</v>
      </c>
      <c r="H1647" s="152" t="s">
        <v>1025</v>
      </c>
    </row>
    <row r="1649" spans="4:8" ht="12.75">
      <c r="D1649" s="131">
        <v>50424.77428543568</v>
      </c>
      <c r="F1649" s="131">
        <v>47110</v>
      </c>
      <c r="G1649" s="131">
        <v>46902</v>
      </c>
      <c r="H1649" s="152" t="s">
        <v>1026</v>
      </c>
    </row>
    <row r="1651" spans="1:8" ht="12.75">
      <c r="A1651" s="147" t="s">
        <v>429</v>
      </c>
      <c r="C1651" s="153" t="s">
        <v>430</v>
      </c>
      <c r="D1651" s="131">
        <v>50261.69007867575</v>
      </c>
      <c r="F1651" s="131">
        <v>46892</v>
      </c>
      <c r="G1651" s="131">
        <v>46838.66666666667</v>
      </c>
      <c r="H1651" s="131">
        <v>3396.164345150013</v>
      </c>
    </row>
    <row r="1652" spans="1:8" ht="12.75">
      <c r="A1652" s="130">
        <v>38397.961701388886</v>
      </c>
      <c r="C1652" s="153" t="s">
        <v>431</v>
      </c>
      <c r="D1652" s="131">
        <v>185.1106329772644</v>
      </c>
      <c r="F1652" s="131">
        <v>470.53586473296593</v>
      </c>
      <c r="G1652" s="131">
        <v>928.62120013132</v>
      </c>
      <c r="H1652" s="131">
        <v>185.1106329772644</v>
      </c>
    </row>
    <row r="1654" spans="3:8" ht="12.75">
      <c r="C1654" s="153" t="s">
        <v>432</v>
      </c>
      <c r="D1654" s="131">
        <v>0.3682936898610186</v>
      </c>
      <c r="F1654" s="131">
        <v>1.0034459283736372</v>
      </c>
      <c r="G1654" s="131">
        <v>1.9825952919197525</v>
      </c>
      <c r="H1654" s="131">
        <v>5.450579364382552</v>
      </c>
    </row>
    <row r="1655" spans="1:10" ht="12.75">
      <c r="A1655" s="147" t="s">
        <v>421</v>
      </c>
      <c r="C1655" s="148" t="s">
        <v>422</v>
      </c>
      <c r="D1655" s="148" t="s">
        <v>423</v>
      </c>
      <c r="F1655" s="148" t="s">
        <v>424</v>
      </c>
      <c r="G1655" s="148" t="s">
        <v>425</v>
      </c>
      <c r="H1655" s="148" t="s">
        <v>426</v>
      </c>
      <c r="I1655" s="149" t="s">
        <v>427</v>
      </c>
      <c r="J1655" s="148" t="s">
        <v>428</v>
      </c>
    </row>
    <row r="1656" spans="1:8" ht="12.75">
      <c r="A1656" s="150" t="s">
        <v>495</v>
      </c>
      <c r="C1656" s="151">
        <v>361.38400000007823</v>
      </c>
      <c r="D1656" s="131">
        <v>85177.87188780308</v>
      </c>
      <c r="F1656" s="131">
        <v>42860</v>
      </c>
      <c r="G1656" s="131">
        <v>43188</v>
      </c>
      <c r="H1656" s="152" t="s">
        <v>1027</v>
      </c>
    </row>
    <row r="1658" spans="4:8" ht="12.75">
      <c r="D1658" s="131">
        <v>86214.2164452076</v>
      </c>
      <c r="F1658" s="131">
        <v>42752</v>
      </c>
      <c r="G1658" s="131">
        <v>42392</v>
      </c>
      <c r="H1658" s="152" t="s">
        <v>1028</v>
      </c>
    </row>
    <row r="1660" spans="4:8" ht="12.75">
      <c r="D1660" s="131">
        <v>86038.13473296165</v>
      </c>
      <c r="F1660" s="131">
        <v>43190</v>
      </c>
      <c r="G1660" s="131">
        <v>42362</v>
      </c>
      <c r="H1660" s="152" t="s">
        <v>1029</v>
      </c>
    </row>
    <row r="1662" spans="1:8" ht="12.75">
      <c r="A1662" s="147" t="s">
        <v>429</v>
      </c>
      <c r="C1662" s="153" t="s">
        <v>430</v>
      </c>
      <c r="D1662" s="131">
        <v>85810.07435532412</v>
      </c>
      <c r="F1662" s="131">
        <v>42934</v>
      </c>
      <c r="G1662" s="131">
        <v>42647.33333333333</v>
      </c>
      <c r="H1662" s="131">
        <v>43007.83906120646</v>
      </c>
    </row>
    <row r="1663" spans="1:8" ht="12.75">
      <c r="A1663" s="130">
        <v>38397.96212962963</v>
      </c>
      <c r="C1663" s="153" t="s">
        <v>431</v>
      </c>
      <c r="D1663" s="131">
        <v>554.5368899359219</v>
      </c>
      <c r="F1663" s="131">
        <v>228.1841361707689</v>
      </c>
      <c r="G1663" s="131">
        <v>468.4712726873797</v>
      </c>
      <c r="H1663" s="131">
        <v>554.5368899359219</v>
      </c>
    </row>
    <row r="1665" spans="3:8" ht="12.75">
      <c r="C1665" s="153" t="s">
        <v>432</v>
      </c>
      <c r="D1665" s="131">
        <v>0.6462375124390222</v>
      </c>
      <c r="F1665" s="131">
        <v>0.5314765364763798</v>
      </c>
      <c r="G1665" s="131">
        <v>1.0984772928843847</v>
      </c>
      <c r="H1665" s="131">
        <v>1.2893856144381832</v>
      </c>
    </row>
    <row r="1666" spans="1:10" ht="12.75">
      <c r="A1666" s="147" t="s">
        <v>421</v>
      </c>
      <c r="C1666" s="148" t="s">
        <v>422</v>
      </c>
      <c r="D1666" s="148" t="s">
        <v>423</v>
      </c>
      <c r="F1666" s="148" t="s">
        <v>424</v>
      </c>
      <c r="G1666" s="148" t="s">
        <v>425</v>
      </c>
      <c r="H1666" s="148" t="s">
        <v>426</v>
      </c>
      <c r="I1666" s="149" t="s">
        <v>427</v>
      </c>
      <c r="J1666" s="148" t="s">
        <v>428</v>
      </c>
    </row>
    <row r="1667" spans="1:8" ht="12.75">
      <c r="A1667" s="150" t="s">
        <v>514</v>
      </c>
      <c r="C1667" s="151">
        <v>371.029</v>
      </c>
      <c r="D1667" s="131">
        <v>59353.80981463194</v>
      </c>
      <c r="F1667" s="131">
        <v>52174</v>
      </c>
      <c r="G1667" s="131">
        <v>53676</v>
      </c>
      <c r="H1667" s="152" t="s">
        <v>1030</v>
      </c>
    </row>
    <row r="1669" spans="4:8" ht="12.75">
      <c r="D1669" s="131">
        <v>59495.26076966524</v>
      </c>
      <c r="F1669" s="131">
        <v>51418</v>
      </c>
      <c r="G1669" s="131">
        <v>53092</v>
      </c>
      <c r="H1669" s="152" t="s">
        <v>1031</v>
      </c>
    </row>
    <row r="1671" spans="4:8" ht="12.75">
      <c r="D1671" s="131">
        <v>58842.47658324242</v>
      </c>
      <c r="F1671" s="131">
        <v>51559.999999940395</v>
      </c>
      <c r="G1671" s="131">
        <v>53501.999999940395</v>
      </c>
      <c r="H1671" s="152" t="s">
        <v>1032</v>
      </c>
    </row>
    <row r="1673" spans="1:8" ht="12.75">
      <c r="A1673" s="147" t="s">
        <v>429</v>
      </c>
      <c r="C1673" s="153" t="s">
        <v>430</v>
      </c>
      <c r="D1673" s="131">
        <v>59230.5157225132</v>
      </c>
      <c r="F1673" s="131">
        <v>51717.333333313465</v>
      </c>
      <c r="G1673" s="131">
        <v>53423.333333313465</v>
      </c>
      <c r="H1673" s="131">
        <v>6863.964630214534</v>
      </c>
    </row>
    <row r="1674" spans="1:8" ht="12.75">
      <c r="A1674" s="130">
        <v>38397.96256944445</v>
      </c>
      <c r="C1674" s="153" t="s">
        <v>431</v>
      </c>
      <c r="D1674" s="131">
        <v>343.4135602640199</v>
      </c>
      <c r="F1674" s="131">
        <v>401.8075824848072</v>
      </c>
      <c r="G1674" s="131">
        <v>299.84218070253314</v>
      </c>
      <c r="H1674" s="131">
        <v>343.4135602640199</v>
      </c>
    </row>
    <row r="1676" spans="3:8" ht="12.75">
      <c r="C1676" s="153" t="s">
        <v>432</v>
      </c>
      <c r="D1676" s="131">
        <v>0.579791609232081</v>
      </c>
      <c r="F1676" s="131">
        <v>0.7769302022886491</v>
      </c>
      <c r="G1676" s="131">
        <v>0.5612569676844913</v>
      </c>
      <c r="H1676" s="131">
        <v>5.003137090076855</v>
      </c>
    </row>
    <row r="1677" spans="1:10" ht="12.75">
      <c r="A1677" s="147" t="s">
        <v>421</v>
      </c>
      <c r="C1677" s="148" t="s">
        <v>422</v>
      </c>
      <c r="D1677" s="148" t="s">
        <v>423</v>
      </c>
      <c r="F1677" s="148" t="s">
        <v>424</v>
      </c>
      <c r="G1677" s="148" t="s">
        <v>425</v>
      </c>
      <c r="H1677" s="148" t="s">
        <v>426</v>
      </c>
      <c r="I1677" s="149" t="s">
        <v>427</v>
      </c>
      <c r="J1677" s="148" t="s">
        <v>428</v>
      </c>
    </row>
    <row r="1678" spans="1:8" ht="12.75">
      <c r="A1678" s="150" t="s">
        <v>489</v>
      </c>
      <c r="C1678" s="151">
        <v>407.77100000018254</v>
      </c>
      <c r="D1678" s="131">
        <v>1217932.973520279</v>
      </c>
      <c r="F1678" s="131">
        <v>131500</v>
      </c>
      <c r="G1678" s="131">
        <v>126700</v>
      </c>
      <c r="H1678" s="152" t="s">
        <v>1033</v>
      </c>
    </row>
    <row r="1680" spans="4:8" ht="12.75">
      <c r="D1680" s="131">
        <v>1205947.0683021545</v>
      </c>
      <c r="F1680" s="131">
        <v>131200</v>
      </c>
      <c r="G1680" s="131">
        <v>127900</v>
      </c>
      <c r="H1680" s="152" t="s">
        <v>1034</v>
      </c>
    </row>
    <row r="1682" spans="4:8" ht="12.75">
      <c r="D1682" s="131">
        <v>1196293.9724388123</v>
      </c>
      <c r="F1682" s="131">
        <v>131600</v>
      </c>
      <c r="G1682" s="131">
        <v>127000</v>
      </c>
      <c r="H1682" s="152" t="s">
        <v>1035</v>
      </c>
    </row>
    <row r="1684" spans="1:8" ht="12.75">
      <c r="A1684" s="147" t="s">
        <v>429</v>
      </c>
      <c r="C1684" s="153" t="s">
        <v>430</v>
      </c>
      <c r="D1684" s="131">
        <v>1206724.6714204152</v>
      </c>
      <c r="F1684" s="131">
        <v>131433.33333333334</v>
      </c>
      <c r="G1684" s="131">
        <v>127200</v>
      </c>
      <c r="H1684" s="131">
        <v>1077442.6169130777</v>
      </c>
    </row>
    <row r="1685" spans="1:8" ht="12.75">
      <c r="A1685" s="130">
        <v>38397.96304398148</v>
      </c>
      <c r="C1685" s="153" t="s">
        <v>431</v>
      </c>
      <c r="D1685" s="131">
        <v>10840.437809789633</v>
      </c>
      <c r="F1685" s="131">
        <v>208.16659994661327</v>
      </c>
      <c r="G1685" s="131">
        <v>624.4997998398399</v>
      </c>
      <c r="H1685" s="131">
        <v>10840.437809789633</v>
      </c>
    </row>
    <row r="1687" spans="3:8" ht="12.75">
      <c r="C1687" s="153" t="s">
        <v>432</v>
      </c>
      <c r="D1687" s="131">
        <v>0.8983356408077361</v>
      </c>
      <c r="F1687" s="131">
        <v>0.15838189191981736</v>
      </c>
      <c r="G1687" s="131">
        <v>0.4909589621382389</v>
      </c>
      <c r="H1687" s="131">
        <v>1.0061266966446887</v>
      </c>
    </row>
    <row r="1688" spans="1:10" ht="12.75">
      <c r="A1688" s="147" t="s">
        <v>421</v>
      </c>
      <c r="C1688" s="148" t="s">
        <v>422</v>
      </c>
      <c r="D1688" s="148" t="s">
        <v>423</v>
      </c>
      <c r="F1688" s="148" t="s">
        <v>424</v>
      </c>
      <c r="G1688" s="148" t="s">
        <v>425</v>
      </c>
      <c r="H1688" s="148" t="s">
        <v>426</v>
      </c>
      <c r="I1688" s="149" t="s">
        <v>427</v>
      </c>
      <c r="J1688" s="148" t="s">
        <v>428</v>
      </c>
    </row>
    <row r="1689" spans="1:8" ht="12.75">
      <c r="A1689" s="150" t="s">
        <v>496</v>
      </c>
      <c r="C1689" s="151">
        <v>455.40299999993294</v>
      </c>
      <c r="D1689" s="131">
        <v>136325.9030673504</v>
      </c>
      <c r="F1689" s="131">
        <v>120547.5</v>
      </c>
      <c r="G1689" s="131">
        <v>124465</v>
      </c>
      <c r="H1689" s="152" t="s">
        <v>1036</v>
      </c>
    </row>
    <row r="1691" spans="4:8" ht="12.75">
      <c r="D1691" s="131">
        <v>137295.5853960514</v>
      </c>
      <c r="F1691" s="131">
        <v>121117.50000011921</v>
      </c>
      <c r="G1691" s="131">
        <v>124697.5</v>
      </c>
      <c r="H1691" s="152" t="s">
        <v>1037</v>
      </c>
    </row>
    <row r="1693" spans="4:8" ht="12.75">
      <c r="D1693" s="131">
        <v>137034.53665351868</v>
      </c>
      <c r="F1693" s="131">
        <v>120525</v>
      </c>
      <c r="G1693" s="131">
        <v>124180.00000011921</v>
      </c>
      <c r="H1693" s="152" t="s">
        <v>1038</v>
      </c>
    </row>
    <row r="1695" spans="1:8" ht="12.75">
      <c r="A1695" s="147" t="s">
        <v>429</v>
      </c>
      <c r="C1695" s="153" t="s">
        <v>430</v>
      </c>
      <c r="D1695" s="131">
        <v>136885.34170564017</v>
      </c>
      <c r="F1695" s="131">
        <v>120730.00000003973</v>
      </c>
      <c r="G1695" s="131">
        <v>124447.50000003973</v>
      </c>
      <c r="H1695" s="131">
        <v>14307.398391646931</v>
      </c>
    </row>
    <row r="1696" spans="1:8" ht="12.75">
      <c r="A1696" s="130">
        <v>38397.963692129626</v>
      </c>
      <c r="C1696" s="153" t="s">
        <v>431</v>
      </c>
      <c r="D1696" s="131">
        <v>501.76219865978965</v>
      </c>
      <c r="F1696" s="131">
        <v>335.77336113638927</v>
      </c>
      <c r="G1696" s="131">
        <v>259.19346050914</v>
      </c>
      <c r="H1696" s="131">
        <v>501.76219865978965</v>
      </c>
    </row>
    <row r="1698" spans="3:8" ht="12.75">
      <c r="C1698" s="153" t="s">
        <v>432</v>
      </c>
      <c r="D1698" s="131">
        <v>0.3665565592397649</v>
      </c>
      <c r="F1698" s="131">
        <v>0.27811924222337353</v>
      </c>
      <c r="G1698" s="131">
        <v>0.2082753454340644</v>
      </c>
      <c r="H1698" s="131">
        <v>3.507012141024414</v>
      </c>
    </row>
    <row r="1699" spans="1:16" ht="12.75">
      <c r="A1699" s="141" t="s">
        <v>412</v>
      </c>
      <c r="B1699" s="136" t="s">
        <v>582</v>
      </c>
      <c r="D1699" s="141" t="s">
        <v>413</v>
      </c>
      <c r="E1699" s="136" t="s">
        <v>414</v>
      </c>
      <c r="F1699" s="137" t="s">
        <v>452</v>
      </c>
      <c r="G1699" s="142" t="s">
        <v>416</v>
      </c>
      <c r="H1699" s="143">
        <v>2</v>
      </c>
      <c r="I1699" s="144" t="s">
        <v>417</v>
      </c>
      <c r="J1699" s="143">
        <v>2</v>
      </c>
      <c r="K1699" s="142" t="s">
        <v>418</v>
      </c>
      <c r="L1699" s="145">
        <v>1</v>
      </c>
      <c r="M1699" s="142" t="s">
        <v>419</v>
      </c>
      <c r="N1699" s="146">
        <v>1</v>
      </c>
      <c r="O1699" s="142" t="s">
        <v>420</v>
      </c>
      <c r="P1699" s="146">
        <v>1</v>
      </c>
    </row>
    <row r="1701" spans="1:10" ht="12.75">
      <c r="A1701" s="147" t="s">
        <v>421</v>
      </c>
      <c r="C1701" s="148" t="s">
        <v>422</v>
      </c>
      <c r="D1701" s="148" t="s">
        <v>423</v>
      </c>
      <c r="F1701" s="148" t="s">
        <v>424</v>
      </c>
      <c r="G1701" s="148" t="s">
        <v>425</v>
      </c>
      <c r="H1701" s="148" t="s">
        <v>426</v>
      </c>
      <c r="I1701" s="149" t="s">
        <v>427</v>
      </c>
      <c r="J1701" s="148" t="s">
        <v>428</v>
      </c>
    </row>
    <row r="1702" spans="1:8" ht="12.75">
      <c r="A1702" s="150" t="s">
        <v>492</v>
      </c>
      <c r="C1702" s="151">
        <v>228.61599999992177</v>
      </c>
      <c r="D1702" s="131">
        <v>57758.500000059605</v>
      </c>
      <c r="F1702" s="131">
        <v>59397</v>
      </c>
      <c r="G1702" s="131">
        <v>52674</v>
      </c>
      <c r="H1702" s="152" t="s">
        <v>1039</v>
      </c>
    </row>
    <row r="1704" spans="4:8" ht="12.75">
      <c r="D1704" s="131">
        <v>58527</v>
      </c>
      <c r="F1704" s="131">
        <v>57070</v>
      </c>
      <c r="G1704" s="131">
        <v>52658</v>
      </c>
      <c r="H1704" s="152" t="s">
        <v>1040</v>
      </c>
    </row>
    <row r="1706" spans="4:8" ht="12.75">
      <c r="D1706" s="131">
        <v>57557.5</v>
      </c>
      <c r="F1706" s="131">
        <v>58959</v>
      </c>
      <c r="G1706" s="131">
        <v>53322</v>
      </c>
      <c r="H1706" s="152" t="s">
        <v>1041</v>
      </c>
    </row>
    <row r="1708" spans="1:8" ht="12.75">
      <c r="A1708" s="147" t="s">
        <v>429</v>
      </c>
      <c r="C1708" s="153" t="s">
        <v>430</v>
      </c>
      <c r="D1708" s="131">
        <v>57947.666666686535</v>
      </c>
      <c r="F1708" s="131">
        <v>58475.33333333333</v>
      </c>
      <c r="G1708" s="131">
        <v>52884.66666666667</v>
      </c>
      <c r="H1708" s="131">
        <v>2215.7945017380816</v>
      </c>
    </row>
    <row r="1709" spans="1:8" ht="12.75">
      <c r="A1709" s="130">
        <v>38397.96592592593</v>
      </c>
      <c r="C1709" s="153" t="s">
        <v>431</v>
      </c>
      <c r="D1709" s="131">
        <v>511.68406592539117</v>
      </c>
      <c r="F1709" s="131">
        <v>1236.6011213537424</v>
      </c>
      <c r="G1709" s="131">
        <v>378.82625744968277</v>
      </c>
      <c r="H1709" s="131">
        <v>511.68406592539117</v>
      </c>
    </row>
    <row r="1711" spans="3:8" ht="12.75">
      <c r="C1711" s="153" t="s">
        <v>432</v>
      </c>
      <c r="D1711" s="131">
        <v>0.8830106462587781</v>
      </c>
      <c r="F1711" s="131">
        <v>2.114739755829369</v>
      </c>
      <c r="G1711" s="131">
        <v>0.7163253194681812</v>
      </c>
      <c r="H1711" s="131">
        <v>23.09257765212539</v>
      </c>
    </row>
    <row r="1712" spans="1:10" ht="12.75">
      <c r="A1712" s="147" t="s">
        <v>421</v>
      </c>
      <c r="C1712" s="148" t="s">
        <v>422</v>
      </c>
      <c r="D1712" s="148" t="s">
        <v>423</v>
      </c>
      <c r="F1712" s="148" t="s">
        <v>424</v>
      </c>
      <c r="G1712" s="148" t="s">
        <v>425</v>
      </c>
      <c r="H1712" s="148" t="s">
        <v>426</v>
      </c>
      <c r="I1712" s="149" t="s">
        <v>427</v>
      </c>
      <c r="J1712" s="148" t="s">
        <v>428</v>
      </c>
    </row>
    <row r="1713" spans="1:8" ht="12.75">
      <c r="A1713" s="150" t="s">
        <v>493</v>
      </c>
      <c r="C1713" s="151">
        <v>231.6040000000503</v>
      </c>
      <c r="D1713" s="131">
        <v>62070.22813421488</v>
      </c>
      <c r="F1713" s="131">
        <v>38921</v>
      </c>
      <c r="G1713" s="131">
        <v>62230</v>
      </c>
      <c r="H1713" s="152" t="s">
        <v>1042</v>
      </c>
    </row>
    <row r="1715" spans="4:8" ht="12.75">
      <c r="D1715" s="131">
        <v>62692.19054323435</v>
      </c>
      <c r="F1715" s="131">
        <v>38946</v>
      </c>
      <c r="G1715" s="131">
        <v>61453</v>
      </c>
      <c r="H1715" s="152" t="s">
        <v>1043</v>
      </c>
    </row>
    <row r="1717" spans="4:8" ht="12.75">
      <c r="D1717" s="131">
        <v>62782.77777200937</v>
      </c>
      <c r="F1717" s="131">
        <v>39878</v>
      </c>
      <c r="G1717" s="131">
        <v>63038</v>
      </c>
      <c r="H1717" s="152" t="s">
        <v>1044</v>
      </c>
    </row>
    <row r="1719" spans="1:8" ht="12.75">
      <c r="A1719" s="147" t="s">
        <v>429</v>
      </c>
      <c r="C1719" s="153" t="s">
        <v>430</v>
      </c>
      <c r="D1719" s="131">
        <v>62515.06548315287</v>
      </c>
      <c r="F1719" s="131">
        <v>39248.333333333336</v>
      </c>
      <c r="G1719" s="131">
        <v>62240.33333333333</v>
      </c>
      <c r="H1719" s="131">
        <v>7168.277123364507</v>
      </c>
    </row>
    <row r="1720" spans="1:8" ht="12.75">
      <c r="A1720" s="130">
        <v>38397.96640046296</v>
      </c>
      <c r="C1720" s="153" t="s">
        <v>431</v>
      </c>
      <c r="D1720" s="131">
        <v>387.89394396133787</v>
      </c>
      <c r="F1720" s="131">
        <v>545.4505782684013</v>
      </c>
      <c r="G1720" s="131">
        <v>792.5505241518255</v>
      </c>
      <c r="H1720" s="131">
        <v>387.89394396133787</v>
      </c>
    </row>
    <row r="1722" spans="3:8" ht="12.75">
      <c r="C1722" s="153" t="s">
        <v>432</v>
      </c>
      <c r="D1722" s="131">
        <v>0.6204807448628059</v>
      </c>
      <c r="F1722" s="131">
        <v>1.3897420143574706</v>
      </c>
      <c r="G1722" s="131">
        <v>1.2733712718202437</v>
      </c>
      <c r="H1722" s="131">
        <v>5.411257646513471</v>
      </c>
    </row>
    <row r="1723" spans="1:10" ht="12.75">
      <c r="A1723" s="147" t="s">
        <v>421</v>
      </c>
      <c r="C1723" s="148" t="s">
        <v>422</v>
      </c>
      <c r="D1723" s="148" t="s">
        <v>423</v>
      </c>
      <c r="F1723" s="148" t="s">
        <v>424</v>
      </c>
      <c r="G1723" s="148" t="s">
        <v>425</v>
      </c>
      <c r="H1723" s="148" t="s">
        <v>426</v>
      </c>
      <c r="I1723" s="149" t="s">
        <v>427</v>
      </c>
      <c r="J1723" s="148" t="s">
        <v>428</v>
      </c>
    </row>
    <row r="1724" spans="1:8" ht="12.75">
      <c r="A1724" s="150" t="s">
        <v>491</v>
      </c>
      <c r="C1724" s="151">
        <v>267.7160000000149</v>
      </c>
      <c r="D1724" s="131">
        <v>19223.695645302534</v>
      </c>
      <c r="F1724" s="131">
        <v>11850.25</v>
      </c>
      <c r="G1724" s="131">
        <v>12452.25</v>
      </c>
      <c r="H1724" s="152" t="s">
        <v>1045</v>
      </c>
    </row>
    <row r="1726" spans="4:8" ht="12.75">
      <c r="D1726" s="131">
        <v>19040.53389364481</v>
      </c>
      <c r="F1726" s="131">
        <v>11897.25</v>
      </c>
      <c r="G1726" s="131">
        <v>12591.5</v>
      </c>
      <c r="H1726" s="152" t="s">
        <v>1046</v>
      </c>
    </row>
    <row r="1728" spans="4:8" ht="12.75">
      <c r="D1728" s="131">
        <v>19238.694360256195</v>
      </c>
      <c r="F1728" s="131">
        <v>11903.75</v>
      </c>
      <c r="G1728" s="131">
        <v>12574.75</v>
      </c>
      <c r="H1728" s="152" t="s">
        <v>1047</v>
      </c>
    </row>
    <row r="1730" spans="1:8" ht="12.75">
      <c r="A1730" s="147" t="s">
        <v>429</v>
      </c>
      <c r="C1730" s="153" t="s">
        <v>430</v>
      </c>
      <c r="D1730" s="131">
        <v>19167.641299734514</v>
      </c>
      <c r="F1730" s="131">
        <v>11883.75</v>
      </c>
      <c r="G1730" s="131">
        <v>12539.5</v>
      </c>
      <c r="H1730" s="131">
        <v>6901.015161893161</v>
      </c>
    </row>
    <row r="1731" spans="1:8" ht="12.75">
      <c r="A1731" s="130">
        <v>38397.96704861111</v>
      </c>
      <c r="C1731" s="153" t="s">
        <v>431</v>
      </c>
      <c r="D1731" s="131">
        <v>110.33340325882493</v>
      </c>
      <c r="F1731" s="131">
        <v>29.19332115399</v>
      </c>
      <c r="G1731" s="131">
        <v>76.02343388719034</v>
      </c>
      <c r="H1731" s="131">
        <v>110.33340325882493</v>
      </c>
    </row>
    <row r="1733" spans="3:8" ht="12.75">
      <c r="C1733" s="153" t="s">
        <v>432</v>
      </c>
      <c r="D1733" s="131">
        <v>0.5756232680562168</v>
      </c>
      <c r="F1733" s="131">
        <v>0.245657483151278</v>
      </c>
      <c r="G1733" s="131">
        <v>0.6062716526750693</v>
      </c>
      <c r="H1733" s="131">
        <v>1.5987996065865338</v>
      </c>
    </row>
    <row r="1734" spans="1:10" ht="12.75">
      <c r="A1734" s="147" t="s">
        <v>421</v>
      </c>
      <c r="C1734" s="148" t="s">
        <v>422</v>
      </c>
      <c r="D1734" s="148" t="s">
        <v>423</v>
      </c>
      <c r="F1734" s="148" t="s">
        <v>424</v>
      </c>
      <c r="G1734" s="148" t="s">
        <v>425</v>
      </c>
      <c r="H1734" s="148" t="s">
        <v>426</v>
      </c>
      <c r="I1734" s="149" t="s">
        <v>427</v>
      </c>
      <c r="J1734" s="148" t="s">
        <v>428</v>
      </c>
    </row>
    <row r="1735" spans="1:8" ht="12.75">
      <c r="A1735" s="150" t="s">
        <v>490</v>
      </c>
      <c r="C1735" s="151">
        <v>292.40199999976903</v>
      </c>
      <c r="D1735" s="131">
        <v>60997.84462618828</v>
      </c>
      <c r="F1735" s="131">
        <v>37054.25</v>
      </c>
      <c r="G1735" s="131">
        <v>36737.5</v>
      </c>
      <c r="H1735" s="152" t="s">
        <v>1048</v>
      </c>
    </row>
    <row r="1737" spans="4:8" ht="12.75">
      <c r="D1737" s="131">
        <v>61891.84336400032</v>
      </c>
      <c r="F1737" s="131">
        <v>36963.5</v>
      </c>
      <c r="G1737" s="131">
        <v>36685.75</v>
      </c>
      <c r="H1737" s="152" t="s">
        <v>1049</v>
      </c>
    </row>
    <row r="1739" spans="4:8" ht="12.75">
      <c r="D1739" s="131">
        <v>61941.50322973728</v>
      </c>
      <c r="F1739" s="131">
        <v>36613.75</v>
      </c>
      <c r="G1739" s="131">
        <v>37017.5</v>
      </c>
      <c r="H1739" s="152" t="s">
        <v>1050</v>
      </c>
    </row>
    <row r="1741" spans="1:8" ht="12.75">
      <c r="A1741" s="147" t="s">
        <v>429</v>
      </c>
      <c r="C1741" s="153" t="s">
        <v>430</v>
      </c>
      <c r="D1741" s="131">
        <v>61610.39707330863</v>
      </c>
      <c r="F1741" s="131">
        <v>36877.166666666664</v>
      </c>
      <c r="G1741" s="131">
        <v>36813.583333333336</v>
      </c>
      <c r="H1741" s="131">
        <v>24774.076661916228</v>
      </c>
    </row>
    <row r="1742" spans="1:8" ht="12.75">
      <c r="A1742" s="130">
        <v>38397.96771990741</v>
      </c>
      <c r="C1742" s="153" t="s">
        <v>431</v>
      </c>
      <c r="D1742" s="131">
        <v>531.0667574981476</v>
      </c>
      <c r="F1742" s="131">
        <v>232.5943804852846</v>
      </c>
      <c r="G1742" s="131">
        <v>178.4825505009757</v>
      </c>
      <c r="H1742" s="131">
        <v>531.0667574981476</v>
      </c>
    </row>
    <row r="1744" spans="3:8" ht="12.75">
      <c r="C1744" s="153" t="s">
        <v>432</v>
      </c>
      <c r="D1744" s="131">
        <v>0.8619758721344468</v>
      </c>
      <c r="F1744" s="131">
        <v>0.6307273619682043</v>
      </c>
      <c r="G1744" s="131">
        <v>0.48482797473118133</v>
      </c>
      <c r="H1744" s="131">
        <v>2.143638952706263</v>
      </c>
    </row>
    <row r="1745" spans="1:10" ht="12.75">
      <c r="A1745" s="147" t="s">
        <v>421</v>
      </c>
      <c r="C1745" s="148" t="s">
        <v>422</v>
      </c>
      <c r="D1745" s="148" t="s">
        <v>423</v>
      </c>
      <c r="F1745" s="148" t="s">
        <v>424</v>
      </c>
      <c r="G1745" s="148" t="s">
        <v>425</v>
      </c>
      <c r="H1745" s="148" t="s">
        <v>426</v>
      </c>
      <c r="I1745" s="149" t="s">
        <v>427</v>
      </c>
      <c r="J1745" s="148" t="s">
        <v>428</v>
      </c>
    </row>
    <row r="1746" spans="1:8" ht="12.75">
      <c r="A1746" s="150" t="s">
        <v>494</v>
      </c>
      <c r="C1746" s="151">
        <v>324.75400000019</v>
      </c>
      <c r="D1746" s="131">
        <v>57293.54786127806</v>
      </c>
      <c r="F1746" s="131">
        <v>51924</v>
      </c>
      <c r="G1746" s="131">
        <v>49044</v>
      </c>
      <c r="H1746" s="152" t="s">
        <v>1051</v>
      </c>
    </row>
    <row r="1748" spans="4:8" ht="12.75">
      <c r="D1748" s="131">
        <v>57051.6276974082</v>
      </c>
      <c r="F1748" s="131">
        <v>51774</v>
      </c>
      <c r="G1748" s="131">
        <v>48679</v>
      </c>
      <c r="H1748" s="152" t="s">
        <v>1052</v>
      </c>
    </row>
    <row r="1750" spans="4:8" ht="12.75">
      <c r="D1750" s="131">
        <v>57363.196202635765</v>
      </c>
      <c r="F1750" s="131">
        <v>52084</v>
      </c>
      <c r="G1750" s="131">
        <v>48876</v>
      </c>
      <c r="H1750" s="152" t="s">
        <v>1053</v>
      </c>
    </row>
    <row r="1752" spans="1:8" ht="12.75">
      <c r="A1752" s="147" t="s">
        <v>429</v>
      </c>
      <c r="C1752" s="153" t="s">
        <v>430</v>
      </c>
      <c r="D1752" s="131">
        <v>57236.123920440674</v>
      </c>
      <c r="F1752" s="131">
        <v>51927.33333333333</v>
      </c>
      <c r="G1752" s="131">
        <v>48866.33333333333</v>
      </c>
      <c r="H1752" s="131">
        <v>6737.623621218651</v>
      </c>
    </row>
    <row r="1753" spans="1:8" ht="12.75">
      <c r="A1753" s="130">
        <v>38397.96822916667</v>
      </c>
      <c r="C1753" s="153" t="s">
        <v>431</v>
      </c>
      <c r="D1753" s="131">
        <v>163.52940132731501</v>
      </c>
      <c r="F1753" s="131">
        <v>155.0268793897798</v>
      </c>
      <c r="G1753" s="131">
        <v>182.69190823168208</v>
      </c>
      <c r="H1753" s="131">
        <v>163.52940132731501</v>
      </c>
    </row>
    <row r="1755" spans="3:8" ht="12.75">
      <c r="C1755" s="153" t="s">
        <v>432</v>
      </c>
      <c r="D1755" s="131">
        <v>0.28571012522550276</v>
      </c>
      <c r="F1755" s="131">
        <v>0.29854581284701665</v>
      </c>
      <c r="G1755" s="131">
        <v>0.3738604797406846</v>
      </c>
      <c r="H1755" s="131">
        <v>2.4271079911961158</v>
      </c>
    </row>
    <row r="1756" spans="1:10" ht="12.75">
      <c r="A1756" s="147" t="s">
        <v>421</v>
      </c>
      <c r="C1756" s="148" t="s">
        <v>422</v>
      </c>
      <c r="D1756" s="148" t="s">
        <v>423</v>
      </c>
      <c r="F1756" s="148" t="s">
        <v>424</v>
      </c>
      <c r="G1756" s="148" t="s">
        <v>425</v>
      </c>
      <c r="H1756" s="148" t="s">
        <v>426</v>
      </c>
      <c r="I1756" s="149" t="s">
        <v>427</v>
      </c>
      <c r="J1756" s="148" t="s">
        <v>428</v>
      </c>
    </row>
    <row r="1757" spans="1:8" ht="12.75">
      <c r="A1757" s="150" t="s">
        <v>513</v>
      </c>
      <c r="C1757" s="151">
        <v>343.82299999985844</v>
      </c>
      <c r="D1757" s="131">
        <v>50733.79611235857</v>
      </c>
      <c r="F1757" s="131">
        <v>48304</v>
      </c>
      <c r="G1757" s="131">
        <v>47578</v>
      </c>
      <c r="H1757" s="152" t="s">
        <v>1054</v>
      </c>
    </row>
    <row r="1759" spans="4:8" ht="12.75">
      <c r="D1759" s="131">
        <v>50716.588822603226</v>
      </c>
      <c r="F1759" s="131">
        <v>48026</v>
      </c>
      <c r="G1759" s="131">
        <v>48150</v>
      </c>
      <c r="H1759" s="152" t="s">
        <v>1055</v>
      </c>
    </row>
    <row r="1761" spans="4:8" ht="12.75">
      <c r="D1761" s="131">
        <v>50465</v>
      </c>
      <c r="F1761" s="131">
        <v>49616</v>
      </c>
      <c r="G1761" s="131">
        <v>47136</v>
      </c>
      <c r="H1761" s="152" t="s">
        <v>1056</v>
      </c>
    </row>
    <row r="1763" spans="1:8" ht="12.75">
      <c r="A1763" s="147" t="s">
        <v>429</v>
      </c>
      <c r="C1763" s="153" t="s">
        <v>430</v>
      </c>
      <c r="D1763" s="131">
        <v>50638.46164498727</v>
      </c>
      <c r="F1763" s="131">
        <v>48648.66666666667</v>
      </c>
      <c r="G1763" s="131">
        <v>47621.33333333333</v>
      </c>
      <c r="H1763" s="131">
        <v>2499.755536281156</v>
      </c>
    </row>
    <row r="1764" spans="1:8" ht="12.75">
      <c r="A1764" s="130">
        <v>38397.968668981484</v>
      </c>
      <c r="C1764" s="153" t="s">
        <v>431</v>
      </c>
      <c r="D1764" s="131">
        <v>150.4683668300547</v>
      </c>
      <c r="F1764" s="131">
        <v>849.188632362288</v>
      </c>
      <c r="G1764" s="131">
        <v>508.3869917034987</v>
      </c>
      <c r="H1764" s="131">
        <v>150.4683668300547</v>
      </c>
    </row>
    <row r="1766" spans="3:8" ht="12.75">
      <c r="C1766" s="153" t="s">
        <v>432</v>
      </c>
      <c r="D1766" s="131">
        <v>0.29714245247999094</v>
      </c>
      <c r="F1766" s="131">
        <v>1.7455537644655308</v>
      </c>
      <c r="G1766" s="131">
        <v>1.0675614396282453</v>
      </c>
      <c r="H1766" s="131">
        <v>6.019323275663346</v>
      </c>
    </row>
    <row r="1767" spans="1:10" ht="12.75">
      <c r="A1767" s="147" t="s">
        <v>421</v>
      </c>
      <c r="C1767" s="148" t="s">
        <v>422</v>
      </c>
      <c r="D1767" s="148" t="s">
        <v>423</v>
      </c>
      <c r="F1767" s="148" t="s">
        <v>424</v>
      </c>
      <c r="G1767" s="148" t="s">
        <v>425</v>
      </c>
      <c r="H1767" s="148" t="s">
        <v>426</v>
      </c>
      <c r="I1767" s="149" t="s">
        <v>427</v>
      </c>
      <c r="J1767" s="148" t="s">
        <v>428</v>
      </c>
    </row>
    <row r="1768" spans="1:8" ht="12.75">
      <c r="A1768" s="150" t="s">
        <v>495</v>
      </c>
      <c r="C1768" s="151">
        <v>361.38400000007823</v>
      </c>
      <c r="D1768" s="131">
        <v>80886.51096570492</v>
      </c>
      <c r="F1768" s="131">
        <v>44154</v>
      </c>
      <c r="G1768" s="131">
        <v>43258</v>
      </c>
      <c r="H1768" s="152" t="s">
        <v>1057</v>
      </c>
    </row>
    <row r="1770" spans="4:8" ht="12.75">
      <c r="D1770" s="131">
        <v>82565.38323271275</v>
      </c>
      <c r="F1770" s="131">
        <v>42796</v>
      </c>
      <c r="G1770" s="131">
        <v>43176</v>
      </c>
      <c r="H1770" s="152" t="s">
        <v>1058</v>
      </c>
    </row>
    <row r="1772" spans="4:8" ht="12.75">
      <c r="D1772" s="131">
        <v>82777.26235115528</v>
      </c>
      <c r="F1772" s="131">
        <v>43628</v>
      </c>
      <c r="G1772" s="131">
        <v>43060</v>
      </c>
      <c r="H1772" s="152" t="s">
        <v>1059</v>
      </c>
    </row>
    <row r="1774" spans="1:8" ht="12.75">
      <c r="A1774" s="147" t="s">
        <v>429</v>
      </c>
      <c r="C1774" s="153" t="s">
        <v>430</v>
      </c>
      <c r="D1774" s="131">
        <v>82076.38551652431</v>
      </c>
      <c r="F1774" s="131">
        <v>43526</v>
      </c>
      <c r="G1774" s="131">
        <v>43164.66666666667</v>
      </c>
      <c r="H1774" s="131">
        <v>38716.47033184579</v>
      </c>
    </row>
    <row r="1775" spans="1:8" ht="12.75">
      <c r="A1775" s="130">
        <v>38397.96909722222</v>
      </c>
      <c r="C1775" s="153" t="s">
        <v>431</v>
      </c>
      <c r="D1775" s="131">
        <v>1035.8929844460813</v>
      </c>
      <c r="F1775" s="131">
        <v>684.721841334129</v>
      </c>
      <c r="G1775" s="131">
        <v>99.48534230394613</v>
      </c>
      <c r="H1775" s="131">
        <v>1035.8929844460813</v>
      </c>
    </row>
    <row r="1777" spans="3:8" ht="12.75">
      <c r="C1777" s="153" t="s">
        <v>432</v>
      </c>
      <c r="D1777" s="131">
        <v>1.2621084346331586</v>
      </c>
      <c r="F1777" s="131">
        <v>1.5731329351057506</v>
      </c>
      <c r="G1777" s="131">
        <v>0.23047865299692524</v>
      </c>
      <c r="H1777" s="131">
        <v>2.675587354857655</v>
      </c>
    </row>
    <row r="1778" spans="1:10" ht="12.75">
      <c r="A1778" s="147" t="s">
        <v>421</v>
      </c>
      <c r="C1778" s="148" t="s">
        <v>422</v>
      </c>
      <c r="D1778" s="148" t="s">
        <v>423</v>
      </c>
      <c r="F1778" s="148" t="s">
        <v>424</v>
      </c>
      <c r="G1778" s="148" t="s">
        <v>425</v>
      </c>
      <c r="H1778" s="148" t="s">
        <v>426</v>
      </c>
      <c r="I1778" s="149" t="s">
        <v>427</v>
      </c>
      <c r="J1778" s="148" t="s">
        <v>428</v>
      </c>
    </row>
    <row r="1779" spans="1:8" ht="12.75">
      <c r="A1779" s="150" t="s">
        <v>514</v>
      </c>
      <c r="C1779" s="151">
        <v>371.029</v>
      </c>
      <c r="D1779" s="131">
        <v>60126.18445056677</v>
      </c>
      <c r="F1779" s="131">
        <v>51976</v>
      </c>
      <c r="G1779" s="131">
        <v>53442</v>
      </c>
      <c r="H1779" s="152" t="s">
        <v>1060</v>
      </c>
    </row>
    <row r="1781" spans="4:8" ht="12.75">
      <c r="D1781" s="131">
        <v>59206.562830746174</v>
      </c>
      <c r="F1781" s="131">
        <v>52474</v>
      </c>
      <c r="G1781" s="131">
        <v>54201.999999940395</v>
      </c>
      <c r="H1781" s="152" t="s">
        <v>1061</v>
      </c>
    </row>
    <row r="1783" spans="4:8" ht="12.75">
      <c r="D1783" s="131">
        <v>59674.55191540718</v>
      </c>
      <c r="F1783" s="131">
        <v>52230</v>
      </c>
      <c r="G1783" s="131">
        <v>53526</v>
      </c>
      <c r="H1783" s="152" t="s">
        <v>1062</v>
      </c>
    </row>
    <row r="1785" spans="1:8" ht="12.75">
      <c r="A1785" s="147" t="s">
        <v>429</v>
      </c>
      <c r="C1785" s="153" t="s">
        <v>430</v>
      </c>
      <c r="D1785" s="131">
        <v>59669.099732240036</v>
      </c>
      <c r="F1785" s="131">
        <v>52226.66666666667</v>
      </c>
      <c r="G1785" s="131">
        <v>53723.333333313465</v>
      </c>
      <c r="H1785" s="131">
        <v>6872.877040210957</v>
      </c>
    </row>
    <row r="1786" spans="1:8" ht="12.75">
      <c r="A1786" s="130">
        <v>38397.96954861111</v>
      </c>
      <c r="C1786" s="153" t="s">
        <v>431</v>
      </c>
      <c r="D1786" s="131">
        <v>459.8350526399583</v>
      </c>
      <c r="F1786" s="131">
        <v>249.01673303883283</v>
      </c>
      <c r="G1786" s="131">
        <v>416.6597332414668</v>
      </c>
      <c r="H1786" s="131">
        <v>459.8350526399583</v>
      </c>
    </row>
    <row r="1788" spans="3:8" ht="12.75">
      <c r="C1788" s="153" t="s">
        <v>432</v>
      </c>
      <c r="D1788" s="131">
        <v>0.7706418476287203</v>
      </c>
      <c r="F1788" s="131">
        <v>0.4767999739063687</v>
      </c>
      <c r="G1788" s="131">
        <v>0.7755656758235792</v>
      </c>
      <c r="H1788" s="131">
        <v>6.690575867276744</v>
      </c>
    </row>
    <row r="1789" spans="1:10" ht="12.75">
      <c r="A1789" s="147" t="s">
        <v>421</v>
      </c>
      <c r="C1789" s="148" t="s">
        <v>422</v>
      </c>
      <c r="D1789" s="148" t="s">
        <v>423</v>
      </c>
      <c r="F1789" s="148" t="s">
        <v>424</v>
      </c>
      <c r="G1789" s="148" t="s">
        <v>425</v>
      </c>
      <c r="H1789" s="148" t="s">
        <v>426</v>
      </c>
      <c r="I1789" s="149" t="s">
        <v>427</v>
      </c>
      <c r="J1789" s="148" t="s">
        <v>428</v>
      </c>
    </row>
    <row r="1790" spans="1:8" ht="12.75">
      <c r="A1790" s="150" t="s">
        <v>489</v>
      </c>
      <c r="C1790" s="151">
        <v>407.77100000018254</v>
      </c>
      <c r="D1790" s="131">
        <v>1244408.5291728973</v>
      </c>
      <c r="F1790" s="131">
        <v>135300</v>
      </c>
      <c r="G1790" s="131">
        <v>128500</v>
      </c>
      <c r="H1790" s="152" t="s">
        <v>1063</v>
      </c>
    </row>
    <row r="1792" spans="4:8" ht="12.75">
      <c r="D1792" s="131">
        <v>1263737.5194187164</v>
      </c>
      <c r="F1792" s="131">
        <v>134700</v>
      </c>
      <c r="G1792" s="131">
        <v>130600</v>
      </c>
      <c r="H1792" s="152" t="s">
        <v>1064</v>
      </c>
    </row>
    <row r="1794" spans="4:8" ht="12.75">
      <c r="D1794" s="131">
        <v>1283052.8857784271</v>
      </c>
      <c r="F1794" s="131">
        <v>134900</v>
      </c>
      <c r="G1794" s="131">
        <v>129100</v>
      </c>
      <c r="H1794" s="152" t="s">
        <v>1065</v>
      </c>
    </row>
    <row r="1796" spans="1:8" ht="12.75">
      <c r="A1796" s="147" t="s">
        <v>429</v>
      </c>
      <c r="C1796" s="153" t="s">
        <v>430</v>
      </c>
      <c r="D1796" s="131">
        <v>1263732.978123347</v>
      </c>
      <c r="F1796" s="131">
        <v>134966.66666666666</v>
      </c>
      <c r="G1796" s="131">
        <v>129400</v>
      </c>
      <c r="H1796" s="131">
        <v>1131595.158416848</v>
      </c>
    </row>
    <row r="1797" spans="1:8" ht="12.75">
      <c r="A1797" s="130">
        <v>38397.97001157407</v>
      </c>
      <c r="C1797" s="153" t="s">
        <v>431</v>
      </c>
      <c r="D1797" s="131">
        <v>19322.17870300431</v>
      </c>
      <c r="F1797" s="131">
        <v>305.5050463303894</v>
      </c>
      <c r="G1797" s="131">
        <v>1081.6653826391967</v>
      </c>
      <c r="H1797" s="131">
        <v>19322.17870300431</v>
      </c>
    </row>
    <row r="1799" spans="3:8" ht="12.75">
      <c r="C1799" s="153" t="s">
        <v>432</v>
      </c>
      <c r="D1799" s="131">
        <v>1.528976376931928</v>
      </c>
      <c r="F1799" s="131">
        <v>0.22635592467057755</v>
      </c>
      <c r="G1799" s="131">
        <v>0.8359083327969062</v>
      </c>
      <c r="H1799" s="131">
        <v>1.7075169117935158</v>
      </c>
    </row>
    <row r="1800" spans="1:10" ht="12.75">
      <c r="A1800" s="147" t="s">
        <v>421</v>
      </c>
      <c r="C1800" s="148" t="s">
        <v>422</v>
      </c>
      <c r="D1800" s="148" t="s">
        <v>423</v>
      </c>
      <c r="F1800" s="148" t="s">
        <v>424</v>
      </c>
      <c r="G1800" s="148" t="s">
        <v>425</v>
      </c>
      <c r="H1800" s="148" t="s">
        <v>426</v>
      </c>
      <c r="I1800" s="149" t="s">
        <v>427</v>
      </c>
      <c r="J1800" s="148" t="s">
        <v>428</v>
      </c>
    </row>
    <row r="1801" spans="1:8" ht="12.75">
      <c r="A1801" s="150" t="s">
        <v>496</v>
      </c>
      <c r="C1801" s="151">
        <v>455.40299999993294</v>
      </c>
      <c r="D1801" s="131">
        <v>138324.20361328125</v>
      </c>
      <c r="F1801" s="131">
        <v>121717.50000011921</v>
      </c>
      <c r="G1801" s="131">
        <v>125619.99999988079</v>
      </c>
      <c r="H1801" s="152" t="s">
        <v>1066</v>
      </c>
    </row>
    <row r="1803" spans="4:8" ht="12.75">
      <c r="D1803" s="131">
        <v>138416.49217796326</v>
      </c>
      <c r="F1803" s="131">
        <v>122515</v>
      </c>
      <c r="G1803" s="131">
        <v>126517.50000011921</v>
      </c>
      <c r="H1803" s="152" t="s">
        <v>1067</v>
      </c>
    </row>
    <row r="1805" spans="4:8" ht="12.75">
      <c r="D1805" s="131">
        <v>139567.33250784874</v>
      </c>
      <c r="F1805" s="131">
        <v>123285</v>
      </c>
      <c r="G1805" s="131">
        <v>126575</v>
      </c>
      <c r="H1805" s="152" t="s">
        <v>1068</v>
      </c>
    </row>
    <row r="1807" spans="1:8" ht="12.75">
      <c r="A1807" s="147" t="s">
        <v>429</v>
      </c>
      <c r="C1807" s="153" t="s">
        <v>430</v>
      </c>
      <c r="D1807" s="131">
        <v>138769.34276636443</v>
      </c>
      <c r="F1807" s="131">
        <v>122505.83333337307</v>
      </c>
      <c r="G1807" s="131">
        <v>126237.5</v>
      </c>
      <c r="H1807" s="131">
        <v>14408.523967894818</v>
      </c>
    </row>
    <row r="1808" spans="1:8" ht="12.75">
      <c r="A1808" s="130">
        <v>38397.970659722225</v>
      </c>
      <c r="C1808" s="153" t="s">
        <v>431</v>
      </c>
      <c r="D1808" s="131">
        <v>692.6182320897834</v>
      </c>
      <c r="F1808" s="131">
        <v>783.7902035890647</v>
      </c>
      <c r="G1808" s="131">
        <v>535.5429488915169</v>
      </c>
      <c r="H1808" s="131">
        <v>692.6182320897834</v>
      </c>
    </row>
    <row r="1810" spans="3:8" ht="12.75">
      <c r="C1810" s="153" t="s">
        <v>432</v>
      </c>
      <c r="D1810" s="131">
        <v>0.4991147311664457</v>
      </c>
      <c r="F1810" s="131">
        <v>0.6397982710391836</v>
      </c>
      <c r="G1810" s="131">
        <v>0.42423443817527834</v>
      </c>
      <c r="H1810" s="131">
        <v>4.807003365737398</v>
      </c>
    </row>
    <row r="1811" spans="1:16" ht="12.75">
      <c r="A1811" s="141" t="s">
        <v>412</v>
      </c>
      <c r="B1811" s="136" t="s">
        <v>575</v>
      </c>
      <c r="D1811" s="141" t="s">
        <v>413</v>
      </c>
      <c r="E1811" s="136" t="s">
        <v>414</v>
      </c>
      <c r="F1811" s="137" t="s">
        <v>453</v>
      </c>
      <c r="G1811" s="142" t="s">
        <v>416</v>
      </c>
      <c r="H1811" s="143">
        <v>2</v>
      </c>
      <c r="I1811" s="144" t="s">
        <v>417</v>
      </c>
      <c r="J1811" s="143">
        <v>3</v>
      </c>
      <c r="K1811" s="142" t="s">
        <v>418</v>
      </c>
      <c r="L1811" s="145">
        <v>1</v>
      </c>
      <c r="M1811" s="142" t="s">
        <v>419</v>
      </c>
      <c r="N1811" s="146">
        <v>1</v>
      </c>
      <c r="O1811" s="142" t="s">
        <v>420</v>
      </c>
      <c r="P1811" s="146">
        <v>1</v>
      </c>
    </row>
    <row r="1813" spans="1:10" ht="12.75">
      <c r="A1813" s="147" t="s">
        <v>421</v>
      </c>
      <c r="C1813" s="148" t="s">
        <v>422</v>
      </c>
      <c r="D1813" s="148" t="s">
        <v>423</v>
      </c>
      <c r="F1813" s="148" t="s">
        <v>424</v>
      </c>
      <c r="G1813" s="148" t="s">
        <v>425</v>
      </c>
      <c r="H1813" s="148" t="s">
        <v>426</v>
      </c>
      <c r="I1813" s="149" t="s">
        <v>427</v>
      </c>
      <c r="J1813" s="148" t="s">
        <v>428</v>
      </c>
    </row>
    <row r="1814" spans="1:8" ht="12.75">
      <c r="A1814" s="150" t="s">
        <v>492</v>
      </c>
      <c r="C1814" s="151">
        <v>228.61599999992177</v>
      </c>
      <c r="D1814" s="131">
        <v>97860.45015621185</v>
      </c>
      <c r="F1814" s="131">
        <v>62059</v>
      </c>
      <c r="G1814" s="131">
        <v>54876.999999940395</v>
      </c>
      <c r="H1814" s="152" t="s">
        <v>1069</v>
      </c>
    </row>
    <row r="1816" spans="4:8" ht="12.75">
      <c r="D1816" s="131">
        <v>97871.14785528183</v>
      </c>
      <c r="F1816" s="131">
        <v>61226.999999940395</v>
      </c>
      <c r="G1816" s="131">
        <v>54923.000000059605</v>
      </c>
      <c r="H1816" s="152" t="s">
        <v>1070</v>
      </c>
    </row>
    <row r="1818" spans="4:8" ht="12.75">
      <c r="D1818" s="131">
        <v>99258.64600396156</v>
      </c>
      <c r="F1818" s="131">
        <v>61470</v>
      </c>
      <c r="G1818" s="131">
        <v>54213</v>
      </c>
      <c r="H1818" s="152" t="s">
        <v>1071</v>
      </c>
    </row>
    <row r="1820" spans="1:8" ht="12.75">
      <c r="A1820" s="147" t="s">
        <v>429</v>
      </c>
      <c r="C1820" s="153" t="s">
        <v>430</v>
      </c>
      <c r="D1820" s="131">
        <v>98330.08133848509</v>
      </c>
      <c r="F1820" s="131">
        <v>61585.333333313465</v>
      </c>
      <c r="G1820" s="131">
        <v>54671</v>
      </c>
      <c r="H1820" s="131">
        <v>40137.76106358111</v>
      </c>
    </row>
    <row r="1821" spans="1:8" ht="12.75">
      <c r="A1821" s="130">
        <v>38397.97288194444</v>
      </c>
      <c r="C1821" s="153" t="s">
        <v>431</v>
      </c>
      <c r="D1821" s="131">
        <v>804.1783780191449</v>
      </c>
      <c r="F1821" s="131">
        <v>427.8227826510715</v>
      </c>
      <c r="G1821" s="131">
        <v>397.30592747057676</v>
      </c>
      <c r="H1821" s="131">
        <v>804.1783780191449</v>
      </c>
    </row>
    <row r="1823" spans="3:8" ht="12.75">
      <c r="C1823" s="153" t="s">
        <v>432</v>
      </c>
      <c r="D1823" s="131">
        <v>0.8178355667691288</v>
      </c>
      <c r="F1823" s="131">
        <v>0.6946829049955773</v>
      </c>
      <c r="G1823" s="131">
        <v>0.726721529641998</v>
      </c>
      <c r="H1823" s="131">
        <v>2.003545680451056</v>
      </c>
    </row>
    <row r="1824" spans="1:10" ht="12.75">
      <c r="A1824" s="147" t="s">
        <v>421</v>
      </c>
      <c r="C1824" s="148" t="s">
        <v>422</v>
      </c>
      <c r="D1824" s="148" t="s">
        <v>423</v>
      </c>
      <c r="F1824" s="148" t="s">
        <v>424</v>
      </c>
      <c r="G1824" s="148" t="s">
        <v>425</v>
      </c>
      <c r="H1824" s="148" t="s">
        <v>426</v>
      </c>
      <c r="I1824" s="149" t="s">
        <v>427</v>
      </c>
      <c r="J1824" s="148" t="s">
        <v>428</v>
      </c>
    </row>
    <row r="1825" spans="1:8" ht="12.75">
      <c r="A1825" s="150" t="s">
        <v>493</v>
      </c>
      <c r="C1825" s="151">
        <v>231.6040000000503</v>
      </c>
      <c r="D1825" s="131">
        <v>106206.06988024712</v>
      </c>
      <c r="F1825" s="131">
        <v>39666</v>
      </c>
      <c r="G1825" s="131">
        <v>63396</v>
      </c>
      <c r="H1825" s="152" t="s">
        <v>1072</v>
      </c>
    </row>
    <row r="1827" spans="4:8" ht="12.75">
      <c r="D1827" s="131">
        <v>106788.60383033752</v>
      </c>
      <c r="F1827" s="131">
        <v>42216</v>
      </c>
      <c r="G1827" s="131">
        <v>63394.000000059605</v>
      </c>
      <c r="H1827" s="152" t="s">
        <v>1073</v>
      </c>
    </row>
    <row r="1829" spans="4:8" ht="12.75">
      <c r="D1829" s="131">
        <v>104301.34052681923</v>
      </c>
      <c r="F1829" s="131">
        <v>41923</v>
      </c>
      <c r="G1829" s="131">
        <v>64442</v>
      </c>
      <c r="H1829" s="152" t="s">
        <v>1074</v>
      </c>
    </row>
    <row r="1831" spans="1:8" ht="12.75">
      <c r="A1831" s="147" t="s">
        <v>429</v>
      </c>
      <c r="C1831" s="153" t="s">
        <v>430</v>
      </c>
      <c r="D1831" s="131">
        <v>105765.33807913461</v>
      </c>
      <c r="F1831" s="131">
        <v>41268.333333333336</v>
      </c>
      <c r="G1831" s="131">
        <v>63744.00000001986</v>
      </c>
      <c r="H1831" s="131">
        <v>48760.074116745636</v>
      </c>
    </row>
    <row r="1832" spans="1:8" ht="12.75">
      <c r="A1832" s="130">
        <v>38397.97335648148</v>
      </c>
      <c r="C1832" s="153" t="s">
        <v>431</v>
      </c>
      <c r="D1832" s="131">
        <v>1300.8854967449195</v>
      </c>
      <c r="F1832" s="131">
        <v>1395.3731878366207</v>
      </c>
      <c r="G1832" s="131">
        <v>604.4865589728536</v>
      </c>
      <c r="H1832" s="131">
        <v>1300.8854967449195</v>
      </c>
    </row>
    <row r="1834" spans="3:8" ht="12.75">
      <c r="C1834" s="153" t="s">
        <v>432</v>
      </c>
      <c r="D1834" s="131">
        <v>1.2299733734804357</v>
      </c>
      <c r="F1834" s="131">
        <v>3.3812201151083254</v>
      </c>
      <c r="G1834" s="131">
        <v>0.9483034622437644</v>
      </c>
      <c r="H1834" s="131">
        <v>2.667931746022834</v>
      </c>
    </row>
    <row r="1835" spans="1:10" ht="12.75">
      <c r="A1835" s="147" t="s">
        <v>421</v>
      </c>
      <c r="C1835" s="148" t="s">
        <v>422</v>
      </c>
      <c r="D1835" s="148" t="s">
        <v>423</v>
      </c>
      <c r="F1835" s="148" t="s">
        <v>424</v>
      </c>
      <c r="G1835" s="148" t="s">
        <v>425</v>
      </c>
      <c r="H1835" s="148" t="s">
        <v>426</v>
      </c>
      <c r="I1835" s="149" t="s">
        <v>427</v>
      </c>
      <c r="J1835" s="148" t="s">
        <v>428</v>
      </c>
    </row>
    <row r="1836" spans="1:8" ht="12.75">
      <c r="A1836" s="150" t="s">
        <v>491</v>
      </c>
      <c r="C1836" s="151">
        <v>267.7160000000149</v>
      </c>
      <c r="D1836" s="131">
        <v>96209.95661759377</v>
      </c>
      <c r="F1836" s="131">
        <v>12430.5</v>
      </c>
      <c r="G1836" s="131">
        <v>13142.5</v>
      </c>
      <c r="H1836" s="152" t="s">
        <v>1075</v>
      </c>
    </row>
    <row r="1838" spans="4:8" ht="12.75">
      <c r="D1838" s="131">
        <v>94703.00961887836</v>
      </c>
      <c r="F1838" s="131">
        <v>12435.25</v>
      </c>
      <c r="G1838" s="131">
        <v>13021.75</v>
      </c>
      <c r="H1838" s="152" t="s">
        <v>1076</v>
      </c>
    </row>
    <row r="1840" spans="4:8" ht="12.75">
      <c r="D1840" s="131">
        <v>97027.21792399883</v>
      </c>
      <c r="F1840" s="131">
        <v>12425.5</v>
      </c>
      <c r="G1840" s="131">
        <v>13045</v>
      </c>
      <c r="H1840" s="152" t="s">
        <v>1077</v>
      </c>
    </row>
    <row r="1842" spans="1:8" ht="12.75">
      <c r="A1842" s="147" t="s">
        <v>429</v>
      </c>
      <c r="C1842" s="153" t="s">
        <v>430</v>
      </c>
      <c r="D1842" s="131">
        <v>95980.06138682365</v>
      </c>
      <c r="F1842" s="131">
        <v>12430.416666666668</v>
      </c>
      <c r="G1842" s="131">
        <v>13069.75</v>
      </c>
      <c r="H1842" s="131">
        <v>83176.35386623415</v>
      </c>
    </row>
    <row r="1843" spans="1:8" ht="12.75">
      <c r="A1843" s="130">
        <v>38397.97400462963</v>
      </c>
      <c r="C1843" s="153" t="s">
        <v>431</v>
      </c>
      <c r="D1843" s="131">
        <v>1179.035590746966</v>
      </c>
      <c r="F1843" s="131">
        <v>4.875534158770026</v>
      </c>
      <c r="G1843" s="131">
        <v>64.06685960775665</v>
      </c>
      <c r="H1843" s="131">
        <v>1179.035590746966</v>
      </c>
    </row>
    <row r="1845" spans="3:8" ht="12.75">
      <c r="C1845" s="153" t="s">
        <v>432</v>
      </c>
      <c r="D1845" s="131">
        <v>1.2284172084399463</v>
      </c>
      <c r="F1845" s="131">
        <v>0.039222612479630145</v>
      </c>
      <c r="G1845" s="131">
        <v>0.49019192874964446</v>
      </c>
      <c r="H1845" s="131">
        <v>1.4175129540339242</v>
      </c>
    </row>
    <row r="1846" spans="1:10" ht="12.75">
      <c r="A1846" s="147" t="s">
        <v>421</v>
      </c>
      <c r="C1846" s="148" t="s">
        <v>422</v>
      </c>
      <c r="D1846" s="148" t="s">
        <v>423</v>
      </c>
      <c r="F1846" s="148" t="s">
        <v>424</v>
      </c>
      <c r="G1846" s="148" t="s">
        <v>425</v>
      </c>
      <c r="H1846" s="148" t="s">
        <v>426</v>
      </c>
      <c r="I1846" s="149" t="s">
        <v>427</v>
      </c>
      <c r="J1846" s="148" t="s">
        <v>428</v>
      </c>
    </row>
    <row r="1847" spans="1:8" ht="12.75">
      <c r="A1847" s="150" t="s">
        <v>490</v>
      </c>
      <c r="C1847" s="151">
        <v>292.40199999976903</v>
      </c>
      <c r="D1847" s="131">
        <v>79751.23859596252</v>
      </c>
      <c r="F1847" s="131">
        <v>39576.5</v>
      </c>
      <c r="G1847" s="131">
        <v>38245.75</v>
      </c>
      <c r="H1847" s="152" t="s">
        <v>1078</v>
      </c>
    </row>
    <row r="1849" spans="4:8" ht="12.75">
      <c r="D1849" s="131">
        <v>79364.65596878529</v>
      </c>
      <c r="F1849" s="131">
        <v>39413</v>
      </c>
      <c r="G1849" s="131">
        <v>37826.75</v>
      </c>
      <c r="H1849" s="152" t="s">
        <v>1079</v>
      </c>
    </row>
    <row r="1851" spans="4:8" ht="12.75">
      <c r="D1851" s="131">
        <v>79897.756783247</v>
      </c>
      <c r="F1851" s="131">
        <v>39644.75</v>
      </c>
      <c r="G1851" s="131">
        <v>38109.75</v>
      </c>
      <c r="H1851" s="152" t="s">
        <v>1080</v>
      </c>
    </row>
    <row r="1853" spans="1:8" ht="12.75">
      <c r="A1853" s="147" t="s">
        <v>429</v>
      </c>
      <c r="C1853" s="153" t="s">
        <v>430</v>
      </c>
      <c r="D1853" s="131">
        <v>79671.21711599827</v>
      </c>
      <c r="F1853" s="131">
        <v>39544.75</v>
      </c>
      <c r="G1853" s="131">
        <v>38060.75</v>
      </c>
      <c r="H1853" s="131">
        <v>41079.79622992232</v>
      </c>
    </row>
    <row r="1854" spans="1:8" ht="12.75">
      <c r="A1854" s="130">
        <v>38397.97467592593</v>
      </c>
      <c r="C1854" s="153" t="s">
        <v>431</v>
      </c>
      <c r="D1854" s="131">
        <v>275.4118689146539</v>
      </c>
      <c r="F1854" s="131">
        <v>119.09266350199745</v>
      </c>
      <c r="G1854" s="131">
        <v>213.75453211569575</v>
      </c>
      <c r="H1854" s="131">
        <v>275.4118689146539</v>
      </c>
    </row>
    <row r="1856" spans="3:8" ht="12.75">
      <c r="C1856" s="153" t="s">
        <v>432</v>
      </c>
      <c r="D1856" s="131">
        <v>0.34568552971101807</v>
      </c>
      <c r="F1856" s="131">
        <v>0.3011592272096737</v>
      </c>
      <c r="G1856" s="131">
        <v>0.5616140830532657</v>
      </c>
      <c r="H1856" s="131">
        <v>0.6704314387860698</v>
      </c>
    </row>
    <row r="1857" spans="1:10" ht="12.75">
      <c r="A1857" s="147" t="s">
        <v>421</v>
      </c>
      <c r="C1857" s="148" t="s">
        <v>422</v>
      </c>
      <c r="D1857" s="148" t="s">
        <v>423</v>
      </c>
      <c r="F1857" s="148" t="s">
        <v>424</v>
      </c>
      <c r="G1857" s="148" t="s">
        <v>425</v>
      </c>
      <c r="H1857" s="148" t="s">
        <v>426</v>
      </c>
      <c r="I1857" s="149" t="s">
        <v>427</v>
      </c>
      <c r="J1857" s="148" t="s">
        <v>428</v>
      </c>
    </row>
    <row r="1858" spans="1:8" ht="12.75">
      <c r="A1858" s="150" t="s">
        <v>494</v>
      </c>
      <c r="C1858" s="151">
        <v>324.75400000019</v>
      </c>
      <c r="D1858" s="131">
        <v>75312.02956783772</v>
      </c>
      <c r="F1858" s="131">
        <v>55576.999999940395</v>
      </c>
      <c r="G1858" s="131">
        <v>50273</v>
      </c>
      <c r="H1858" s="152" t="s">
        <v>1081</v>
      </c>
    </row>
    <row r="1860" spans="4:8" ht="12.75">
      <c r="D1860" s="131">
        <v>74661.50644385815</v>
      </c>
      <c r="F1860" s="131">
        <v>54638.999999940395</v>
      </c>
      <c r="G1860" s="131">
        <v>50301</v>
      </c>
      <c r="H1860" s="152" t="s">
        <v>1082</v>
      </c>
    </row>
    <row r="1862" spans="4:8" ht="12.75">
      <c r="D1862" s="131">
        <v>75094.9829287529</v>
      </c>
      <c r="F1862" s="131">
        <v>54287</v>
      </c>
      <c r="G1862" s="131">
        <v>50265</v>
      </c>
      <c r="H1862" s="152" t="s">
        <v>1083</v>
      </c>
    </row>
    <row r="1864" spans="1:8" ht="12.75">
      <c r="A1864" s="147" t="s">
        <v>429</v>
      </c>
      <c r="C1864" s="153" t="s">
        <v>430</v>
      </c>
      <c r="D1864" s="131">
        <v>75022.83964681625</v>
      </c>
      <c r="F1864" s="131">
        <v>54834.3333332936</v>
      </c>
      <c r="G1864" s="131">
        <v>50279.66666666667</v>
      </c>
      <c r="H1864" s="131">
        <v>22314.562567244382</v>
      </c>
    </row>
    <row r="1865" spans="1:8" ht="12.75">
      <c r="A1865" s="130">
        <v>38397.97518518518</v>
      </c>
      <c r="C1865" s="153" t="s">
        <v>431</v>
      </c>
      <c r="D1865" s="131">
        <v>331.20774984092304</v>
      </c>
      <c r="F1865" s="131">
        <v>666.8143169584628</v>
      </c>
      <c r="G1865" s="131">
        <v>18.903262505010435</v>
      </c>
      <c r="H1865" s="131">
        <v>331.20774984092304</v>
      </c>
    </row>
    <row r="1867" spans="3:8" ht="12.75">
      <c r="C1867" s="153" t="s">
        <v>432</v>
      </c>
      <c r="D1867" s="131">
        <v>0.4414758910754966</v>
      </c>
      <c r="F1867" s="131">
        <v>1.216052564923945</v>
      </c>
      <c r="G1867" s="131">
        <v>0.03759623672593381</v>
      </c>
      <c r="H1867" s="131">
        <v>1.484267275429831</v>
      </c>
    </row>
    <row r="1868" spans="1:10" ht="12.75">
      <c r="A1868" s="147" t="s">
        <v>421</v>
      </c>
      <c r="C1868" s="148" t="s">
        <v>422</v>
      </c>
      <c r="D1868" s="148" t="s">
        <v>423</v>
      </c>
      <c r="F1868" s="148" t="s">
        <v>424</v>
      </c>
      <c r="G1868" s="148" t="s">
        <v>425</v>
      </c>
      <c r="H1868" s="148" t="s">
        <v>426</v>
      </c>
      <c r="I1868" s="149" t="s">
        <v>427</v>
      </c>
      <c r="J1868" s="148" t="s">
        <v>428</v>
      </c>
    </row>
    <row r="1869" spans="1:8" ht="12.75">
      <c r="A1869" s="150" t="s">
        <v>513</v>
      </c>
      <c r="C1869" s="151">
        <v>343.82299999985844</v>
      </c>
      <c r="D1869" s="131">
        <v>84584.46418309212</v>
      </c>
      <c r="F1869" s="131">
        <v>49046</v>
      </c>
      <c r="G1869" s="131">
        <v>49462</v>
      </c>
      <c r="H1869" s="152" t="s">
        <v>1084</v>
      </c>
    </row>
    <row r="1871" spans="4:8" ht="12.75">
      <c r="D1871" s="131">
        <v>85819.39065134525</v>
      </c>
      <c r="F1871" s="131">
        <v>49944</v>
      </c>
      <c r="G1871" s="131">
        <v>49400</v>
      </c>
      <c r="H1871" s="152" t="s">
        <v>1085</v>
      </c>
    </row>
    <row r="1873" spans="4:8" ht="12.75">
      <c r="D1873" s="131">
        <v>85687.46055817604</v>
      </c>
      <c r="F1873" s="131">
        <v>50128</v>
      </c>
      <c r="G1873" s="131">
        <v>49836</v>
      </c>
      <c r="H1873" s="152" t="s">
        <v>1086</v>
      </c>
    </row>
    <row r="1875" spans="1:8" ht="12.75">
      <c r="A1875" s="147" t="s">
        <v>429</v>
      </c>
      <c r="C1875" s="153" t="s">
        <v>430</v>
      </c>
      <c r="D1875" s="131">
        <v>85363.7717975378</v>
      </c>
      <c r="F1875" s="131">
        <v>49706</v>
      </c>
      <c r="G1875" s="131">
        <v>49566</v>
      </c>
      <c r="H1875" s="131">
        <v>35727.26674703275</v>
      </c>
    </row>
    <row r="1876" spans="1:8" ht="12.75">
      <c r="A1876" s="130">
        <v>38397.975625</v>
      </c>
      <c r="C1876" s="153" t="s">
        <v>431</v>
      </c>
      <c r="D1876" s="131">
        <v>678.1162553871663</v>
      </c>
      <c r="F1876" s="131">
        <v>578.9335022262919</v>
      </c>
      <c r="G1876" s="131">
        <v>235.87284710199268</v>
      </c>
      <c r="H1876" s="131">
        <v>678.1162553871663</v>
      </c>
    </row>
    <row r="1878" spans="3:8" ht="12.75">
      <c r="C1878" s="153" t="s">
        <v>432</v>
      </c>
      <c r="D1878" s="131">
        <v>0.7943841293651991</v>
      </c>
      <c r="F1878" s="131">
        <v>1.164715531779447</v>
      </c>
      <c r="G1878" s="131">
        <v>0.4758763004922581</v>
      </c>
      <c r="H1878" s="131">
        <v>1.8980356381264054</v>
      </c>
    </row>
    <row r="1879" spans="1:10" ht="12.75">
      <c r="A1879" s="147" t="s">
        <v>421</v>
      </c>
      <c r="C1879" s="148" t="s">
        <v>422</v>
      </c>
      <c r="D1879" s="148" t="s">
        <v>423</v>
      </c>
      <c r="F1879" s="148" t="s">
        <v>424</v>
      </c>
      <c r="G1879" s="148" t="s">
        <v>425</v>
      </c>
      <c r="H1879" s="148" t="s">
        <v>426</v>
      </c>
      <c r="I1879" s="149" t="s">
        <v>427</v>
      </c>
      <c r="J1879" s="148" t="s">
        <v>428</v>
      </c>
    </row>
    <row r="1880" spans="1:8" ht="12.75">
      <c r="A1880" s="150" t="s">
        <v>495</v>
      </c>
      <c r="C1880" s="151">
        <v>361.38400000007823</v>
      </c>
      <c r="D1880" s="131">
        <v>74107.41524970531</v>
      </c>
      <c r="F1880" s="131">
        <v>45550</v>
      </c>
      <c r="G1880" s="131">
        <v>44846</v>
      </c>
      <c r="H1880" s="152" t="s">
        <v>1087</v>
      </c>
    </row>
    <row r="1882" spans="4:8" ht="12.75">
      <c r="D1882" s="131">
        <v>75452.743019104</v>
      </c>
      <c r="F1882" s="131">
        <v>45620</v>
      </c>
      <c r="G1882" s="131">
        <v>45150</v>
      </c>
      <c r="H1882" s="152" t="s">
        <v>1088</v>
      </c>
    </row>
    <row r="1884" spans="4:8" ht="12.75">
      <c r="D1884" s="131">
        <v>75188.74649131298</v>
      </c>
      <c r="F1884" s="131">
        <v>44726</v>
      </c>
      <c r="G1884" s="131">
        <v>45308</v>
      </c>
      <c r="H1884" s="152" t="s">
        <v>1089</v>
      </c>
    </row>
    <row r="1886" spans="1:8" ht="12.75">
      <c r="A1886" s="147" t="s">
        <v>429</v>
      </c>
      <c r="C1886" s="153" t="s">
        <v>430</v>
      </c>
      <c r="D1886" s="131">
        <v>74916.30158670743</v>
      </c>
      <c r="F1886" s="131">
        <v>45298.66666666667</v>
      </c>
      <c r="G1886" s="131">
        <v>45101.33333333333</v>
      </c>
      <c r="H1886" s="131">
        <v>29708.3380664156</v>
      </c>
    </row>
    <row r="1887" spans="1:8" ht="12.75">
      <c r="A1887" s="130">
        <v>38397.97605324074</v>
      </c>
      <c r="C1887" s="153" t="s">
        <v>431</v>
      </c>
      <c r="D1887" s="131">
        <v>712.8438618041464</v>
      </c>
      <c r="F1887" s="131">
        <v>497.1773660710364</v>
      </c>
      <c r="G1887" s="131">
        <v>234.8134010940034</v>
      </c>
      <c r="H1887" s="131">
        <v>712.8438618041464</v>
      </c>
    </row>
    <row r="1889" spans="3:8" ht="12.75">
      <c r="C1889" s="153" t="s">
        <v>432</v>
      </c>
      <c r="D1889" s="131">
        <v>0.9515203589957089</v>
      </c>
      <c r="F1889" s="131">
        <v>1.0975540841622335</v>
      </c>
      <c r="G1889" s="131">
        <v>0.5206351647268451</v>
      </c>
      <c r="H1889" s="131">
        <v>2.39947404735506</v>
      </c>
    </row>
    <row r="1890" spans="1:10" ht="12.75">
      <c r="A1890" s="147" t="s">
        <v>421</v>
      </c>
      <c r="C1890" s="148" t="s">
        <v>422</v>
      </c>
      <c r="D1890" s="148" t="s">
        <v>423</v>
      </c>
      <c r="F1890" s="148" t="s">
        <v>424</v>
      </c>
      <c r="G1890" s="148" t="s">
        <v>425</v>
      </c>
      <c r="H1890" s="148" t="s">
        <v>426</v>
      </c>
      <c r="I1890" s="149" t="s">
        <v>427</v>
      </c>
      <c r="J1890" s="148" t="s">
        <v>428</v>
      </c>
    </row>
    <row r="1891" spans="1:8" ht="12.75">
      <c r="A1891" s="150" t="s">
        <v>514</v>
      </c>
      <c r="C1891" s="151">
        <v>371.029</v>
      </c>
      <c r="D1891" s="131">
        <v>73174.11591649055</v>
      </c>
      <c r="F1891" s="131">
        <v>54272</v>
      </c>
      <c r="G1891" s="131">
        <v>55690.000000059605</v>
      </c>
      <c r="H1891" s="152" t="s">
        <v>1090</v>
      </c>
    </row>
    <row r="1893" spans="4:8" ht="12.75">
      <c r="D1893" s="131">
        <v>72603.76202392578</v>
      </c>
      <c r="F1893" s="131">
        <v>55559.999999940395</v>
      </c>
      <c r="G1893" s="131">
        <v>54796</v>
      </c>
      <c r="H1893" s="152" t="s">
        <v>1091</v>
      </c>
    </row>
    <row r="1895" spans="4:8" ht="12.75">
      <c r="D1895" s="131">
        <v>73155.02693653107</v>
      </c>
      <c r="F1895" s="131">
        <v>54096</v>
      </c>
      <c r="G1895" s="131">
        <v>56255.999999940395</v>
      </c>
      <c r="H1895" s="152" t="s">
        <v>1092</v>
      </c>
    </row>
    <row r="1897" spans="1:8" ht="12.75">
      <c r="A1897" s="147" t="s">
        <v>429</v>
      </c>
      <c r="C1897" s="153" t="s">
        <v>430</v>
      </c>
      <c r="D1897" s="131">
        <v>72977.63495898247</v>
      </c>
      <c r="F1897" s="131">
        <v>54642.66666664679</v>
      </c>
      <c r="G1897" s="131">
        <v>55580.66666666667</v>
      </c>
      <c r="H1897" s="131">
        <v>17978.01268979111</v>
      </c>
    </row>
    <row r="1898" spans="1:8" ht="12.75">
      <c r="A1898" s="130">
        <v>38397.976493055554</v>
      </c>
      <c r="C1898" s="153" t="s">
        <v>431</v>
      </c>
      <c r="D1898" s="131">
        <v>323.92410525738416</v>
      </c>
      <c r="F1898" s="131">
        <v>799.2930209116021</v>
      </c>
      <c r="G1898" s="131">
        <v>736.1150272205882</v>
      </c>
      <c r="H1898" s="131">
        <v>323.92410525738416</v>
      </c>
    </row>
    <row r="1900" spans="3:8" ht="12.75">
      <c r="C1900" s="153" t="s">
        <v>432</v>
      </c>
      <c r="D1900" s="131">
        <v>0.4438676389546575</v>
      </c>
      <c r="F1900" s="131">
        <v>1.4627635686006533</v>
      </c>
      <c r="G1900" s="131">
        <v>1.3244084163928493</v>
      </c>
      <c r="H1900" s="131">
        <v>1.8017792669671766</v>
      </c>
    </row>
    <row r="1901" spans="1:10" ht="12.75">
      <c r="A1901" s="147" t="s">
        <v>421</v>
      </c>
      <c r="C1901" s="148" t="s">
        <v>422</v>
      </c>
      <c r="D1901" s="148" t="s">
        <v>423</v>
      </c>
      <c r="F1901" s="148" t="s">
        <v>424</v>
      </c>
      <c r="G1901" s="148" t="s">
        <v>425</v>
      </c>
      <c r="H1901" s="148" t="s">
        <v>426</v>
      </c>
      <c r="I1901" s="149" t="s">
        <v>427</v>
      </c>
      <c r="J1901" s="148" t="s">
        <v>428</v>
      </c>
    </row>
    <row r="1902" spans="1:8" ht="12.75">
      <c r="A1902" s="150" t="s">
        <v>489</v>
      </c>
      <c r="C1902" s="151">
        <v>407.77100000018254</v>
      </c>
      <c r="D1902" s="131">
        <v>4769895.866485596</v>
      </c>
      <c r="F1902" s="131">
        <v>149800</v>
      </c>
      <c r="G1902" s="131">
        <v>140200</v>
      </c>
      <c r="H1902" s="152" t="s">
        <v>1093</v>
      </c>
    </row>
    <row r="1904" spans="4:8" ht="12.75">
      <c r="D1904" s="131">
        <v>4968024.752502441</v>
      </c>
      <c r="F1904" s="131">
        <v>149200</v>
      </c>
      <c r="G1904" s="131">
        <v>141100</v>
      </c>
      <c r="H1904" s="152" t="s">
        <v>1094</v>
      </c>
    </row>
    <row r="1906" spans="4:8" ht="12.75">
      <c r="D1906" s="131">
        <v>4885077.803520203</v>
      </c>
      <c r="F1906" s="131">
        <v>150100</v>
      </c>
      <c r="G1906" s="131">
        <v>140700</v>
      </c>
      <c r="H1906" s="152" t="s">
        <v>1095</v>
      </c>
    </row>
    <row r="1908" spans="1:8" ht="12.75">
      <c r="A1908" s="147" t="s">
        <v>429</v>
      </c>
      <c r="C1908" s="153" t="s">
        <v>430</v>
      </c>
      <c r="D1908" s="131">
        <v>4874332.807502747</v>
      </c>
      <c r="F1908" s="131">
        <v>149700</v>
      </c>
      <c r="G1908" s="131">
        <v>140666.66666666666</v>
      </c>
      <c r="H1908" s="131">
        <v>4729223.331611762</v>
      </c>
    </row>
    <row r="1909" spans="1:8" ht="12.75">
      <c r="A1909" s="130">
        <v>38397.976956018516</v>
      </c>
      <c r="C1909" s="153" t="s">
        <v>431</v>
      </c>
      <c r="D1909" s="131">
        <v>99500.52800426069</v>
      </c>
      <c r="F1909" s="131">
        <v>458.25756949558405</v>
      </c>
      <c r="G1909" s="131">
        <v>450.9249752822894</v>
      </c>
      <c r="H1909" s="131">
        <v>99500.52800426069</v>
      </c>
    </row>
    <row r="1911" spans="3:8" ht="12.75">
      <c r="C1911" s="153" t="s">
        <v>432</v>
      </c>
      <c r="D1911" s="131">
        <v>2.041315846367855</v>
      </c>
      <c r="F1911" s="131">
        <v>0.3061172808921737</v>
      </c>
      <c r="G1911" s="131">
        <v>0.3205627786366987</v>
      </c>
      <c r="H1911" s="131">
        <v>2.1039507129884276</v>
      </c>
    </row>
    <row r="1912" spans="1:10" ht="12.75">
      <c r="A1912" s="147" t="s">
        <v>421</v>
      </c>
      <c r="C1912" s="148" t="s">
        <v>422</v>
      </c>
      <c r="D1912" s="148" t="s">
        <v>423</v>
      </c>
      <c r="F1912" s="148" t="s">
        <v>424</v>
      </c>
      <c r="G1912" s="148" t="s">
        <v>425</v>
      </c>
      <c r="H1912" s="148" t="s">
        <v>426</v>
      </c>
      <c r="I1912" s="149" t="s">
        <v>427</v>
      </c>
      <c r="J1912" s="148" t="s">
        <v>428</v>
      </c>
    </row>
    <row r="1913" spans="1:8" ht="12.75">
      <c r="A1913" s="150" t="s">
        <v>496</v>
      </c>
      <c r="C1913" s="151">
        <v>455.40299999993294</v>
      </c>
      <c r="D1913" s="131">
        <v>657173.1360378265</v>
      </c>
      <c r="F1913" s="131">
        <v>128032.49999988079</v>
      </c>
      <c r="G1913" s="131">
        <v>133097.5</v>
      </c>
      <c r="H1913" s="152" t="s">
        <v>1096</v>
      </c>
    </row>
    <row r="1915" spans="4:8" ht="12.75">
      <c r="D1915" s="131">
        <v>683002.9874401093</v>
      </c>
      <c r="F1915" s="131">
        <v>129280.00000011921</v>
      </c>
      <c r="G1915" s="131">
        <v>132437.5</v>
      </c>
      <c r="H1915" s="152" t="s">
        <v>1097</v>
      </c>
    </row>
    <row r="1917" spans="4:8" ht="12.75">
      <c r="D1917" s="131">
        <v>675132.6450176239</v>
      </c>
      <c r="F1917" s="131">
        <v>129750</v>
      </c>
      <c r="G1917" s="131">
        <v>133452.5</v>
      </c>
      <c r="H1917" s="152" t="s">
        <v>1098</v>
      </c>
    </row>
    <row r="1919" spans="1:8" ht="12.75">
      <c r="A1919" s="147" t="s">
        <v>429</v>
      </c>
      <c r="C1919" s="153" t="s">
        <v>430</v>
      </c>
      <c r="D1919" s="131">
        <v>671769.5894985199</v>
      </c>
      <c r="F1919" s="131">
        <v>129020.83333333334</v>
      </c>
      <c r="G1919" s="131">
        <v>132995.83333333334</v>
      </c>
      <c r="H1919" s="131">
        <v>540772.8113977447</v>
      </c>
    </row>
    <row r="1920" spans="1:8" ht="12.75">
      <c r="A1920" s="130">
        <v>38397.97760416667</v>
      </c>
      <c r="C1920" s="153" t="s">
        <v>431</v>
      </c>
      <c r="D1920" s="131">
        <v>13239.25650043744</v>
      </c>
      <c r="F1920" s="131">
        <v>887.5962389978188</v>
      </c>
      <c r="G1920" s="131">
        <v>515.080899794715</v>
      </c>
      <c r="H1920" s="131">
        <v>13239.25650043744</v>
      </c>
    </row>
    <row r="1922" spans="3:8" ht="12.75">
      <c r="C1922" s="153" t="s">
        <v>432</v>
      </c>
      <c r="D1922" s="131">
        <v>1.970803190171294</v>
      </c>
      <c r="F1922" s="131">
        <v>0.6879479972855694</v>
      </c>
      <c r="G1922" s="131">
        <v>0.38729100520295634</v>
      </c>
      <c r="H1922" s="131">
        <v>2.4482104538905545</v>
      </c>
    </row>
    <row r="1923" spans="1:16" ht="12.75">
      <c r="A1923" s="141" t="s">
        <v>412</v>
      </c>
      <c r="B1923" s="136" t="s">
        <v>357</v>
      </c>
      <c r="D1923" s="141" t="s">
        <v>413</v>
      </c>
      <c r="E1923" s="136" t="s">
        <v>414</v>
      </c>
      <c r="F1923" s="137" t="s">
        <v>454</v>
      </c>
      <c r="G1923" s="142" t="s">
        <v>416</v>
      </c>
      <c r="H1923" s="143">
        <v>2</v>
      </c>
      <c r="I1923" s="144" t="s">
        <v>417</v>
      </c>
      <c r="J1923" s="143">
        <v>4</v>
      </c>
      <c r="K1923" s="142" t="s">
        <v>418</v>
      </c>
      <c r="L1923" s="145">
        <v>1</v>
      </c>
      <c r="M1923" s="142" t="s">
        <v>419</v>
      </c>
      <c r="N1923" s="146">
        <v>1</v>
      </c>
      <c r="O1923" s="142" t="s">
        <v>420</v>
      </c>
      <c r="P1923" s="146">
        <v>1</v>
      </c>
    </row>
    <row r="1925" spans="1:10" ht="12.75">
      <c r="A1925" s="147" t="s">
        <v>421</v>
      </c>
      <c r="C1925" s="148" t="s">
        <v>422</v>
      </c>
      <c r="D1925" s="148" t="s">
        <v>423</v>
      </c>
      <c r="F1925" s="148" t="s">
        <v>424</v>
      </c>
      <c r="G1925" s="148" t="s">
        <v>425</v>
      </c>
      <c r="H1925" s="148" t="s">
        <v>426</v>
      </c>
      <c r="I1925" s="149" t="s">
        <v>427</v>
      </c>
      <c r="J1925" s="148" t="s">
        <v>428</v>
      </c>
    </row>
    <row r="1926" spans="1:8" ht="12.75">
      <c r="A1926" s="150" t="s">
        <v>492</v>
      </c>
      <c r="C1926" s="151">
        <v>228.61599999992177</v>
      </c>
      <c r="D1926" s="131">
        <v>63889.515483379364</v>
      </c>
      <c r="F1926" s="131">
        <v>57945</v>
      </c>
      <c r="G1926" s="131">
        <v>54938.999999940395</v>
      </c>
      <c r="H1926" s="152" t="s">
        <v>1099</v>
      </c>
    </row>
    <row r="1928" spans="4:8" ht="12.75">
      <c r="D1928" s="131">
        <v>63014</v>
      </c>
      <c r="F1928" s="131">
        <v>60209</v>
      </c>
      <c r="G1928" s="131">
        <v>55051</v>
      </c>
      <c r="H1928" s="152" t="s">
        <v>1100</v>
      </c>
    </row>
    <row r="1930" spans="4:8" ht="12.75">
      <c r="D1930" s="131">
        <v>63801.64902353287</v>
      </c>
      <c r="F1930" s="131">
        <v>59843</v>
      </c>
      <c r="G1930" s="131">
        <v>55016</v>
      </c>
      <c r="H1930" s="152" t="s">
        <v>1101</v>
      </c>
    </row>
    <row r="1932" spans="1:8" ht="12.75">
      <c r="A1932" s="147" t="s">
        <v>429</v>
      </c>
      <c r="C1932" s="153" t="s">
        <v>430</v>
      </c>
      <c r="D1932" s="131">
        <v>63568.38816897075</v>
      </c>
      <c r="F1932" s="131">
        <v>59332.33333333333</v>
      </c>
      <c r="G1932" s="131">
        <v>55001.99999998014</v>
      </c>
      <c r="H1932" s="131">
        <v>6361.043151798363</v>
      </c>
    </row>
    <row r="1933" spans="1:8" ht="12.75">
      <c r="A1933" s="130">
        <v>38397.979837962965</v>
      </c>
      <c r="C1933" s="153" t="s">
        <v>431</v>
      </c>
      <c r="D1933" s="131">
        <v>482.1201200036197</v>
      </c>
      <c r="F1933" s="131">
        <v>1215.3227280575861</v>
      </c>
      <c r="G1933" s="131">
        <v>57.29746943151336</v>
      </c>
      <c r="H1933" s="131">
        <v>482.1201200036197</v>
      </c>
    </row>
    <row r="1935" spans="3:8" ht="12.75">
      <c r="C1935" s="153" t="s">
        <v>432</v>
      </c>
      <c r="D1935" s="131">
        <v>0.7584274729793354</v>
      </c>
      <c r="F1935" s="131">
        <v>2.0483312551182093</v>
      </c>
      <c r="G1935" s="131">
        <v>0.10417342902355198</v>
      </c>
      <c r="H1935" s="131">
        <v>7.5792618993209775</v>
      </c>
    </row>
    <row r="1936" spans="1:10" ht="12.75">
      <c r="A1936" s="147" t="s">
        <v>421</v>
      </c>
      <c r="C1936" s="148" t="s">
        <v>422</v>
      </c>
      <c r="D1936" s="148" t="s">
        <v>423</v>
      </c>
      <c r="F1936" s="148" t="s">
        <v>424</v>
      </c>
      <c r="G1936" s="148" t="s">
        <v>425</v>
      </c>
      <c r="H1936" s="148" t="s">
        <v>426</v>
      </c>
      <c r="I1936" s="149" t="s">
        <v>427</v>
      </c>
      <c r="J1936" s="148" t="s">
        <v>428</v>
      </c>
    </row>
    <row r="1937" spans="1:8" ht="12.75">
      <c r="A1937" s="150" t="s">
        <v>493</v>
      </c>
      <c r="C1937" s="151">
        <v>231.6040000000503</v>
      </c>
      <c r="D1937" s="131">
        <v>67778.1352635622</v>
      </c>
      <c r="F1937" s="131">
        <v>41948</v>
      </c>
      <c r="G1937" s="131">
        <v>61858</v>
      </c>
      <c r="H1937" s="152" t="s">
        <v>1102</v>
      </c>
    </row>
    <row r="1939" spans="4:8" ht="12.75">
      <c r="D1939" s="131">
        <v>67834.5133960247</v>
      </c>
      <c r="F1939" s="131">
        <v>39884</v>
      </c>
      <c r="G1939" s="131">
        <v>61488</v>
      </c>
      <c r="H1939" s="152" t="s">
        <v>1103</v>
      </c>
    </row>
    <row r="1941" spans="4:8" ht="12.75">
      <c r="D1941" s="131">
        <v>68552.88151156902</v>
      </c>
      <c r="F1941" s="131">
        <v>40091</v>
      </c>
      <c r="G1941" s="131">
        <v>62554</v>
      </c>
      <c r="H1941" s="152" t="s">
        <v>1104</v>
      </c>
    </row>
    <row r="1943" spans="1:8" ht="12.75">
      <c r="A1943" s="147" t="s">
        <v>429</v>
      </c>
      <c r="C1943" s="153" t="s">
        <v>430</v>
      </c>
      <c r="D1943" s="131">
        <v>68055.17672371864</v>
      </c>
      <c r="F1943" s="131">
        <v>40641</v>
      </c>
      <c r="G1943" s="131">
        <v>61966.66666666667</v>
      </c>
      <c r="H1943" s="131">
        <v>12482.448916546393</v>
      </c>
    </row>
    <row r="1944" spans="1:8" ht="12.75">
      <c r="A1944" s="130">
        <v>38397.98030092593</v>
      </c>
      <c r="C1944" s="153" t="s">
        <v>431</v>
      </c>
      <c r="D1944" s="131">
        <v>431.9457898183485</v>
      </c>
      <c r="F1944" s="131">
        <v>1136.6173498587816</v>
      </c>
      <c r="G1944" s="131">
        <v>541.244245542928</v>
      </c>
      <c r="H1944" s="131">
        <v>431.9457898183485</v>
      </c>
    </row>
    <row r="1946" spans="3:8" ht="12.75">
      <c r="C1946" s="153" t="s">
        <v>432</v>
      </c>
      <c r="D1946" s="131">
        <v>0.6346993874865751</v>
      </c>
      <c r="F1946" s="131">
        <v>2.796725843012675</v>
      </c>
      <c r="G1946" s="131">
        <v>0.8734441832322668</v>
      </c>
      <c r="H1946" s="131">
        <v>3.460425055261175</v>
      </c>
    </row>
    <row r="1947" spans="1:10" ht="12.75">
      <c r="A1947" s="147" t="s">
        <v>421</v>
      </c>
      <c r="C1947" s="148" t="s">
        <v>422</v>
      </c>
      <c r="D1947" s="148" t="s">
        <v>423</v>
      </c>
      <c r="F1947" s="148" t="s">
        <v>424</v>
      </c>
      <c r="G1947" s="148" t="s">
        <v>425</v>
      </c>
      <c r="H1947" s="148" t="s">
        <v>426</v>
      </c>
      <c r="I1947" s="149" t="s">
        <v>427</v>
      </c>
      <c r="J1947" s="148" t="s">
        <v>428</v>
      </c>
    </row>
    <row r="1948" spans="1:8" ht="12.75">
      <c r="A1948" s="150" t="s">
        <v>491</v>
      </c>
      <c r="C1948" s="151">
        <v>267.7160000000149</v>
      </c>
      <c r="D1948" s="131">
        <v>29810.58886024356</v>
      </c>
      <c r="F1948" s="131">
        <v>12439</v>
      </c>
      <c r="G1948" s="131">
        <v>13121.75</v>
      </c>
      <c r="H1948" s="152" t="s">
        <v>1105</v>
      </c>
    </row>
    <row r="1950" spans="4:8" ht="12.75">
      <c r="D1950" s="131">
        <v>29757.429823219776</v>
      </c>
      <c r="F1950" s="131">
        <v>12390.5</v>
      </c>
      <c r="G1950" s="131">
        <v>13169.75</v>
      </c>
      <c r="H1950" s="152" t="s">
        <v>1106</v>
      </c>
    </row>
    <row r="1952" spans="4:8" ht="12.75">
      <c r="D1952" s="131">
        <v>29020.651672273874</v>
      </c>
      <c r="F1952" s="131">
        <v>12433.5</v>
      </c>
      <c r="G1952" s="131">
        <v>13093.250000014901</v>
      </c>
      <c r="H1952" s="152" t="s">
        <v>1107</v>
      </c>
    </row>
    <row r="1954" spans="1:8" ht="12.75">
      <c r="A1954" s="147" t="s">
        <v>429</v>
      </c>
      <c r="C1954" s="153" t="s">
        <v>430</v>
      </c>
      <c r="D1954" s="131">
        <v>29529.55678524574</v>
      </c>
      <c r="F1954" s="131">
        <v>12421</v>
      </c>
      <c r="G1954" s="131">
        <v>13128.250000004966</v>
      </c>
      <c r="H1954" s="131">
        <v>16695.611076530226</v>
      </c>
    </row>
    <row r="1955" spans="1:8" ht="12.75">
      <c r="A1955" s="130">
        <v>38397.98094907407</v>
      </c>
      <c r="C1955" s="153" t="s">
        <v>431</v>
      </c>
      <c r="D1955" s="131">
        <v>441.5255160364331</v>
      </c>
      <c r="F1955" s="131">
        <v>26.556543449779</v>
      </c>
      <c r="G1955" s="131">
        <v>38.661996837868756</v>
      </c>
      <c r="H1955" s="131">
        <v>441.5255160364331</v>
      </c>
    </row>
    <row r="1957" spans="3:8" ht="12.75">
      <c r="C1957" s="153" t="s">
        <v>432</v>
      </c>
      <c r="D1957" s="131">
        <v>1.4951985877994571</v>
      </c>
      <c r="F1957" s="131">
        <v>0.2138035862634168</v>
      </c>
      <c r="G1957" s="131">
        <v>0.2944946724647545</v>
      </c>
      <c r="H1957" s="131">
        <v>2.6445603818425396</v>
      </c>
    </row>
    <row r="1958" spans="1:10" ht="12.75">
      <c r="A1958" s="147" t="s">
        <v>421</v>
      </c>
      <c r="C1958" s="148" t="s">
        <v>422</v>
      </c>
      <c r="D1958" s="148" t="s">
        <v>423</v>
      </c>
      <c r="F1958" s="148" t="s">
        <v>424</v>
      </c>
      <c r="G1958" s="148" t="s">
        <v>425</v>
      </c>
      <c r="H1958" s="148" t="s">
        <v>426</v>
      </c>
      <c r="I1958" s="149" t="s">
        <v>427</v>
      </c>
      <c r="J1958" s="148" t="s">
        <v>428</v>
      </c>
    </row>
    <row r="1959" spans="1:8" ht="12.75">
      <c r="A1959" s="150" t="s">
        <v>490</v>
      </c>
      <c r="C1959" s="151">
        <v>292.40199999976903</v>
      </c>
      <c r="D1959" s="131">
        <v>80209.27689290047</v>
      </c>
      <c r="F1959" s="131">
        <v>38587.75</v>
      </c>
      <c r="G1959" s="131">
        <v>38577.25</v>
      </c>
      <c r="H1959" s="152" t="s">
        <v>1108</v>
      </c>
    </row>
    <row r="1961" spans="4:8" ht="12.75">
      <c r="D1961" s="131">
        <v>79744.96552789211</v>
      </c>
      <c r="F1961" s="131">
        <v>38847</v>
      </c>
      <c r="G1961" s="131">
        <v>38634.25</v>
      </c>
      <c r="H1961" s="152" t="s">
        <v>1109</v>
      </c>
    </row>
    <row r="1963" spans="4:8" ht="12.75">
      <c r="D1963" s="131">
        <v>80281.0265570879</v>
      </c>
      <c r="F1963" s="131">
        <v>38770.5</v>
      </c>
      <c r="G1963" s="131">
        <v>38509.25</v>
      </c>
      <c r="H1963" s="152" t="s">
        <v>1110</v>
      </c>
    </row>
    <row r="1965" spans="1:8" ht="12.75">
      <c r="A1965" s="147" t="s">
        <v>429</v>
      </c>
      <c r="C1965" s="153" t="s">
        <v>430</v>
      </c>
      <c r="D1965" s="131">
        <v>80078.42299262683</v>
      </c>
      <c r="F1965" s="131">
        <v>38735.083333333336</v>
      </c>
      <c r="G1965" s="131">
        <v>38573.583333333336</v>
      </c>
      <c r="H1965" s="131">
        <v>41447.088077015</v>
      </c>
    </row>
    <row r="1966" spans="1:8" ht="12.75">
      <c r="A1966" s="130">
        <v>38397.981620370374</v>
      </c>
      <c r="C1966" s="153" t="s">
        <v>431</v>
      </c>
      <c r="D1966" s="131">
        <v>291.00242982948896</v>
      </c>
      <c r="F1966" s="131">
        <v>133.20433864305372</v>
      </c>
      <c r="G1966" s="131">
        <v>62.580614676857664</v>
      </c>
      <c r="H1966" s="131">
        <v>291.00242982948896</v>
      </c>
    </row>
    <row r="1968" spans="3:8" ht="12.75">
      <c r="C1968" s="153" t="s">
        <v>432</v>
      </c>
      <c r="D1968" s="131">
        <v>0.3633968039758761</v>
      </c>
      <c r="F1968" s="131">
        <v>0.3438855094147305</v>
      </c>
      <c r="G1968" s="131">
        <v>0.16223697481270472</v>
      </c>
      <c r="H1968" s="131">
        <v>0.7021058494839545</v>
      </c>
    </row>
    <row r="1969" spans="1:10" ht="12.75">
      <c r="A1969" s="147" t="s">
        <v>421</v>
      </c>
      <c r="C1969" s="148" t="s">
        <v>422</v>
      </c>
      <c r="D1969" s="148" t="s">
        <v>423</v>
      </c>
      <c r="F1969" s="148" t="s">
        <v>424</v>
      </c>
      <c r="G1969" s="148" t="s">
        <v>425</v>
      </c>
      <c r="H1969" s="148" t="s">
        <v>426</v>
      </c>
      <c r="I1969" s="149" t="s">
        <v>427</v>
      </c>
      <c r="J1969" s="148" t="s">
        <v>428</v>
      </c>
    </row>
    <row r="1970" spans="1:8" ht="12.75">
      <c r="A1970" s="150" t="s">
        <v>494</v>
      </c>
      <c r="C1970" s="151">
        <v>324.75400000019</v>
      </c>
      <c r="D1970" s="131">
        <v>73089.55832576752</v>
      </c>
      <c r="F1970" s="131">
        <v>55151</v>
      </c>
      <c r="G1970" s="131">
        <v>50496</v>
      </c>
      <c r="H1970" s="152" t="s">
        <v>1111</v>
      </c>
    </row>
    <row r="1972" spans="4:8" ht="12.75">
      <c r="D1972" s="131">
        <v>72901.57175540924</v>
      </c>
      <c r="F1972" s="131">
        <v>54512</v>
      </c>
      <c r="G1972" s="131">
        <v>50625</v>
      </c>
      <c r="H1972" s="152" t="s">
        <v>1112</v>
      </c>
    </row>
    <row r="1974" spans="4:8" ht="12.75">
      <c r="D1974" s="131">
        <v>73606.02696168423</v>
      </c>
      <c r="F1974" s="131">
        <v>54538</v>
      </c>
      <c r="G1974" s="131">
        <v>50278</v>
      </c>
      <c r="H1974" s="152" t="s">
        <v>1113</v>
      </c>
    </row>
    <row r="1976" spans="1:8" ht="12.75">
      <c r="A1976" s="147" t="s">
        <v>429</v>
      </c>
      <c r="C1976" s="153" t="s">
        <v>430</v>
      </c>
      <c r="D1976" s="131">
        <v>73199.05234762032</v>
      </c>
      <c r="F1976" s="131">
        <v>54733.66666666667</v>
      </c>
      <c r="G1976" s="131">
        <v>50466.33333333333</v>
      </c>
      <c r="H1976" s="131">
        <v>20457.31865522057</v>
      </c>
    </row>
    <row r="1977" spans="1:8" ht="12.75">
      <c r="A1977" s="130">
        <v>38397.982141203705</v>
      </c>
      <c r="C1977" s="153" t="s">
        <v>431</v>
      </c>
      <c r="D1977" s="131">
        <v>364.7684060140648</v>
      </c>
      <c r="F1977" s="131">
        <v>361.65499213108257</v>
      </c>
      <c r="G1977" s="131">
        <v>175.39194204219683</v>
      </c>
      <c r="H1977" s="131">
        <v>364.7684060140648</v>
      </c>
    </row>
    <row r="1979" spans="3:8" ht="12.75">
      <c r="C1979" s="153" t="s">
        <v>432</v>
      </c>
      <c r="D1979" s="131">
        <v>0.4983239458917988</v>
      </c>
      <c r="F1979" s="131">
        <v>0.660754183222543</v>
      </c>
      <c r="G1979" s="131">
        <v>0.34754247130205</v>
      </c>
      <c r="H1979" s="131">
        <v>1.7830704608053731</v>
      </c>
    </row>
    <row r="1980" spans="1:10" ht="12.75">
      <c r="A1980" s="147" t="s">
        <v>421</v>
      </c>
      <c r="C1980" s="148" t="s">
        <v>422</v>
      </c>
      <c r="D1980" s="148" t="s">
        <v>423</v>
      </c>
      <c r="F1980" s="148" t="s">
        <v>424</v>
      </c>
      <c r="G1980" s="148" t="s">
        <v>425</v>
      </c>
      <c r="H1980" s="148" t="s">
        <v>426</v>
      </c>
      <c r="I1980" s="149" t="s">
        <v>427</v>
      </c>
      <c r="J1980" s="148" t="s">
        <v>428</v>
      </c>
    </row>
    <row r="1981" spans="1:8" ht="12.75">
      <c r="A1981" s="150" t="s">
        <v>513</v>
      </c>
      <c r="C1981" s="151">
        <v>343.82299999985844</v>
      </c>
      <c r="D1981" s="131">
        <v>53880.000000059605</v>
      </c>
      <c r="F1981" s="131">
        <v>49164</v>
      </c>
      <c r="G1981" s="131">
        <v>49236</v>
      </c>
      <c r="H1981" s="152" t="s">
        <v>1114</v>
      </c>
    </row>
    <row r="1983" spans="4:8" ht="12.75">
      <c r="D1983" s="131">
        <v>54238.02661687136</v>
      </c>
      <c r="F1983" s="131">
        <v>49894</v>
      </c>
      <c r="G1983" s="131">
        <v>49100</v>
      </c>
      <c r="H1983" s="152" t="s">
        <v>1115</v>
      </c>
    </row>
    <row r="1985" spans="4:8" ht="12.75">
      <c r="D1985" s="131">
        <v>54658.72178483009</v>
      </c>
      <c r="F1985" s="131">
        <v>50274</v>
      </c>
      <c r="G1985" s="131">
        <v>49740</v>
      </c>
      <c r="H1985" s="152" t="s">
        <v>1116</v>
      </c>
    </row>
    <row r="1987" spans="1:8" ht="12.75">
      <c r="A1987" s="147" t="s">
        <v>429</v>
      </c>
      <c r="C1987" s="153" t="s">
        <v>430</v>
      </c>
      <c r="D1987" s="131">
        <v>54258.91613392036</v>
      </c>
      <c r="F1987" s="131">
        <v>49777.33333333333</v>
      </c>
      <c r="G1987" s="131">
        <v>49358.66666666667</v>
      </c>
      <c r="H1987" s="131">
        <v>4689.40579241001</v>
      </c>
    </row>
    <row r="1988" spans="1:8" ht="12.75">
      <c r="A1988" s="130">
        <v>38397.982569444444</v>
      </c>
      <c r="C1988" s="153" t="s">
        <v>431</v>
      </c>
      <c r="D1988" s="131">
        <v>389.7809429167879</v>
      </c>
      <c r="F1988" s="131">
        <v>564.1217362709341</v>
      </c>
      <c r="G1988" s="131">
        <v>337.1725572067415</v>
      </c>
      <c r="H1988" s="131">
        <v>389.7809429167879</v>
      </c>
    </row>
    <row r="1990" spans="3:8" ht="12.75">
      <c r="C1990" s="153" t="s">
        <v>432</v>
      </c>
      <c r="D1990" s="131">
        <v>0.7183721509562436</v>
      </c>
      <c r="F1990" s="131">
        <v>1.1332903924227913</v>
      </c>
      <c r="G1990" s="131">
        <v>0.683107101502083</v>
      </c>
      <c r="H1990" s="131">
        <v>8.311947401687096</v>
      </c>
    </row>
    <row r="1991" spans="1:10" ht="12.75">
      <c r="A1991" s="147" t="s">
        <v>421</v>
      </c>
      <c r="C1991" s="148" t="s">
        <v>422</v>
      </c>
      <c r="D1991" s="148" t="s">
        <v>423</v>
      </c>
      <c r="F1991" s="148" t="s">
        <v>424</v>
      </c>
      <c r="G1991" s="148" t="s">
        <v>425</v>
      </c>
      <c r="H1991" s="148" t="s">
        <v>426</v>
      </c>
      <c r="I1991" s="149" t="s">
        <v>427</v>
      </c>
      <c r="J1991" s="148" t="s">
        <v>428</v>
      </c>
    </row>
    <row r="1992" spans="1:8" ht="12.75">
      <c r="A1992" s="150" t="s">
        <v>495</v>
      </c>
      <c r="C1992" s="151">
        <v>361.38400000007823</v>
      </c>
      <c r="D1992" s="131">
        <v>87111.00001561642</v>
      </c>
      <c r="F1992" s="131">
        <v>44816</v>
      </c>
      <c r="G1992" s="131">
        <v>44884</v>
      </c>
      <c r="H1992" s="152" t="s">
        <v>1117</v>
      </c>
    </row>
    <row r="1994" spans="4:8" ht="12.75">
      <c r="D1994" s="131">
        <v>85941.36333370209</v>
      </c>
      <c r="F1994" s="131">
        <v>45586</v>
      </c>
      <c r="G1994" s="131">
        <v>44600</v>
      </c>
      <c r="H1994" s="152" t="s">
        <v>1118</v>
      </c>
    </row>
    <row r="1996" spans="4:8" ht="12.75">
      <c r="D1996" s="131">
        <v>86168.18102657795</v>
      </c>
      <c r="F1996" s="131">
        <v>44704</v>
      </c>
      <c r="G1996" s="131">
        <v>44954</v>
      </c>
      <c r="H1996" s="152" t="s">
        <v>1119</v>
      </c>
    </row>
    <row r="1998" spans="1:8" ht="12.75">
      <c r="A1998" s="147" t="s">
        <v>429</v>
      </c>
      <c r="C1998" s="153" t="s">
        <v>430</v>
      </c>
      <c r="D1998" s="131">
        <v>86406.84812529883</v>
      </c>
      <c r="F1998" s="131">
        <v>45035.33333333333</v>
      </c>
      <c r="G1998" s="131">
        <v>44812.66666666667</v>
      </c>
      <c r="H1998" s="131">
        <v>41473.862261185735</v>
      </c>
    </row>
    <row r="1999" spans="1:8" ht="12.75">
      <c r="A1999" s="130">
        <v>38397.98300925926</v>
      </c>
      <c r="C1999" s="153" t="s">
        <v>431</v>
      </c>
      <c r="D1999" s="131">
        <v>620.2692801746556</v>
      </c>
      <c r="F1999" s="131">
        <v>480.1680261464036</v>
      </c>
      <c r="G1999" s="131">
        <v>187.4708866286532</v>
      </c>
      <c r="H1999" s="131">
        <v>620.2692801746556</v>
      </c>
    </row>
    <row r="2001" spans="3:8" ht="12.75">
      <c r="C2001" s="153" t="s">
        <v>432</v>
      </c>
      <c r="D2001" s="131">
        <v>0.7178473623701693</v>
      </c>
      <c r="F2001" s="131">
        <v>1.0662028913883996</v>
      </c>
      <c r="G2001" s="131">
        <v>0.4183435188607087</v>
      </c>
      <c r="H2001" s="131">
        <v>1.4955667168600038</v>
      </c>
    </row>
    <row r="2002" spans="1:10" ht="12.75">
      <c r="A2002" s="147" t="s">
        <v>421</v>
      </c>
      <c r="C2002" s="148" t="s">
        <v>422</v>
      </c>
      <c r="D2002" s="148" t="s">
        <v>423</v>
      </c>
      <c r="F2002" s="148" t="s">
        <v>424</v>
      </c>
      <c r="G2002" s="148" t="s">
        <v>425</v>
      </c>
      <c r="H2002" s="148" t="s">
        <v>426</v>
      </c>
      <c r="I2002" s="149" t="s">
        <v>427</v>
      </c>
      <c r="J2002" s="148" t="s">
        <v>428</v>
      </c>
    </row>
    <row r="2003" spans="1:8" ht="12.75">
      <c r="A2003" s="150" t="s">
        <v>514</v>
      </c>
      <c r="C2003" s="151">
        <v>371.029</v>
      </c>
      <c r="D2003" s="131">
        <v>65528.52111595869</v>
      </c>
      <c r="F2003" s="131">
        <v>53878</v>
      </c>
      <c r="G2003" s="131">
        <v>55600</v>
      </c>
      <c r="H2003" s="152" t="s">
        <v>1120</v>
      </c>
    </row>
    <row r="2005" spans="4:8" ht="12.75">
      <c r="D2005" s="131">
        <v>66057.99438297749</v>
      </c>
      <c r="F2005" s="131">
        <v>54601.999999940395</v>
      </c>
      <c r="G2005" s="131">
        <v>55528</v>
      </c>
      <c r="H2005" s="152" t="s">
        <v>1121</v>
      </c>
    </row>
    <row r="2007" spans="4:8" ht="12.75">
      <c r="D2007" s="131">
        <v>65738.65456914902</v>
      </c>
      <c r="F2007" s="131">
        <v>54066</v>
      </c>
      <c r="G2007" s="131">
        <v>55854</v>
      </c>
      <c r="H2007" s="152" t="s">
        <v>1122</v>
      </c>
    </row>
    <row r="2009" spans="1:8" ht="12.75">
      <c r="A2009" s="147" t="s">
        <v>429</v>
      </c>
      <c r="C2009" s="153" t="s">
        <v>430</v>
      </c>
      <c r="D2009" s="131">
        <v>65775.05668936174</v>
      </c>
      <c r="F2009" s="131">
        <v>54181.99999998014</v>
      </c>
      <c r="G2009" s="131">
        <v>55660.66666666667</v>
      </c>
      <c r="H2009" s="131">
        <v>11030.350558295811</v>
      </c>
    </row>
    <row r="2010" spans="1:8" ht="12.75">
      <c r="A2010" s="130">
        <v>38397.983449074076</v>
      </c>
      <c r="C2010" s="153" t="s">
        <v>431</v>
      </c>
      <c r="D2010" s="131">
        <v>266.6070533347872</v>
      </c>
      <c r="F2010" s="131">
        <v>375.68071546938086</v>
      </c>
      <c r="G2010" s="131">
        <v>171.25808983324944</v>
      </c>
      <c r="H2010" s="131">
        <v>266.6070533347872</v>
      </c>
    </row>
    <row r="2012" spans="3:8" ht="12.75">
      <c r="C2012" s="153" t="s">
        <v>432</v>
      </c>
      <c r="D2012" s="131">
        <v>0.40533154474332433</v>
      </c>
      <c r="F2012" s="131">
        <v>0.6933681212755503</v>
      </c>
      <c r="G2012" s="131">
        <v>0.3076824265488185</v>
      </c>
      <c r="H2012" s="131">
        <v>2.4170315524040613</v>
      </c>
    </row>
    <row r="2013" spans="1:10" ht="12.75">
      <c r="A2013" s="147" t="s">
        <v>421</v>
      </c>
      <c r="C2013" s="148" t="s">
        <v>422</v>
      </c>
      <c r="D2013" s="148" t="s">
        <v>423</v>
      </c>
      <c r="F2013" s="148" t="s">
        <v>424</v>
      </c>
      <c r="G2013" s="148" t="s">
        <v>425</v>
      </c>
      <c r="H2013" s="148" t="s">
        <v>426</v>
      </c>
      <c r="I2013" s="149" t="s">
        <v>427</v>
      </c>
      <c r="J2013" s="148" t="s">
        <v>428</v>
      </c>
    </row>
    <row r="2014" spans="1:8" ht="12.75">
      <c r="A2014" s="150" t="s">
        <v>489</v>
      </c>
      <c r="C2014" s="151">
        <v>407.77100000018254</v>
      </c>
      <c r="D2014" s="131">
        <v>1402453.6603412628</v>
      </c>
      <c r="F2014" s="131">
        <v>134900</v>
      </c>
      <c r="G2014" s="131">
        <v>131200</v>
      </c>
      <c r="H2014" s="152" t="s">
        <v>1123</v>
      </c>
    </row>
    <row r="2016" spans="4:8" ht="12.75">
      <c r="D2016" s="131">
        <v>1427716.7654571533</v>
      </c>
      <c r="F2016" s="131">
        <v>138200</v>
      </c>
      <c r="G2016" s="131">
        <v>133200</v>
      </c>
      <c r="H2016" s="152" t="s">
        <v>1124</v>
      </c>
    </row>
    <row r="2018" spans="4:8" ht="12.75">
      <c r="D2018" s="131">
        <v>1414338.9983444214</v>
      </c>
      <c r="F2018" s="131">
        <v>136100</v>
      </c>
      <c r="G2018" s="131">
        <v>132000</v>
      </c>
      <c r="H2018" s="152" t="s">
        <v>1125</v>
      </c>
    </row>
    <row r="2020" spans="1:8" ht="12.75">
      <c r="A2020" s="147" t="s">
        <v>429</v>
      </c>
      <c r="C2020" s="153" t="s">
        <v>430</v>
      </c>
      <c r="D2020" s="131">
        <v>1414836.4747142792</v>
      </c>
      <c r="F2020" s="131">
        <v>136400</v>
      </c>
      <c r="G2020" s="131">
        <v>132133.33333333334</v>
      </c>
      <c r="H2020" s="131">
        <v>1280604.6927436292</v>
      </c>
    </row>
    <row r="2021" spans="1:8" ht="12.75">
      <c r="A2021" s="130">
        <v>38397.98391203704</v>
      </c>
      <c r="C2021" s="153" t="s">
        <v>431</v>
      </c>
      <c r="D2021" s="131">
        <v>12638.897581573325</v>
      </c>
      <c r="F2021" s="131">
        <v>1670.3293088490068</v>
      </c>
      <c r="G2021" s="131">
        <v>1006.6445913694333</v>
      </c>
      <c r="H2021" s="131">
        <v>12638.897581573325</v>
      </c>
    </row>
    <row r="2023" spans="3:8" ht="12.75">
      <c r="C2023" s="153" t="s">
        <v>432</v>
      </c>
      <c r="D2023" s="131">
        <v>0.8933115457124261</v>
      </c>
      <c r="F2023" s="131">
        <v>1.2245816047280114</v>
      </c>
      <c r="G2023" s="131">
        <v>0.761840003559107</v>
      </c>
      <c r="H2023" s="131">
        <v>0.9869476235086364</v>
      </c>
    </row>
    <row r="2024" spans="1:10" ht="12.75">
      <c r="A2024" s="147" t="s">
        <v>421</v>
      </c>
      <c r="C2024" s="148" t="s">
        <v>422</v>
      </c>
      <c r="D2024" s="148" t="s">
        <v>423</v>
      </c>
      <c r="F2024" s="148" t="s">
        <v>424</v>
      </c>
      <c r="G2024" s="148" t="s">
        <v>425</v>
      </c>
      <c r="H2024" s="148" t="s">
        <v>426</v>
      </c>
      <c r="I2024" s="149" t="s">
        <v>427</v>
      </c>
      <c r="J2024" s="148" t="s">
        <v>428</v>
      </c>
    </row>
    <row r="2025" spans="1:8" ht="12.75">
      <c r="A2025" s="150" t="s">
        <v>496</v>
      </c>
      <c r="C2025" s="151">
        <v>455.40299999993294</v>
      </c>
      <c r="D2025" s="131">
        <v>162516.1973941326</v>
      </c>
      <c r="F2025" s="131">
        <v>126907.49999988079</v>
      </c>
      <c r="G2025" s="131">
        <v>129152.5</v>
      </c>
      <c r="H2025" s="152" t="s">
        <v>1126</v>
      </c>
    </row>
    <row r="2027" spans="4:8" ht="12.75">
      <c r="D2027" s="131">
        <v>164217.1381840706</v>
      </c>
      <c r="F2027" s="131">
        <v>126447.5</v>
      </c>
      <c r="G2027" s="131">
        <v>130619.99999988079</v>
      </c>
      <c r="H2027" s="152" t="s">
        <v>1127</v>
      </c>
    </row>
    <row r="2029" spans="4:8" ht="12.75">
      <c r="D2029" s="131">
        <v>164131.87424993515</v>
      </c>
      <c r="F2029" s="131">
        <v>125827.5</v>
      </c>
      <c r="G2029" s="131">
        <v>130492.50000011921</v>
      </c>
      <c r="H2029" s="152" t="s">
        <v>1128</v>
      </c>
    </row>
    <row r="2031" spans="1:8" ht="12.75">
      <c r="A2031" s="147" t="s">
        <v>429</v>
      </c>
      <c r="C2031" s="153" t="s">
        <v>430</v>
      </c>
      <c r="D2031" s="131">
        <v>163621.73660937944</v>
      </c>
      <c r="F2031" s="131">
        <v>126394.16666662693</v>
      </c>
      <c r="G2031" s="131">
        <v>130088.33333333334</v>
      </c>
      <c r="H2031" s="131">
        <v>35391.22546598859</v>
      </c>
    </row>
    <row r="2032" spans="1:8" ht="12.75">
      <c r="A2032" s="130">
        <v>38397.984560185185</v>
      </c>
      <c r="C2032" s="153" t="s">
        <v>431</v>
      </c>
      <c r="D2032" s="131">
        <v>958.3737277039291</v>
      </c>
      <c r="F2032" s="131">
        <v>541.9717089216783</v>
      </c>
      <c r="G2032" s="131">
        <v>812.958844788783</v>
      </c>
      <c r="H2032" s="131">
        <v>958.3737277039291</v>
      </c>
    </row>
    <row r="2034" spans="3:8" ht="12.75">
      <c r="C2034" s="153" t="s">
        <v>432</v>
      </c>
      <c r="D2034" s="131">
        <v>0.5857251900411571</v>
      </c>
      <c r="F2034" s="131">
        <v>0.42879487496536534</v>
      </c>
      <c r="G2034" s="131">
        <v>0.6249283267437122</v>
      </c>
      <c r="H2034" s="131">
        <v>2.7079416298396852</v>
      </c>
    </row>
    <row r="2035" spans="1:16" ht="12.75">
      <c r="A2035" s="141" t="s">
        <v>412</v>
      </c>
      <c r="B2035" s="136" t="s">
        <v>583</v>
      </c>
      <c r="D2035" s="141" t="s">
        <v>413</v>
      </c>
      <c r="E2035" s="136" t="s">
        <v>414</v>
      </c>
      <c r="F2035" s="137" t="s">
        <v>455</v>
      </c>
      <c r="G2035" s="142" t="s">
        <v>416</v>
      </c>
      <c r="H2035" s="143">
        <v>2</v>
      </c>
      <c r="I2035" s="144" t="s">
        <v>417</v>
      </c>
      <c r="J2035" s="143">
        <v>5</v>
      </c>
      <c r="K2035" s="142" t="s">
        <v>418</v>
      </c>
      <c r="L2035" s="145">
        <v>1</v>
      </c>
      <c r="M2035" s="142" t="s">
        <v>419</v>
      </c>
      <c r="N2035" s="146">
        <v>1</v>
      </c>
      <c r="O2035" s="142" t="s">
        <v>420</v>
      </c>
      <c r="P2035" s="146">
        <v>1</v>
      </c>
    </row>
    <row r="2037" spans="1:10" ht="12.75">
      <c r="A2037" s="147" t="s">
        <v>421</v>
      </c>
      <c r="C2037" s="148" t="s">
        <v>422</v>
      </c>
      <c r="D2037" s="148" t="s">
        <v>423</v>
      </c>
      <c r="F2037" s="148" t="s">
        <v>424</v>
      </c>
      <c r="G2037" s="148" t="s">
        <v>425</v>
      </c>
      <c r="H2037" s="148" t="s">
        <v>426</v>
      </c>
      <c r="I2037" s="149" t="s">
        <v>427</v>
      </c>
      <c r="J2037" s="148" t="s">
        <v>428</v>
      </c>
    </row>
    <row r="2038" spans="1:8" ht="12.75">
      <c r="A2038" s="150" t="s">
        <v>492</v>
      </c>
      <c r="C2038" s="151">
        <v>228.61599999992177</v>
      </c>
      <c r="D2038" s="131">
        <v>63774.215792775154</v>
      </c>
      <c r="F2038" s="131">
        <v>62083</v>
      </c>
      <c r="G2038" s="131">
        <v>54513</v>
      </c>
      <c r="H2038" s="152" t="s">
        <v>1129</v>
      </c>
    </row>
    <row r="2040" spans="4:8" ht="12.75">
      <c r="D2040" s="131">
        <v>63942.5</v>
      </c>
      <c r="F2040" s="131">
        <v>61375</v>
      </c>
      <c r="G2040" s="131">
        <v>54490.000000059605</v>
      </c>
      <c r="H2040" s="152" t="s">
        <v>1130</v>
      </c>
    </row>
    <row r="2042" spans="4:8" ht="12.75">
      <c r="D2042" s="131">
        <v>63092</v>
      </c>
      <c r="F2042" s="131">
        <v>62796</v>
      </c>
      <c r="G2042" s="131">
        <v>55209</v>
      </c>
      <c r="H2042" s="152" t="s">
        <v>1131</v>
      </c>
    </row>
    <row r="2044" spans="1:8" ht="12.75">
      <c r="A2044" s="147" t="s">
        <v>429</v>
      </c>
      <c r="C2044" s="153" t="s">
        <v>430</v>
      </c>
      <c r="D2044" s="131">
        <v>63602.905264258385</v>
      </c>
      <c r="F2044" s="131">
        <v>62084.66666666667</v>
      </c>
      <c r="G2044" s="131">
        <v>54737.33333335321</v>
      </c>
      <c r="H2044" s="131">
        <v>5123.7341302280165</v>
      </c>
    </row>
    <row r="2045" spans="1:8" ht="12.75">
      <c r="A2045" s="130">
        <v>38397.98679398148</v>
      </c>
      <c r="C2045" s="153" t="s">
        <v>431</v>
      </c>
      <c r="D2045" s="131">
        <v>450.38653996954895</v>
      </c>
      <c r="F2045" s="131">
        <v>710.5014661021702</v>
      </c>
      <c r="G2045" s="131">
        <v>408.6371658558297</v>
      </c>
      <c r="H2045" s="131">
        <v>450.38653996954895</v>
      </c>
    </row>
    <row r="2047" spans="3:8" ht="12.75">
      <c r="C2047" s="153" t="s">
        <v>432</v>
      </c>
      <c r="D2047" s="131">
        <v>0.7081225898381145</v>
      </c>
      <c r="F2047" s="131">
        <v>1.1444073138329975</v>
      </c>
      <c r="G2047" s="131">
        <v>0.7465419686545709</v>
      </c>
      <c r="H2047" s="131">
        <v>8.790201218920503</v>
      </c>
    </row>
    <row r="2048" spans="1:10" ht="12.75">
      <c r="A2048" s="147" t="s">
        <v>421</v>
      </c>
      <c r="C2048" s="148" t="s">
        <v>422</v>
      </c>
      <c r="D2048" s="148" t="s">
        <v>423</v>
      </c>
      <c r="F2048" s="148" t="s">
        <v>424</v>
      </c>
      <c r="G2048" s="148" t="s">
        <v>425</v>
      </c>
      <c r="H2048" s="148" t="s">
        <v>426</v>
      </c>
      <c r="I2048" s="149" t="s">
        <v>427</v>
      </c>
      <c r="J2048" s="148" t="s">
        <v>428</v>
      </c>
    </row>
    <row r="2049" spans="1:8" ht="12.75">
      <c r="A2049" s="150" t="s">
        <v>493</v>
      </c>
      <c r="C2049" s="151">
        <v>231.6040000000503</v>
      </c>
      <c r="D2049" s="131">
        <v>77491.48252987862</v>
      </c>
      <c r="F2049" s="131">
        <v>40174</v>
      </c>
      <c r="G2049" s="131">
        <v>62861.000000059605</v>
      </c>
      <c r="H2049" s="152" t="s">
        <v>1132</v>
      </c>
    </row>
    <row r="2051" spans="4:8" ht="12.75">
      <c r="D2051" s="131">
        <v>78326.70840919018</v>
      </c>
      <c r="F2051" s="131">
        <v>41821</v>
      </c>
      <c r="G2051" s="131">
        <v>63893</v>
      </c>
      <c r="H2051" s="152" t="s">
        <v>1133</v>
      </c>
    </row>
    <row r="2053" spans="4:8" ht="12.75">
      <c r="D2053" s="131">
        <v>77361.5643568039</v>
      </c>
      <c r="F2053" s="131">
        <v>43229</v>
      </c>
      <c r="G2053" s="131">
        <v>63025</v>
      </c>
      <c r="H2053" s="152" t="s">
        <v>1134</v>
      </c>
    </row>
    <row r="2055" spans="1:8" ht="12.75">
      <c r="A2055" s="147" t="s">
        <v>429</v>
      </c>
      <c r="C2055" s="153" t="s">
        <v>430</v>
      </c>
      <c r="D2055" s="131">
        <v>77726.58509862423</v>
      </c>
      <c r="F2055" s="131">
        <v>41741.333333333336</v>
      </c>
      <c r="G2055" s="131">
        <v>63259.666666686535</v>
      </c>
      <c r="H2055" s="131">
        <v>20918.623311426305</v>
      </c>
    </row>
    <row r="2056" spans="1:8" ht="12.75">
      <c r="A2056" s="130">
        <v>38397.98725694444</v>
      </c>
      <c r="C2056" s="153" t="s">
        <v>431</v>
      </c>
      <c r="D2056" s="131">
        <v>523.7658578390641</v>
      </c>
      <c r="F2056" s="131">
        <v>1529.0573348744426</v>
      </c>
      <c r="G2056" s="131">
        <v>554.5785186147398</v>
      </c>
      <c r="H2056" s="131">
        <v>523.7658578390641</v>
      </c>
    </row>
    <row r="2058" spans="3:8" ht="12.75">
      <c r="C2058" s="153" t="s">
        <v>432</v>
      </c>
      <c r="D2058" s="131">
        <v>0.6738567726531121</v>
      </c>
      <c r="F2058" s="131">
        <v>3.663173197329047</v>
      </c>
      <c r="G2058" s="131">
        <v>0.8766699981787748</v>
      </c>
      <c r="H2058" s="131">
        <v>2.503825658321259</v>
      </c>
    </row>
    <row r="2059" spans="1:10" ht="12.75">
      <c r="A2059" s="147" t="s">
        <v>421</v>
      </c>
      <c r="C2059" s="148" t="s">
        <v>422</v>
      </c>
      <c r="D2059" s="148" t="s">
        <v>423</v>
      </c>
      <c r="F2059" s="148" t="s">
        <v>424</v>
      </c>
      <c r="G2059" s="148" t="s">
        <v>425</v>
      </c>
      <c r="H2059" s="148" t="s">
        <v>426</v>
      </c>
      <c r="I2059" s="149" t="s">
        <v>427</v>
      </c>
      <c r="J2059" s="148" t="s">
        <v>428</v>
      </c>
    </row>
    <row r="2060" spans="1:8" ht="12.75">
      <c r="A2060" s="150" t="s">
        <v>491</v>
      </c>
      <c r="C2060" s="151">
        <v>267.7160000000149</v>
      </c>
      <c r="D2060" s="131">
        <v>35533.84632349014</v>
      </c>
      <c r="F2060" s="131">
        <v>12441</v>
      </c>
      <c r="G2060" s="131">
        <v>12950</v>
      </c>
      <c r="H2060" s="152" t="s">
        <v>1135</v>
      </c>
    </row>
    <row r="2062" spans="4:8" ht="12.75">
      <c r="D2062" s="131">
        <v>35746.29072022438</v>
      </c>
      <c r="F2062" s="131">
        <v>12532.25</v>
      </c>
      <c r="G2062" s="131">
        <v>13035.5</v>
      </c>
      <c r="H2062" s="152" t="s">
        <v>1136</v>
      </c>
    </row>
    <row r="2064" spans="4:8" ht="12.75">
      <c r="D2064" s="131">
        <v>34850.624360084534</v>
      </c>
      <c r="F2064" s="131">
        <v>12299.5</v>
      </c>
      <c r="G2064" s="131">
        <v>12995.249999985099</v>
      </c>
      <c r="H2064" s="152" t="s">
        <v>1137</v>
      </c>
    </row>
    <row r="2066" spans="1:8" ht="12.75">
      <c r="A2066" s="147" t="s">
        <v>429</v>
      </c>
      <c r="C2066" s="153" t="s">
        <v>430</v>
      </c>
      <c r="D2066" s="131">
        <v>35376.92046793302</v>
      </c>
      <c r="F2066" s="131">
        <v>12424.25</v>
      </c>
      <c r="G2066" s="131">
        <v>12993.583333328366</v>
      </c>
      <c r="H2066" s="131">
        <v>22620.250875391488</v>
      </c>
    </row>
    <row r="2067" spans="1:8" ht="12.75">
      <c r="A2067" s="130">
        <v>38397.987905092596</v>
      </c>
      <c r="C2067" s="153" t="s">
        <v>431</v>
      </c>
      <c r="D2067" s="131">
        <v>467.99984004091317</v>
      </c>
      <c r="F2067" s="131">
        <v>117.2755835628201</v>
      </c>
      <c r="G2067" s="131">
        <v>42.77435953153868</v>
      </c>
      <c r="H2067" s="131">
        <v>467.99984004091317</v>
      </c>
    </row>
    <row r="2069" spans="3:8" ht="12.75">
      <c r="C2069" s="153" t="s">
        <v>432</v>
      </c>
      <c r="D2069" s="131">
        <v>1.3228959272052125</v>
      </c>
      <c r="F2069" s="131">
        <v>0.9439248531124221</v>
      </c>
      <c r="G2069" s="131">
        <v>0.3291960226385205</v>
      </c>
      <c r="H2069" s="131">
        <v>2.068941863726405</v>
      </c>
    </row>
    <row r="2070" spans="1:10" ht="12.75">
      <c r="A2070" s="147" t="s">
        <v>421</v>
      </c>
      <c r="C2070" s="148" t="s">
        <v>422</v>
      </c>
      <c r="D2070" s="148" t="s">
        <v>423</v>
      </c>
      <c r="F2070" s="148" t="s">
        <v>424</v>
      </c>
      <c r="G2070" s="148" t="s">
        <v>425</v>
      </c>
      <c r="H2070" s="148" t="s">
        <v>426</v>
      </c>
      <c r="I2070" s="149" t="s">
        <v>427</v>
      </c>
      <c r="J2070" s="148" t="s">
        <v>428</v>
      </c>
    </row>
    <row r="2071" spans="1:8" ht="12.75">
      <c r="A2071" s="150" t="s">
        <v>490</v>
      </c>
      <c r="C2071" s="151">
        <v>292.40199999976903</v>
      </c>
      <c r="D2071" s="131">
        <v>47651.37946897745</v>
      </c>
      <c r="F2071" s="131">
        <v>38703.5</v>
      </c>
      <c r="G2071" s="131">
        <v>38032</v>
      </c>
      <c r="H2071" s="152" t="s">
        <v>1138</v>
      </c>
    </row>
    <row r="2073" spans="4:8" ht="12.75">
      <c r="D2073" s="131">
        <v>47807.922698795795</v>
      </c>
      <c r="F2073" s="131">
        <v>38294.75</v>
      </c>
      <c r="G2073" s="131">
        <v>37955.75</v>
      </c>
      <c r="H2073" s="152" t="s">
        <v>1139</v>
      </c>
    </row>
    <row r="2075" spans="4:8" ht="12.75">
      <c r="D2075" s="131">
        <v>47485.04146248102</v>
      </c>
      <c r="F2075" s="131">
        <v>38446.75</v>
      </c>
      <c r="G2075" s="131">
        <v>38060.75</v>
      </c>
      <c r="H2075" s="152" t="s">
        <v>1140</v>
      </c>
    </row>
    <row r="2077" spans="1:8" ht="12.75">
      <c r="A2077" s="147" t="s">
        <v>429</v>
      </c>
      <c r="C2077" s="153" t="s">
        <v>430</v>
      </c>
      <c r="D2077" s="131">
        <v>47648.114543418094</v>
      </c>
      <c r="F2077" s="131">
        <v>38481.666666666664</v>
      </c>
      <c r="G2077" s="131">
        <v>38016.166666666664</v>
      </c>
      <c r="H2077" s="131">
        <v>9465.487433713448</v>
      </c>
    </row>
    <row r="2078" spans="1:8" ht="12.75">
      <c r="A2078" s="130">
        <v>38397.988587962966</v>
      </c>
      <c r="C2078" s="153" t="s">
        <v>431</v>
      </c>
      <c r="D2078" s="131">
        <v>161.46537707879844</v>
      </c>
      <c r="F2078" s="131">
        <v>206.59990521133676</v>
      </c>
      <c r="G2078" s="131">
        <v>54.261135569884026</v>
      </c>
      <c r="H2078" s="131">
        <v>161.46537707879844</v>
      </c>
    </row>
    <row r="2080" spans="3:8" ht="12.75">
      <c r="C2080" s="153" t="s">
        <v>432</v>
      </c>
      <c r="D2080" s="131">
        <v>0.3388704435128642</v>
      </c>
      <c r="F2080" s="131">
        <v>0.5368787869842871</v>
      </c>
      <c r="G2080" s="131">
        <v>0.14273173843553585</v>
      </c>
      <c r="H2080" s="131">
        <v>1.7058326706314506</v>
      </c>
    </row>
    <row r="2081" spans="1:10" ht="12.75">
      <c r="A2081" s="147" t="s">
        <v>421</v>
      </c>
      <c r="C2081" s="148" t="s">
        <v>422</v>
      </c>
      <c r="D2081" s="148" t="s">
        <v>423</v>
      </c>
      <c r="F2081" s="148" t="s">
        <v>424</v>
      </c>
      <c r="G2081" s="148" t="s">
        <v>425</v>
      </c>
      <c r="H2081" s="148" t="s">
        <v>426</v>
      </c>
      <c r="I2081" s="149" t="s">
        <v>427</v>
      </c>
      <c r="J2081" s="148" t="s">
        <v>428</v>
      </c>
    </row>
    <row r="2082" spans="1:8" ht="12.75">
      <c r="A2082" s="150" t="s">
        <v>494</v>
      </c>
      <c r="C2082" s="151">
        <v>324.75400000019</v>
      </c>
      <c r="D2082" s="131">
        <v>58648.10623508692</v>
      </c>
      <c r="F2082" s="131">
        <v>54293</v>
      </c>
      <c r="G2082" s="131">
        <v>49848</v>
      </c>
      <c r="H2082" s="152" t="s">
        <v>1141</v>
      </c>
    </row>
    <row r="2084" spans="4:8" ht="12.75">
      <c r="D2084" s="131">
        <v>58863.92723971605</v>
      </c>
      <c r="F2084" s="131">
        <v>53613</v>
      </c>
      <c r="G2084" s="131">
        <v>50659</v>
      </c>
      <c r="H2084" s="152" t="s">
        <v>1142</v>
      </c>
    </row>
    <row r="2086" spans="4:8" ht="12.75">
      <c r="D2086" s="131">
        <v>59093.09994804859</v>
      </c>
      <c r="F2086" s="131">
        <v>53345</v>
      </c>
      <c r="G2086" s="131">
        <v>50318</v>
      </c>
      <c r="H2086" s="152" t="s">
        <v>1143</v>
      </c>
    </row>
    <row r="2088" spans="1:8" ht="12.75">
      <c r="A2088" s="147" t="s">
        <v>429</v>
      </c>
      <c r="C2088" s="153" t="s">
        <v>430</v>
      </c>
      <c r="D2088" s="131">
        <v>58868.37780761719</v>
      </c>
      <c r="F2088" s="131">
        <v>53750.33333333333</v>
      </c>
      <c r="G2088" s="131">
        <v>50275</v>
      </c>
      <c r="H2088" s="131">
        <v>6740.282655013954</v>
      </c>
    </row>
    <row r="2089" spans="1:8" ht="12.75">
      <c r="A2089" s="130">
        <v>38397.98908564815</v>
      </c>
      <c r="C2089" s="153" t="s">
        <v>431</v>
      </c>
      <c r="D2089" s="131">
        <v>222.53023796938172</v>
      </c>
      <c r="F2089" s="131">
        <v>488.69349630758677</v>
      </c>
      <c r="G2089" s="131">
        <v>407.2063359035564</v>
      </c>
      <c r="H2089" s="131">
        <v>222.53023796938172</v>
      </c>
    </row>
    <row r="2091" spans="3:8" ht="12.75">
      <c r="C2091" s="153" t="s">
        <v>432</v>
      </c>
      <c r="D2091" s="131">
        <v>0.3780131986932171</v>
      </c>
      <c r="F2091" s="131">
        <v>0.9091915640354234</v>
      </c>
      <c r="G2091" s="131">
        <v>0.8099579033387495</v>
      </c>
      <c r="H2091" s="131">
        <v>3.301497123475173</v>
      </c>
    </row>
    <row r="2092" spans="1:10" ht="12.75">
      <c r="A2092" s="147" t="s">
        <v>421</v>
      </c>
      <c r="C2092" s="148" t="s">
        <v>422</v>
      </c>
      <c r="D2092" s="148" t="s">
        <v>423</v>
      </c>
      <c r="F2092" s="148" t="s">
        <v>424</v>
      </c>
      <c r="G2092" s="148" t="s">
        <v>425</v>
      </c>
      <c r="H2092" s="148" t="s">
        <v>426</v>
      </c>
      <c r="I2092" s="149" t="s">
        <v>427</v>
      </c>
      <c r="J2092" s="148" t="s">
        <v>428</v>
      </c>
    </row>
    <row r="2093" spans="1:8" ht="12.75">
      <c r="A2093" s="150" t="s">
        <v>513</v>
      </c>
      <c r="C2093" s="151">
        <v>343.82299999985844</v>
      </c>
      <c r="D2093" s="131">
        <v>52554.71011567116</v>
      </c>
      <c r="F2093" s="131">
        <v>49726</v>
      </c>
      <c r="G2093" s="131">
        <v>48776</v>
      </c>
      <c r="H2093" s="152" t="s">
        <v>1144</v>
      </c>
    </row>
    <row r="2095" spans="4:8" ht="12.75">
      <c r="D2095" s="131">
        <v>52696.767977297306</v>
      </c>
      <c r="F2095" s="131">
        <v>49548</v>
      </c>
      <c r="G2095" s="131">
        <v>48776</v>
      </c>
      <c r="H2095" s="152" t="s">
        <v>1145</v>
      </c>
    </row>
    <row r="2097" spans="4:8" ht="12.75">
      <c r="D2097" s="131">
        <v>51890.500000059605</v>
      </c>
      <c r="F2097" s="131">
        <v>49320</v>
      </c>
      <c r="G2097" s="131">
        <v>49522</v>
      </c>
      <c r="H2097" s="152" t="s">
        <v>1146</v>
      </c>
    </row>
    <row r="2099" spans="1:8" ht="12.75">
      <c r="A2099" s="147" t="s">
        <v>429</v>
      </c>
      <c r="C2099" s="153" t="s">
        <v>430</v>
      </c>
      <c r="D2099" s="131">
        <v>52380.65936434269</v>
      </c>
      <c r="F2099" s="131">
        <v>49531.33333333333</v>
      </c>
      <c r="G2099" s="131">
        <v>49024.66666666667</v>
      </c>
      <c r="H2099" s="131">
        <v>3100.831562514888</v>
      </c>
    </row>
    <row r="2100" spans="1:8" ht="12.75">
      <c r="A2100" s="130">
        <v>38397.98951388889</v>
      </c>
      <c r="C2100" s="153" t="s">
        <v>431</v>
      </c>
      <c r="D2100" s="131">
        <v>430.3919850658458</v>
      </c>
      <c r="F2100" s="131">
        <v>203.51248937923523</v>
      </c>
      <c r="G2100" s="131">
        <v>430.7033008154608</v>
      </c>
      <c r="H2100" s="131">
        <v>430.3919850658458</v>
      </c>
    </row>
    <row r="2102" spans="3:8" ht="12.75">
      <c r="C2102" s="153" t="s">
        <v>432</v>
      </c>
      <c r="D2102" s="131">
        <v>0.821662022373908</v>
      </c>
      <c r="F2102" s="131">
        <v>0.41087625889181645</v>
      </c>
      <c r="G2102" s="131">
        <v>0.8785440679157313</v>
      </c>
      <c r="H2102" s="131">
        <v>13.879889197102417</v>
      </c>
    </row>
    <row r="2103" spans="1:10" ht="12.75">
      <c r="A2103" s="147" t="s">
        <v>421</v>
      </c>
      <c r="C2103" s="148" t="s">
        <v>422</v>
      </c>
      <c r="D2103" s="148" t="s">
        <v>423</v>
      </c>
      <c r="F2103" s="148" t="s">
        <v>424</v>
      </c>
      <c r="G2103" s="148" t="s">
        <v>425</v>
      </c>
      <c r="H2103" s="148" t="s">
        <v>426</v>
      </c>
      <c r="I2103" s="149" t="s">
        <v>427</v>
      </c>
      <c r="J2103" s="148" t="s">
        <v>428</v>
      </c>
    </row>
    <row r="2104" spans="1:8" ht="12.75">
      <c r="A2104" s="150" t="s">
        <v>495</v>
      </c>
      <c r="C2104" s="151">
        <v>361.38400000007823</v>
      </c>
      <c r="D2104" s="131">
        <v>59614.11813724041</v>
      </c>
      <c r="F2104" s="131">
        <v>44886</v>
      </c>
      <c r="G2104" s="131">
        <v>44538</v>
      </c>
      <c r="H2104" s="152" t="s">
        <v>1147</v>
      </c>
    </row>
    <row r="2106" spans="4:8" ht="12.75">
      <c r="D2106" s="131">
        <v>60163.17501837015</v>
      </c>
      <c r="F2106" s="131">
        <v>44688</v>
      </c>
      <c r="G2106" s="131">
        <v>44250</v>
      </c>
      <c r="H2106" s="152" t="s">
        <v>1148</v>
      </c>
    </row>
    <row r="2108" spans="4:8" ht="12.75">
      <c r="D2108" s="131">
        <v>59730.6699154377</v>
      </c>
      <c r="F2108" s="131">
        <v>45000</v>
      </c>
      <c r="G2108" s="131">
        <v>44550</v>
      </c>
      <c r="H2108" s="152" t="s">
        <v>1149</v>
      </c>
    </row>
    <row r="2110" spans="1:8" ht="12.75">
      <c r="A2110" s="147" t="s">
        <v>429</v>
      </c>
      <c r="C2110" s="153" t="s">
        <v>430</v>
      </c>
      <c r="D2110" s="131">
        <v>59835.987690349415</v>
      </c>
      <c r="F2110" s="131">
        <v>44858</v>
      </c>
      <c r="G2110" s="131">
        <v>44446</v>
      </c>
      <c r="H2110" s="131">
        <v>15167.361151361732</v>
      </c>
    </row>
    <row r="2111" spans="1:8" ht="12.75">
      <c r="A2111" s="130">
        <v>38397.989953703705</v>
      </c>
      <c r="C2111" s="153" t="s">
        <v>431</v>
      </c>
      <c r="D2111" s="131">
        <v>289.283148426207</v>
      </c>
      <c r="F2111" s="131">
        <v>157.87336697492708</v>
      </c>
      <c r="G2111" s="131">
        <v>169.84698996449714</v>
      </c>
      <c r="H2111" s="131">
        <v>289.283148426207</v>
      </c>
    </row>
    <row r="2113" spans="3:8" ht="12.75">
      <c r="C2113" s="153" t="s">
        <v>432</v>
      </c>
      <c r="D2113" s="131">
        <v>0.4834601376068934</v>
      </c>
      <c r="F2113" s="131">
        <v>0.35194027146758017</v>
      </c>
      <c r="G2113" s="131">
        <v>0.3821423524377833</v>
      </c>
      <c r="H2113" s="131">
        <v>1.907274083733643</v>
      </c>
    </row>
    <row r="2114" spans="1:10" ht="12.75">
      <c r="A2114" s="147" t="s">
        <v>421</v>
      </c>
      <c r="C2114" s="148" t="s">
        <v>422</v>
      </c>
      <c r="D2114" s="148" t="s">
        <v>423</v>
      </c>
      <c r="F2114" s="148" t="s">
        <v>424</v>
      </c>
      <c r="G2114" s="148" t="s">
        <v>425</v>
      </c>
      <c r="H2114" s="148" t="s">
        <v>426</v>
      </c>
      <c r="I2114" s="149" t="s">
        <v>427</v>
      </c>
      <c r="J2114" s="148" t="s">
        <v>428</v>
      </c>
    </row>
    <row r="2115" spans="1:8" ht="12.75">
      <c r="A2115" s="150" t="s">
        <v>514</v>
      </c>
      <c r="C2115" s="151">
        <v>371.029</v>
      </c>
      <c r="D2115" s="131">
        <v>56975.92599064112</v>
      </c>
      <c r="F2115" s="131">
        <v>53698.000000059605</v>
      </c>
      <c r="G2115" s="131">
        <v>55630</v>
      </c>
      <c r="H2115" s="152" t="s">
        <v>1150</v>
      </c>
    </row>
    <row r="2117" spans="4:8" ht="12.75">
      <c r="D2117" s="131">
        <v>57399.1562731266</v>
      </c>
      <c r="F2117" s="131">
        <v>54212</v>
      </c>
      <c r="G2117" s="131">
        <v>54644.000000059605</v>
      </c>
      <c r="H2117" s="152" t="s">
        <v>1151</v>
      </c>
    </row>
    <row r="2119" spans="4:8" ht="12.75">
      <c r="D2119" s="131">
        <v>56946.94187659025</v>
      </c>
      <c r="F2119" s="131">
        <v>54266</v>
      </c>
      <c r="G2119" s="131">
        <v>55898.000000059605</v>
      </c>
      <c r="H2119" s="152" t="s">
        <v>1152</v>
      </c>
    </row>
    <row r="2121" spans="1:8" ht="12.75">
      <c r="A2121" s="147" t="s">
        <v>429</v>
      </c>
      <c r="C2121" s="153" t="s">
        <v>430</v>
      </c>
      <c r="D2121" s="131">
        <v>57107.341380119324</v>
      </c>
      <c r="F2121" s="131">
        <v>54058.666666686535</v>
      </c>
      <c r="G2121" s="131">
        <v>55390.6666667064</v>
      </c>
      <c r="H2121" s="131">
        <v>2541.782535835376</v>
      </c>
    </row>
    <row r="2122" spans="1:8" ht="12.75">
      <c r="A2122" s="130">
        <v>38397.99039351852</v>
      </c>
      <c r="C2122" s="153" t="s">
        <v>431</v>
      </c>
      <c r="D2122" s="131">
        <v>253.1342895623706</v>
      </c>
      <c r="F2122" s="131">
        <v>313.51129694376357</v>
      </c>
      <c r="G2122" s="131">
        <v>660.3706030097787</v>
      </c>
      <c r="H2122" s="131">
        <v>253.1342895623706</v>
      </c>
    </row>
    <row r="2124" spans="3:8" ht="12.75">
      <c r="C2124" s="153" t="s">
        <v>432</v>
      </c>
      <c r="D2124" s="131">
        <v>0.44326050459511285</v>
      </c>
      <c r="F2124" s="131">
        <v>0.5799464105853794</v>
      </c>
      <c r="G2124" s="131">
        <v>1.192205551493582</v>
      </c>
      <c r="H2124" s="131">
        <v>9.958927878115116</v>
      </c>
    </row>
    <row r="2125" spans="1:10" ht="12.75">
      <c r="A2125" s="147" t="s">
        <v>421</v>
      </c>
      <c r="C2125" s="148" t="s">
        <v>422</v>
      </c>
      <c r="D2125" s="148" t="s">
        <v>423</v>
      </c>
      <c r="F2125" s="148" t="s">
        <v>424</v>
      </c>
      <c r="G2125" s="148" t="s">
        <v>425</v>
      </c>
      <c r="H2125" s="148" t="s">
        <v>426</v>
      </c>
      <c r="I2125" s="149" t="s">
        <v>427</v>
      </c>
      <c r="J2125" s="148" t="s">
        <v>428</v>
      </c>
    </row>
    <row r="2126" spans="1:8" ht="12.75">
      <c r="A2126" s="150" t="s">
        <v>489</v>
      </c>
      <c r="C2126" s="151">
        <v>407.77100000018254</v>
      </c>
      <c r="D2126" s="131">
        <v>1070806.2957496643</v>
      </c>
      <c r="F2126" s="131">
        <v>136400</v>
      </c>
      <c r="G2126" s="131">
        <v>131600</v>
      </c>
      <c r="H2126" s="152" t="s">
        <v>1153</v>
      </c>
    </row>
    <row r="2128" spans="4:8" ht="12.75">
      <c r="D2128" s="131">
        <v>1082508.0298519135</v>
      </c>
      <c r="F2128" s="131">
        <v>134500</v>
      </c>
      <c r="G2128" s="131">
        <v>132400</v>
      </c>
      <c r="H2128" s="152" t="s">
        <v>1154</v>
      </c>
    </row>
    <row r="2130" spans="4:8" ht="12.75">
      <c r="D2130" s="131">
        <v>1074936.7352848053</v>
      </c>
      <c r="F2130" s="131">
        <v>135800</v>
      </c>
      <c r="G2130" s="131">
        <v>130600</v>
      </c>
      <c r="H2130" s="152" t="s">
        <v>1155</v>
      </c>
    </row>
    <row r="2132" spans="1:8" ht="12.75">
      <c r="A2132" s="147" t="s">
        <v>429</v>
      </c>
      <c r="C2132" s="153" t="s">
        <v>430</v>
      </c>
      <c r="D2132" s="131">
        <v>1076083.6869621277</v>
      </c>
      <c r="F2132" s="131">
        <v>135566.66666666666</v>
      </c>
      <c r="G2132" s="131">
        <v>131533.33333333334</v>
      </c>
      <c r="H2132" s="131">
        <v>942566.663901331</v>
      </c>
    </row>
    <row r="2133" spans="1:8" ht="12.75">
      <c r="A2133" s="130">
        <v>38397.99085648148</v>
      </c>
      <c r="C2133" s="153" t="s">
        <v>431</v>
      </c>
      <c r="D2133" s="131">
        <v>5934.582450560443</v>
      </c>
      <c r="F2133" s="131">
        <v>971.253485622231</v>
      </c>
      <c r="G2133" s="131">
        <v>901.8499505645788</v>
      </c>
      <c r="H2133" s="131">
        <v>5934.582450560443</v>
      </c>
    </row>
    <row r="2135" spans="3:8" ht="12.75">
      <c r="C2135" s="153" t="s">
        <v>432</v>
      </c>
      <c r="D2135" s="131">
        <v>0.5514982266215981</v>
      </c>
      <c r="F2135" s="131">
        <v>0.716439748430463</v>
      </c>
      <c r="G2135" s="131">
        <v>0.6856436522285189</v>
      </c>
      <c r="H2135" s="131">
        <v>0.6296193869192135</v>
      </c>
    </row>
    <row r="2136" spans="1:10" ht="12.75">
      <c r="A2136" s="147" t="s">
        <v>421</v>
      </c>
      <c r="C2136" s="148" t="s">
        <v>422</v>
      </c>
      <c r="D2136" s="148" t="s">
        <v>423</v>
      </c>
      <c r="F2136" s="148" t="s">
        <v>424</v>
      </c>
      <c r="G2136" s="148" t="s">
        <v>425</v>
      </c>
      <c r="H2136" s="148" t="s">
        <v>426</v>
      </c>
      <c r="I2136" s="149" t="s">
        <v>427</v>
      </c>
      <c r="J2136" s="148" t="s">
        <v>428</v>
      </c>
    </row>
    <row r="2137" spans="1:8" ht="12.75">
      <c r="A2137" s="150" t="s">
        <v>496</v>
      </c>
      <c r="C2137" s="151">
        <v>455.40299999993294</v>
      </c>
      <c r="D2137" s="131">
        <v>142471.39138555527</v>
      </c>
      <c r="F2137" s="131">
        <v>125780.00000011921</v>
      </c>
      <c r="G2137" s="131">
        <v>129612.5</v>
      </c>
      <c r="H2137" s="152" t="s">
        <v>1156</v>
      </c>
    </row>
    <row r="2139" spans="4:8" ht="12.75">
      <c r="D2139" s="131">
        <v>143591.94034600258</v>
      </c>
      <c r="F2139" s="131">
        <v>124642.50000011921</v>
      </c>
      <c r="G2139" s="131">
        <v>129800</v>
      </c>
      <c r="H2139" s="152" t="s">
        <v>1157</v>
      </c>
    </row>
    <row r="2141" spans="4:8" ht="12.75">
      <c r="D2141" s="131">
        <v>143168.06303215027</v>
      </c>
      <c r="F2141" s="131">
        <v>125750</v>
      </c>
      <c r="G2141" s="131">
        <v>129432.49999988079</v>
      </c>
      <c r="H2141" s="152" t="s">
        <v>1158</v>
      </c>
    </row>
    <row r="2143" spans="1:8" ht="12.75">
      <c r="A2143" s="147" t="s">
        <v>429</v>
      </c>
      <c r="C2143" s="153" t="s">
        <v>430</v>
      </c>
      <c r="D2143" s="131">
        <v>143077.1315879027</v>
      </c>
      <c r="F2143" s="131">
        <v>125390.8333334128</v>
      </c>
      <c r="G2143" s="131">
        <v>129614.99999996027</v>
      </c>
      <c r="H2143" s="131">
        <v>15586.494475479389</v>
      </c>
    </row>
    <row r="2144" spans="1:8" ht="12.75">
      <c r="A2144" s="130">
        <v>38397.99150462963</v>
      </c>
      <c r="C2144" s="153" t="s">
        <v>431</v>
      </c>
      <c r="D2144" s="131">
        <v>565.7816618220909</v>
      </c>
      <c r="F2144" s="131">
        <v>648.2492447259468</v>
      </c>
      <c r="G2144" s="131">
        <v>183.7627547125131</v>
      </c>
      <c r="H2144" s="131">
        <v>565.7816618220909</v>
      </c>
    </row>
    <row r="2146" spans="3:8" ht="12.75">
      <c r="C2146" s="153" t="s">
        <v>432</v>
      </c>
      <c r="D2146" s="131">
        <v>0.3954382196112801</v>
      </c>
      <c r="F2146" s="131">
        <v>0.5169829623847061</v>
      </c>
      <c r="G2146" s="131">
        <v>0.14177583976589855</v>
      </c>
      <c r="H2146" s="131">
        <v>3.6299481112457737</v>
      </c>
    </row>
    <row r="2147" spans="1:16" ht="12.75">
      <c r="A2147" s="141" t="s">
        <v>412</v>
      </c>
      <c r="B2147" s="136" t="s">
        <v>584</v>
      </c>
      <c r="D2147" s="141" t="s">
        <v>413</v>
      </c>
      <c r="E2147" s="136" t="s">
        <v>414</v>
      </c>
      <c r="F2147" s="137" t="s">
        <v>456</v>
      </c>
      <c r="G2147" s="142" t="s">
        <v>416</v>
      </c>
      <c r="H2147" s="143">
        <v>2</v>
      </c>
      <c r="I2147" s="144" t="s">
        <v>417</v>
      </c>
      <c r="J2147" s="143">
        <v>6</v>
      </c>
      <c r="K2147" s="142" t="s">
        <v>418</v>
      </c>
      <c r="L2147" s="145">
        <v>1</v>
      </c>
      <c r="M2147" s="142" t="s">
        <v>419</v>
      </c>
      <c r="N2147" s="146">
        <v>1</v>
      </c>
      <c r="O2147" s="142" t="s">
        <v>420</v>
      </c>
      <c r="P2147" s="146">
        <v>1</v>
      </c>
    </row>
    <row r="2149" spans="1:10" ht="12.75">
      <c r="A2149" s="147" t="s">
        <v>421</v>
      </c>
      <c r="C2149" s="148" t="s">
        <v>422</v>
      </c>
      <c r="D2149" s="148" t="s">
        <v>423</v>
      </c>
      <c r="F2149" s="148" t="s">
        <v>424</v>
      </c>
      <c r="G2149" s="148" t="s">
        <v>425</v>
      </c>
      <c r="H2149" s="148" t="s">
        <v>426</v>
      </c>
      <c r="I2149" s="149" t="s">
        <v>427</v>
      </c>
      <c r="J2149" s="148" t="s">
        <v>428</v>
      </c>
    </row>
    <row r="2150" spans="1:8" ht="12.75">
      <c r="A2150" s="150" t="s">
        <v>492</v>
      </c>
      <c r="C2150" s="151">
        <v>228.61599999992177</v>
      </c>
      <c r="D2150" s="131">
        <v>63304.402395665646</v>
      </c>
      <c r="F2150" s="131">
        <v>62429</v>
      </c>
      <c r="G2150" s="131">
        <v>55308</v>
      </c>
      <c r="H2150" s="152" t="s">
        <v>1159</v>
      </c>
    </row>
    <row r="2152" spans="4:8" ht="12.75">
      <c r="D2152" s="131">
        <v>63306.431676745415</v>
      </c>
      <c r="F2152" s="131">
        <v>60988</v>
      </c>
      <c r="G2152" s="131">
        <v>53588</v>
      </c>
      <c r="H2152" s="152" t="s">
        <v>1160</v>
      </c>
    </row>
    <row r="2154" spans="4:8" ht="12.75">
      <c r="D2154" s="131">
        <v>62405.62930625677</v>
      </c>
      <c r="F2154" s="131">
        <v>60370</v>
      </c>
      <c r="G2154" s="131">
        <v>54468</v>
      </c>
      <c r="H2154" s="152" t="s">
        <v>1161</v>
      </c>
    </row>
    <row r="2156" spans="1:8" ht="12.75">
      <c r="A2156" s="147" t="s">
        <v>429</v>
      </c>
      <c r="C2156" s="153" t="s">
        <v>430</v>
      </c>
      <c r="D2156" s="131">
        <v>63005.48779288928</v>
      </c>
      <c r="F2156" s="131">
        <v>61262.33333333333</v>
      </c>
      <c r="G2156" s="131">
        <v>54454.66666666667</v>
      </c>
      <c r="H2156" s="131">
        <v>5083.823875363504</v>
      </c>
    </row>
    <row r="2157" spans="1:8" ht="12.75">
      <c r="A2157" s="130">
        <v>38397.993738425925</v>
      </c>
      <c r="C2157" s="153" t="s">
        <v>431</v>
      </c>
      <c r="D2157" s="131">
        <v>519.4936789657324</v>
      </c>
      <c r="F2157" s="131">
        <v>1056.5577756721746</v>
      </c>
      <c r="G2157" s="131">
        <v>860.0775158864074</v>
      </c>
      <c r="H2157" s="131">
        <v>519.4936789657324</v>
      </c>
    </row>
    <row r="2159" spans="3:8" ht="12.75">
      <c r="C2159" s="153" t="s">
        <v>432</v>
      </c>
      <c r="D2159" s="131">
        <v>0.8245213189578096</v>
      </c>
      <c r="F2159" s="131">
        <v>1.7246450113536453</v>
      </c>
      <c r="G2159" s="131">
        <v>1.579437665372556</v>
      </c>
      <c r="H2159" s="131">
        <v>10.21856169099854</v>
      </c>
    </row>
    <row r="2160" spans="1:10" ht="12.75">
      <c r="A2160" s="147" t="s">
        <v>421</v>
      </c>
      <c r="C2160" s="148" t="s">
        <v>422</v>
      </c>
      <c r="D2160" s="148" t="s">
        <v>423</v>
      </c>
      <c r="F2160" s="148" t="s">
        <v>424</v>
      </c>
      <c r="G2160" s="148" t="s">
        <v>425</v>
      </c>
      <c r="H2160" s="148" t="s">
        <v>426</v>
      </c>
      <c r="I2160" s="149" t="s">
        <v>427</v>
      </c>
      <c r="J2160" s="148" t="s">
        <v>428</v>
      </c>
    </row>
    <row r="2161" spans="1:8" ht="12.75">
      <c r="A2161" s="150" t="s">
        <v>493</v>
      </c>
      <c r="C2161" s="151">
        <v>231.6040000000503</v>
      </c>
      <c r="D2161" s="131">
        <v>75358.94976329803</v>
      </c>
      <c r="F2161" s="131">
        <v>40399</v>
      </c>
      <c r="G2161" s="131">
        <v>63144.000000059605</v>
      </c>
      <c r="H2161" s="152" t="s">
        <v>1162</v>
      </c>
    </row>
    <row r="2163" spans="4:8" ht="12.75">
      <c r="D2163" s="131">
        <v>75721.0363612175</v>
      </c>
      <c r="F2163" s="131">
        <v>40501</v>
      </c>
      <c r="G2163" s="131">
        <v>64405</v>
      </c>
      <c r="H2163" s="152" t="s">
        <v>1163</v>
      </c>
    </row>
    <row r="2165" spans="4:8" ht="12.75">
      <c r="D2165" s="131">
        <v>74087.7991284132</v>
      </c>
      <c r="F2165" s="131">
        <v>40487</v>
      </c>
      <c r="G2165" s="131">
        <v>63726</v>
      </c>
      <c r="H2165" s="152" t="s">
        <v>1164</v>
      </c>
    </row>
    <row r="2167" spans="1:8" ht="12.75">
      <c r="A2167" s="147" t="s">
        <v>429</v>
      </c>
      <c r="C2167" s="153" t="s">
        <v>430</v>
      </c>
      <c r="D2167" s="131">
        <v>75055.9284176429</v>
      </c>
      <c r="F2167" s="131">
        <v>40462.333333333336</v>
      </c>
      <c r="G2167" s="131">
        <v>63758.33333335321</v>
      </c>
      <c r="H2167" s="131">
        <v>18282.286442320357</v>
      </c>
    </row>
    <row r="2168" spans="1:8" ht="12.75">
      <c r="A2168" s="130">
        <v>38397.99420138889</v>
      </c>
      <c r="C2168" s="153" t="s">
        <v>431</v>
      </c>
      <c r="D2168" s="131">
        <v>857.7484576475085</v>
      </c>
      <c r="F2168" s="131">
        <v>55.293158105983906</v>
      </c>
      <c r="G2168" s="131">
        <v>631.1214885411048</v>
      </c>
      <c r="H2168" s="131">
        <v>857.7484576475085</v>
      </c>
    </row>
    <row r="2170" spans="3:8" ht="12.75">
      <c r="C2170" s="153" t="s">
        <v>432</v>
      </c>
      <c r="D2170" s="131">
        <v>1.1428124010066647</v>
      </c>
      <c r="F2170" s="131">
        <v>0.13665340960560163</v>
      </c>
      <c r="G2170" s="131">
        <v>0.9898650976984572</v>
      </c>
      <c r="H2170" s="131">
        <v>4.69169138309729</v>
      </c>
    </row>
    <row r="2171" spans="1:10" ht="12.75">
      <c r="A2171" s="147" t="s">
        <v>421</v>
      </c>
      <c r="C2171" s="148" t="s">
        <v>422</v>
      </c>
      <c r="D2171" s="148" t="s">
        <v>423</v>
      </c>
      <c r="F2171" s="148" t="s">
        <v>424</v>
      </c>
      <c r="G2171" s="148" t="s">
        <v>425</v>
      </c>
      <c r="H2171" s="148" t="s">
        <v>426</v>
      </c>
      <c r="I2171" s="149" t="s">
        <v>427</v>
      </c>
      <c r="J2171" s="148" t="s">
        <v>428</v>
      </c>
    </row>
    <row r="2172" spans="1:8" ht="12.75">
      <c r="A2172" s="150" t="s">
        <v>491</v>
      </c>
      <c r="C2172" s="151">
        <v>267.7160000000149</v>
      </c>
      <c r="D2172" s="131">
        <v>65589.52805018425</v>
      </c>
      <c r="F2172" s="131">
        <v>12416.5</v>
      </c>
      <c r="G2172" s="131">
        <v>13103.499999985099</v>
      </c>
      <c r="H2172" s="152" t="s">
        <v>1165</v>
      </c>
    </row>
    <row r="2174" spans="4:8" ht="12.75">
      <c r="D2174" s="131">
        <v>65145.55246657133</v>
      </c>
      <c r="F2174" s="131">
        <v>12526</v>
      </c>
      <c r="G2174" s="131">
        <v>13104</v>
      </c>
      <c r="H2174" s="152" t="s">
        <v>1166</v>
      </c>
    </row>
    <row r="2176" spans="4:8" ht="12.75">
      <c r="D2176" s="131">
        <v>66184.59278130531</v>
      </c>
      <c r="F2176" s="131">
        <v>12442.25</v>
      </c>
      <c r="G2176" s="131">
        <v>12988.25</v>
      </c>
      <c r="H2176" s="152" t="s">
        <v>1167</v>
      </c>
    </row>
    <row r="2178" spans="1:8" ht="12.75">
      <c r="A2178" s="147" t="s">
        <v>429</v>
      </c>
      <c r="C2178" s="153" t="s">
        <v>430</v>
      </c>
      <c r="D2178" s="131">
        <v>65639.89109935363</v>
      </c>
      <c r="F2178" s="131">
        <v>12461.583333333332</v>
      </c>
      <c r="G2178" s="131">
        <v>13065.249999995034</v>
      </c>
      <c r="H2178" s="131">
        <v>52825.841792897925</v>
      </c>
    </row>
    <row r="2179" spans="1:8" ht="12.75">
      <c r="A2179" s="130">
        <v>38397.99484953703</v>
      </c>
      <c r="C2179" s="153" t="s">
        <v>431</v>
      </c>
      <c r="D2179" s="131">
        <v>521.3477931774614</v>
      </c>
      <c r="F2179" s="131">
        <v>57.25291113413651</v>
      </c>
      <c r="G2179" s="131">
        <v>66.68442471402531</v>
      </c>
      <c r="H2179" s="131">
        <v>521.3477931774614</v>
      </c>
    </row>
    <row r="2181" spans="3:8" ht="12.75">
      <c r="C2181" s="153" t="s">
        <v>432</v>
      </c>
      <c r="D2181" s="131">
        <v>0.7942545065901173</v>
      </c>
      <c r="F2181" s="131">
        <v>0.45943528685469226</v>
      </c>
      <c r="G2181" s="131">
        <v>0.5103953212839454</v>
      </c>
      <c r="H2181" s="131">
        <v>0.9869180981940417</v>
      </c>
    </row>
    <row r="2182" spans="1:10" ht="12.75">
      <c r="A2182" s="147" t="s">
        <v>421</v>
      </c>
      <c r="C2182" s="148" t="s">
        <v>422</v>
      </c>
      <c r="D2182" s="148" t="s">
        <v>423</v>
      </c>
      <c r="F2182" s="148" t="s">
        <v>424</v>
      </c>
      <c r="G2182" s="148" t="s">
        <v>425</v>
      </c>
      <c r="H2182" s="148" t="s">
        <v>426</v>
      </c>
      <c r="I2182" s="149" t="s">
        <v>427</v>
      </c>
      <c r="J2182" s="148" t="s">
        <v>428</v>
      </c>
    </row>
    <row r="2183" spans="1:8" ht="12.75">
      <c r="A2183" s="150" t="s">
        <v>490</v>
      </c>
      <c r="C2183" s="151">
        <v>292.40199999976903</v>
      </c>
      <c r="D2183" s="131">
        <v>57083.180904984474</v>
      </c>
      <c r="F2183" s="131">
        <v>38740.25</v>
      </c>
      <c r="G2183" s="131">
        <v>37898.25</v>
      </c>
      <c r="H2183" s="152" t="s">
        <v>1168</v>
      </c>
    </row>
    <row r="2185" spans="4:8" ht="12.75">
      <c r="D2185" s="131">
        <v>56487.07620084286</v>
      </c>
      <c r="F2185" s="131">
        <v>38516</v>
      </c>
      <c r="G2185" s="131">
        <v>38098.25</v>
      </c>
      <c r="H2185" s="152" t="s">
        <v>1169</v>
      </c>
    </row>
    <row r="2187" spans="4:8" ht="12.75">
      <c r="D2187" s="131">
        <v>57184.00380128622</v>
      </c>
      <c r="F2187" s="131">
        <v>38519.75</v>
      </c>
      <c r="G2187" s="131">
        <v>38011</v>
      </c>
      <c r="H2187" s="152" t="s">
        <v>1170</v>
      </c>
    </row>
    <row r="2189" spans="1:8" ht="12.75">
      <c r="A2189" s="147" t="s">
        <v>429</v>
      </c>
      <c r="C2189" s="153" t="s">
        <v>430</v>
      </c>
      <c r="D2189" s="131">
        <v>56918.086969037846</v>
      </c>
      <c r="F2189" s="131">
        <v>38592</v>
      </c>
      <c r="G2189" s="131">
        <v>38002.5</v>
      </c>
      <c r="H2189" s="131">
        <v>18704.78475384798</v>
      </c>
    </row>
    <row r="2190" spans="1:8" ht="12.75">
      <c r="A2190" s="130">
        <v>38397.99553240741</v>
      </c>
      <c r="C2190" s="153" t="s">
        <v>431</v>
      </c>
      <c r="D2190" s="131">
        <v>376.6550488578085</v>
      </c>
      <c r="F2190" s="131">
        <v>128.40195676079082</v>
      </c>
      <c r="G2190" s="131">
        <v>100.2705714554375</v>
      </c>
      <c r="H2190" s="131">
        <v>376.6550488578085</v>
      </c>
    </row>
    <row r="2192" spans="3:8" ht="12.75">
      <c r="C2192" s="153" t="s">
        <v>432</v>
      </c>
      <c r="D2192" s="131">
        <v>0.6617493118886801</v>
      </c>
      <c r="F2192" s="131">
        <v>0.3327165131653992</v>
      </c>
      <c r="G2192" s="131">
        <v>0.26385256616127234</v>
      </c>
      <c r="H2192" s="131">
        <v>2.013682882826665</v>
      </c>
    </row>
    <row r="2193" spans="1:10" ht="12.75">
      <c r="A2193" s="147" t="s">
        <v>421</v>
      </c>
      <c r="C2193" s="148" t="s">
        <v>422</v>
      </c>
      <c r="D2193" s="148" t="s">
        <v>423</v>
      </c>
      <c r="F2193" s="148" t="s">
        <v>424</v>
      </c>
      <c r="G2193" s="148" t="s">
        <v>425</v>
      </c>
      <c r="H2193" s="148" t="s">
        <v>426</v>
      </c>
      <c r="I2193" s="149" t="s">
        <v>427</v>
      </c>
      <c r="J2193" s="148" t="s">
        <v>428</v>
      </c>
    </row>
    <row r="2194" spans="1:8" ht="12.75">
      <c r="A2194" s="150" t="s">
        <v>494</v>
      </c>
      <c r="C2194" s="151">
        <v>324.75400000019</v>
      </c>
      <c r="D2194" s="131">
        <v>63287.45179885626</v>
      </c>
      <c r="F2194" s="131">
        <v>54233</v>
      </c>
      <c r="G2194" s="131">
        <v>50361</v>
      </c>
      <c r="H2194" s="152" t="s">
        <v>1171</v>
      </c>
    </row>
    <row r="2196" spans="4:8" ht="12.75">
      <c r="D2196" s="131">
        <v>63110.98650199175</v>
      </c>
      <c r="F2196" s="131">
        <v>53304</v>
      </c>
      <c r="G2196" s="131">
        <v>49919</v>
      </c>
      <c r="H2196" s="152" t="s">
        <v>1172</v>
      </c>
    </row>
    <row r="2198" spans="4:8" ht="12.75">
      <c r="D2198" s="131">
        <v>63316.09209626913</v>
      </c>
      <c r="F2198" s="131">
        <v>53738.999999940395</v>
      </c>
      <c r="G2198" s="131">
        <v>50678</v>
      </c>
      <c r="H2198" s="152" t="s">
        <v>1173</v>
      </c>
    </row>
    <row r="2200" spans="1:8" ht="12.75">
      <c r="A2200" s="147" t="s">
        <v>429</v>
      </c>
      <c r="C2200" s="153" t="s">
        <v>430</v>
      </c>
      <c r="D2200" s="131">
        <v>63238.17679903905</v>
      </c>
      <c r="F2200" s="131">
        <v>53758.66666664679</v>
      </c>
      <c r="G2200" s="131">
        <v>50319.33333333333</v>
      </c>
      <c r="H2200" s="131">
        <v>11084.944004315948</v>
      </c>
    </row>
    <row r="2201" spans="1:8" ht="12.75">
      <c r="A2201" s="130">
        <v>38397.996041666665</v>
      </c>
      <c r="C2201" s="153" t="s">
        <v>431</v>
      </c>
      <c r="D2201" s="131">
        <v>111.07697963697716</v>
      </c>
      <c r="F2201" s="131">
        <v>464.8121484364917</v>
      </c>
      <c r="G2201" s="131">
        <v>381.2116647393326</v>
      </c>
      <c r="H2201" s="131">
        <v>111.07697963697716</v>
      </c>
    </row>
    <row r="2203" spans="3:8" ht="12.75">
      <c r="C2203" s="153" t="s">
        <v>432</v>
      </c>
      <c r="D2203" s="131">
        <v>0.17564861173964944</v>
      </c>
      <c r="F2203" s="131">
        <v>0.8646273750030947</v>
      </c>
      <c r="G2203" s="131">
        <v>0.7575848873315745</v>
      </c>
      <c r="H2203" s="131">
        <v>1.0020526905118248</v>
      </c>
    </row>
    <row r="2204" spans="1:10" ht="12.75">
      <c r="A2204" s="147" t="s">
        <v>421</v>
      </c>
      <c r="C2204" s="148" t="s">
        <v>422</v>
      </c>
      <c r="D2204" s="148" t="s">
        <v>423</v>
      </c>
      <c r="F2204" s="148" t="s">
        <v>424</v>
      </c>
      <c r="G2204" s="148" t="s">
        <v>425</v>
      </c>
      <c r="H2204" s="148" t="s">
        <v>426</v>
      </c>
      <c r="I2204" s="149" t="s">
        <v>427</v>
      </c>
      <c r="J2204" s="148" t="s">
        <v>428</v>
      </c>
    </row>
    <row r="2205" spans="1:8" ht="12.75">
      <c r="A2205" s="150" t="s">
        <v>513</v>
      </c>
      <c r="C2205" s="151">
        <v>343.82299999985844</v>
      </c>
      <c r="D2205" s="131">
        <v>53699.58549845219</v>
      </c>
      <c r="F2205" s="131">
        <v>49684</v>
      </c>
      <c r="G2205" s="131">
        <v>49990</v>
      </c>
      <c r="H2205" s="152" t="s">
        <v>1174</v>
      </c>
    </row>
    <row r="2207" spans="4:8" ht="12.75">
      <c r="D2207" s="131">
        <v>53578.66176879406</v>
      </c>
      <c r="F2207" s="131">
        <v>49086</v>
      </c>
      <c r="G2207" s="131">
        <v>49402</v>
      </c>
      <c r="H2207" s="152" t="s">
        <v>1175</v>
      </c>
    </row>
    <row r="2209" spans="4:8" ht="12.75">
      <c r="D2209" s="131">
        <v>53226.68852746487</v>
      </c>
      <c r="F2209" s="131">
        <v>49478</v>
      </c>
      <c r="G2209" s="131">
        <v>48890</v>
      </c>
      <c r="H2209" s="152" t="s">
        <v>1176</v>
      </c>
    </row>
    <row r="2211" spans="1:8" ht="12.75">
      <c r="A2211" s="147" t="s">
        <v>429</v>
      </c>
      <c r="C2211" s="153" t="s">
        <v>430</v>
      </c>
      <c r="D2211" s="131">
        <v>53501.64526490371</v>
      </c>
      <c r="F2211" s="131">
        <v>49416</v>
      </c>
      <c r="G2211" s="131">
        <v>49427.33333333333</v>
      </c>
      <c r="H2211" s="131">
        <v>4080.0194832779216</v>
      </c>
    </row>
    <row r="2212" spans="1:8" ht="12.75">
      <c r="A2212" s="130">
        <v>38397.996469907404</v>
      </c>
      <c r="C2212" s="153" t="s">
        <v>431</v>
      </c>
      <c r="D2212" s="131">
        <v>245.67568601092805</v>
      </c>
      <c r="F2212" s="131">
        <v>303.7828171572579</v>
      </c>
      <c r="G2212" s="131">
        <v>550.437401829975</v>
      </c>
      <c r="H2212" s="131">
        <v>245.67568601092805</v>
      </c>
    </row>
    <row r="2214" spans="3:8" ht="12.75">
      <c r="C2214" s="153" t="s">
        <v>432</v>
      </c>
      <c r="D2214" s="131">
        <v>0.4591927683616258</v>
      </c>
      <c r="F2214" s="131">
        <v>0.6147458660297432</v>
      </c>
      <c r="G2214" s="131">
        <v>1.1136295743852427</v>
      </c>
      <c r="H2214" s="131">
        <v>6.0214341381906875</v>
      </c>
    </row>
    <row r="2215" spans="1:10" ht="12.75">
      <c r="A2215" s="147" t="s">
        <v>421</v>
      </c>
      <c r="C2215" s="148" t="s">
        <v>422</v>
      </c>
      <c r="D2215" s="148" t="s">
        <v>423</v>
      </c>
      <c r="F2215" s="148" t="s">
        <v>424</v>
      </c>
      <c r="G2215" s="148" t="s">
        <v>425</v>
      </c>
      <c r="H2215" s="148" t="s">
        <v>426</v>
      </c>
      <c r="I2215" s="149" t="s">
        <v>427</v>
      </c>
      <c r="J2215" s="148" t="s">
        <v>428</v>
      </c>
    </row>
    <row r="2216" spans="1:8" ht="12.75">
      <c r="A2216" s="150" t="s">
        <v>495</v>
      </c>
      <c r="C2216" s="151">
        <v>361.38400000007823</v>
      </c>
      <c r="D2216" s="131">
        <v>72265.74708747864</v>
      </c>
      <c r="F2216" s="131">
        <v>44910</v>
      </c>
      <c r="G2216" s="131">
        <v>44232</v>
      </c>
      <c r="H2216" s="152" t="s">
        <v>1177</v>
      </c>
    </row>
    <row r="2218" spans="4:8" ht="12.75">
      <c r="D2218" s="131">
        <v>73354.82031202316</v>
      </c>
      <c r="F2218" s="131">
        <v>44480</v>
      </c>
      <c r="G2218" s="131">
        <v>44812</v>
      </c>
      <c r="H2218" s="152" t="s">
        <v>1178</v>
      </c>
    </row>
    <row r="2220" spans="4:8" ht="12.75">
      <c r="D2220" s="131">
        <v>73895.80985975266</v>
      </c>
      <c r="F2220" s="131">
        <v>44582</v>
      </c>
      <c r="G2220" s="131">
        <v>43950</v>
      </c>
      <c r="H2220" s="152" t="s">
        <v>1179</v>
      </c>
    </row>
    <row r="2222" spans="1:8" ht="12.75">
      <c r="A2222" s="147" t="s">
        <v>429</v>
      </c>
      <c r="C2222" s="153" t="s">
        <v>430</v>
      </c>
      <c r="D2222" s="131">
        <v>73172.12575308482</v>
      </c>
      <c r="F2222" s="131">
        <v>44657.33333333333</v>
      </c>
      <c r="G2222" s="131">
        <v>44331.33333333333</v>
      </c>
      <c r="H2222" s="131">
        <v>28664.63646899909</v>
      </c>
    </row>
    <row r="2223" spans="1:8" ht="12.75">
      <c r="A2223" s="130">
        <v>38397.99690972222</v>
      </c>
      <c r="C2223" s="153" t="s">
        <v>431</v>
      </c>
      <c r="D2223" s="131">
        <v>830.2464313616392</v>
      </c>
      <c r="F2223" s="131">
        <v>224.6805139155003</v>
      </c>
      <c r="G2223" s="131">
        <v>439.501232459402</v>
      </c>
      <c r="H2223" s="131">
        <v>830.2464313616392</v>
      </c>
    </row>
    <row r="2225" spans="3:8" ht="12.75">
      <c r="C2225" s="153" t="s">
        <v>432</v>
      </c>
      <c r="D2225" s="131">
        <v>1.1346485055842968</v>
      </c>
      <c r="F2225" s="131">
        <v>0.5031212057344081</v>
      </c>
      <c r="G2225" s="131">
        <v>0.9914008882943637</v>
      </c>
      <c r="H2225" s="131">
        <v>2.896413607964482</v>
      </c>
    </row>
    <row r="2226" spans="1:10" ht="12.75">
      <c r="A2226" s="147" t="s">
        <v>421</v>
      </c>
      <c r="C2226" s="148" t="s">
        <v>422</v>
      </c>
      <c r="D2226" s="148" t="s">
        <v>423</v>
      </c>
      <c r="F2226" s="148" t="s">
        <v>424</v>
      </c>
      <c r="G2226" s="148" t="s">
        <v>425</v>
      </c>
      <c r="H2226" s="148" t="s">
        <v>426</v>
      </c>
      <c r="I2226" s="149" t="s">
        <v>427</v>
      </c>
      <c r="J2226" s="148" t="s">
        <v>428</v>
      </c>
    </row>
    <row r="2227" spans="1:8" ht="12.75">
      <c r="A2227" s="150" t="s">
        <v>514</v>
      </c>
      <c r="C2227" s="151">
        <v>371.029</v>
      </c>
      <c r="D2227" s="131">
        <v>60437.10250341892</v>
      </c>
      <c r="F2227" s="131">
        <v>53613.999999940395</v>
      </c>
      <c r="G2227" s="131">
        <v>55150</v>
      </c>
      <c r="H2227" s="152" t="s">
        <v>1180</v>
      </c>
    </row>
    <row r="2229" spans="4:8" ht="12.75">
      <c r="D2229" s="131">
        <v>60671.50831782818</v>
      </c>
      <c r="F2229" s="131">
        <v>54220</v>
      </c>
      <c r="G2229" s="131">
        <v>55638</v>
      </c>
      <c r="H2229" s="152" t="s">
        <v>1181</v>
      </c>
    </row>
    <row r="2231" spans="4:8" ht="12.75">
      <c r="D2231" s="131">
        <v>61097.95621711016</v>
      </c>
      <c r="F2231" s="131">
        <v>53386.000000059605</v>
      </c>
      <c r="G2231" s="131">
        <v>55534</v>
      </c>
      <c r="H2231" s="152" t="s">
        <v>1182</v>
      </c>
    </row>
    <row r="2233" spans="1:8" ht="12.75">
      <c r="A2233" s="147" t="s">
        <v>429</v>
      </c>
      <c r="C2233" s="153" t="s">
        <v>430</v>
      </c>
      <c r="D2233" s="131">
        <v>60735.52234611909</v>
      </c>
      <c r="F2233" s="131">
        <v>53740</v>
      </c>
      <c r="G2233" s="131">
        <v>55440.66666666667</v>
      </c>
      <c r="H2233" s="131">
        <v>6348.3341854425535</v>
      </c>
    </row>
    <row r="2234" spans="1:8" ht="12.75">
      <c r="A2234" s="130">
        <v>38397.997349537036</v>
      </c>
      <c r="C2234" s="153" t="s">
        <v>431</v>
      </c>
      <c r="D2234" s="131">
        <v>335.04515305883194</v>
      </c>
      <c r="F2234" s="131">
        <v>431.04060131983556</v>
      </c>
      <c r="G2234" s="131">
        <v>257.03955597015283</v>
      </c>
      <c r="H2234" s="131">
        <v>335.04515305883194</v>
      </c>
    </row>
    <row r="2236" spans="3:8" ht="12.75">
      <c r="C2236" s="153" t="s">
        <v>432</v>
      </c>
      <c r="D2236" s="131">
        <v>0.5516461209462881</v>
      </c>
      <c r="F2236" s="131">
        <v>0.802085227614134</v>
      </c>
      <c r="G2236" s="131">
        <v>0.4636299875605503</v>
      </c>
      <c r="H2236" s="131">
        <v>5.2776861342165695</v>
      </c>
    </row>
    <row r="2237" spans="1:10" ht="12.75">
      <c r="A2237" s="147" t="s">
        <v>421</v>
      </c>
      <c r="C2237" s="148" t="s">
        <v>422</v>
      </c>
      <c r="D2237" s="148" t="s">
        <v>423</v>
      </c>
      <c r="F2237" s="148" t="s">
        <v>424</v>
      </c>
      <c r="G2237" s="148" t="s">
        <v>425</v>
      </c>
      <c r="H2237" s="148" t="s">
        <v>426</v>
      </c>
      <c r="I2237" s="149" t="s">
        <v>427</v>
      </c>
      <c r="J2237" s="148" t="s">
        <v>428</v>
      </c>
    </row>
    <row r="2238" spans="1:8" ht="12.75">
      <c r="A2238" s="150" t="s">
        <v>489</v>
      </c>
      <c r="C2238" s="151">
        <v>407.77100000018254</v>
      </c>
      <c r="D2238" s="131">
        <v>1053479.2254867554</v>
      </c>
      <c r="F2238" s="131">
        <v>135900</v>
      </c>
      <c r="G2238" s="131">
        <v>130700</v>
      </c>
      <c r="H2238" s="152" t="s">
        <v>1183</v>
      </c>
    </row>
    <row r="2240" spans="4:8" ht="12.75">
      <c r="D2240" s="131">
        <v>1070986.4621124268</v>
      </c>
      <c r="F2240" s="131">
        <v>135800</v>
      </c>
      <c r="G2240" s="131">
        <v>131200</v>
      </c>
      <c r="H2240" s="152" t="s">
        <v>1184</v>
      </c>
    </row>
    <row r="2242" spans="4:8" ht="12.75">
      <c r="D2242" s="131">
        <v>1033994.3586320877</v>
      </c>
      <c r="F2242" s="131">
        <v>136600</v>
      </c>
      <c r="G2242" s="131">
        <v>132600</v>
      </c>
      <c r="H2242" s="152" t="s">
        <v>1185</v>
      </c>
    </row>
    <row r="2244" spans="1:8" ht="12.75">
      <c r="A2244" s="147" t="s">
        <v>429</v>
      </c>
      <c r="C2244" s="153" t="s">
        <v>430</v>
      </c>
      <c r="D2244" s="131">
        <v>1052820.0154104233</v>
      </c>
      <c r="F2244" s="131">
        <v>136100</v>
      </c>
      <c r="G2244" s="131">
        <v>131500</v>
      </c>
      <c r="H2244" s="131">
        <v>919057.6254733164</v>
      </c>
    </row>
    <row r="2245" spans="1:8" ht="12.75">
      <c r="A2245" s="130">
        <v>38397.9978125</v>
      </c>
      <c r="C2245" s="153" t="s">
        <v>431</v>
      </c>
      <c r="D2245" s="131">
        <v>18504.86012966706</v>
      </c>
      <c r="F2245" s="131">
        <v>435.88989435406734</v>
      </c>
      <c r="G2245" s="131">
        <v>984.8857801796105</v>
      </c>
      <c r="H2245" s="131">
        <v>18504.86012966706</v>
      </c>
    </row>
    <row r="2247" spans="3:8" ht="12.75">
      <c r="C2247" s="153" t="s">
        <v>432</v>
      </c>
      <c r="D2247" s="131">
        <v>1.7576470677614606</v>
      </c>
      <c r="F2247" s="131">
        <v>0.3202717813035029</v>
      </c>
      <c r="G2247" s="131">
        <v>0.7489625704787913</v>
      </c>
      <c r="H2247" s="131">
        <v>2.013460268080255</v>
      </c>
    </row>
    <row r="2248" spans="1:10" ht="12.75">
      <c r="A2248" s="147" t="s">
        <v>421</v>
      </c>
      <c r="C2248" s="148" t="s">
        <v>422</v>
      </c>
      <c r="D2248" s="148" t="s">
        <v>423</v>
      </c>
      <c r="F2248" s="148" t="s">
        <v>424</v>
      </c>
      <c r="G2248" s="148" t="s">
        <v>425</v>
      </c>
      <c r="H2248" s="148" t="s">
        <v>426</v>
      </c>
      <c r="I2248" s="149" t="s">
        <v>427</v>
      </c>
      <c r="J2248" s="148" t="s">
        <v>428</v>
      </c>
    </row>
    <row r="2249" spans="1:8" ht="12.75">
      <c r="A2249" s="150" t="s">
        <v>496</v>
      </c>
      <c r="C2249" s="151">
        <v>455.40299999993294</v>
      </c>
      <c r="D2249" s="131">
        <v>141471.52799105644</v>
      </c>
      <c r="F2249" s="131">
        <v>126490</v>
      </c>
      <c r="G2249" s="131">
        <v>129467.50000011921</v>
      </c>
      <c r="H2249" s="152" t="s">
        <v>1186</v>
      </c>
    </row>
    <row r="2251" spans="4:8" ht="12.75">
      <c r="D2251" s="131">
        <v>143018.52744579315</v>
      </c>
      <c r="F2251" s="131">
        <v>125500</v>
      </c>
      <c r="G2251" s="131">
        <v>128732.49999988079</v>
      </c>
      <c r="H2251" s="152" t="s">
        <v>1187</v>
      </c>
    </row>
    <row r="2253" spans="4:8" ht="12.75">
      <c r="D2253" s="131">
        <v>142206.5531103611</v>
      </c>
      <c r="F2253" s="131">
        <v>125112.5</v>
      </c>
      <c r="G2253" s="131">
        <v>129327.5</v>
      </c>
      <c r="H2253" s="152" t="s">
        <v>1188</v>
      </c>
    </row>
    <row r="2255" spans="1:8" ht="12.75">
      <c r="A2255" s="147" t="s">
        <v>429</v>
      </c>
      <c r="C2255" s="153" t="s">
        <v>430</v>
      </c>
      <c r="D2255" s="131">
        <v>142232.20284907022</v>
      </c>
      <c r="F2255" s="131">
        <v>125700.83333333334</v>
      </c>
      <c r="G2255" s="131">
        <v>129175.83333333334</v>
      </c>
      <c r="H2255" s="131">
        <v>14803.971259922944</v>
      </c>
    </row>
    <row r="2256" spans="1:8" ht="12.75">
      <c r="A2256" s="130">
        <v>38397.998460648145</v>
      </c>
      <c r="C2256" s="153" t="s">
        <v>431</v>
      </c>
      <c r="D2256" s="131">
        <v>773.8186221968258</v>
      </c>
      <c r="F2256" s="131">
        <v>710.3710884694939</v>
      </c>
      <c r="G2256" s="131">
        <v>390.26700273175027</v>
      </c>
      <c r="H2256" s="131">
        <v>773.8186221968258</v>
      </c>
    </row>
    <row r="2258" spans="3:8" ht="12.75">
      <c r="C2258" s="153" t="s">
        <v>432</v>
      </c>
      <c r="D2258" s="131">
        <v>0.5440530391123619</v>
      </c>
      <c r="F2258" s="131">
        <v>0.5651283843009478</v>
      </c>
      <c r="G2258" s="131">
        <v>0.30212075483552797</v>
      </c>
      <c r="H2258" s="131">
        <v>5.22710162435734</v>
      </c>
    </row>
    <row r="2259" spans="1:16" ht="12.75">
      <c r="A2259" s="141" t="s">
        <v>412</v>
      </c>
      <c r="B2259" s="136" t="s">
        <v>572</v>
      </c>
      <c r="D2259" s="141" t="s">
        <v>413</v>
      </c>
      <c r="E2259" s="136" t="s">
        <v>414</v>
      </c>
      <c r="F2259" s="137" t="s">
        <v>457</v>
      </c>
      <c r="G2259" s="142" t="s">
        <v>416</v>
      </c>
      <c r="H2259" s="143">
        <v>2</v>
      </c>
      <c r="I2259" s="144" t="s">
        <v>417</v>
      </c>
      <c r="J2259" s="143">
        <v>7</v>
      </c>
      <c r="K2259" s="142" t="s">
        <v>418</v>
      </c>
      <c r="L2259" s="145">
        <v>1</v>
      </c>
      <c r="M2259" s="142" t="s">
        <v>419</v>
      </c>
      <c r="N2259" s="146">
        <v>1</v>
      </c>
      <c r="O2259" s="142" t="s">
        <v>420</v>
      </c>
      <c r="P2259" s="146">
        <v>1</v>
      </c>
    </row>
    <row r="2261" spans="1:10" ht="12.75">
      <c r="A2261" s="147" t="s">
        <v>421</v>
      </c>
      <c r="C2261" s="148" t="s">
        <v>422</v>
      </c>
      <c r="D2261" s="148" t="s">
        <v>423</v>
      </c>
      <c r="F2261" s="148" t="s">
        <v>424</v>
      </c>
      <c r="G2261" s="148" t="s">
        <v>425</v>
      </c>
      <c r="H2261" s="148" t="s">
        <v>426</v>
      </c>
      <c r="I2261" s="149" t="s">
        <v>427</v>
      </c>
      <c r="J2261" s="148" t="s">
        <v>428</v>
      </c>
    </row>
    <row r="2262" spans="1:8" ht="12.75">
      <c r="A2262" s="150" t="s">
        <v>492</v>
      </c>
      <c r="C2262" s="151">
        <v>228.61599999992177</v>
      </c>
      <c r="D2262" s="131">
        <v>63574.000000059605</v>
      </c>
      <c r="F2262" s="131">
        <v>61909</v>
      </c>
      <c r="G2262" s="131">
        <v>55274</v>
      </c>
      <c r="H2262" s="152" t="s">
        <v>1189</v>
      </c>
    </row>
    <row r="2264" spans="4:8" ht="12.75">
      <c r="D2264" s="131">
        <v>64352.05285102129</v>
      </c>
      <c r="F2264" s="131">
        <v>60744.000000059605</v>
      </c>
      <c r="G2264" s="131">
        <v>55866</v>
      </c>
      <c r="H2264" s="152" t="s">
        <v>1190</v>
      </c>
    </row>
    <row r="2266" spans="4:8" ht="12.75">
      <c r="D2266" s="131">
        <v>63930.16204535961</v>
      </c>
      <c r="F2266" s="131">
        <v>62120</v>
      </c>
      <c r="G2266" s="131">
        <v>54695</v>
      </c>
      <c r="H2266" s="152" t="s">
        <v>1191</v>
      </c>
    </row>
    <row r="2268" spans="1:8" ht="12.75">
      <c r="A2268" s="147" t="s">
        <v>429</v>
      </c>
      <c r="C2268" s="153" t="s">
        <v>430</v>
      </c>
      <c r="D2268" s="131">
        <v>63952.071632146835</v>
      </c>
      <c r="F2268" s="131">
        <v>61591.00000001986</v>
      </c>
      <c r="G2268" s="131">
        <v>55278.33333333333</v>
      </c>
      <c r="H2268" s="131">
        <v>5458.833831449431</v>
      </c>
    </row>
    <row r="2269" spans="1:8" ht="12.75">
      <c r="A2269" s="130">
        <v>38398.00068287037</v>
      </c>
      <c r="C2269" s="153" t="s">
        <v>431</v>
      </c>
      <c r="D2269" s="131">
        <v>389.48887303336005</v>
      </c>
      <c r="F2269" s="131">
        <v>741.0715214805817</v>
      </c>
      <c r="G2269" s="131">
        <v>585.5120266342386</v>
      </c>
      <c r="H2269" s="131">
        <v>389.48887303336005</v>
      </c>
    </row>
    <row r="2271" spans="3:8" ht="12.75">
      <c r="C2271" s="153" t="s">
        <v>432</v>
      </c>
      <c r="D2271" s="131">
        <v>0.6090324567962476</v>
      </c>
      <c r="F2271" s="131">
        <v>1.203213978471437</v>
      </c>
      <c r="G2271" s="131">
        <v>1.0592070913273532</v>
      </c>
      <c r="H2271" s="131">
        <v>7.135019769047318</v>
      </c>
    </row>
    <row r="2272" spans="1:10" ht="12.75">
      <c r="A2272" s="147" t="s">
        <v>421</v>
      </c>
      <c r="C2272" s="148" t="s">
        <v>422</v>
      </c>
      <c r="D2272" s="148" t="s">
        <v>423</v>
      </c>
      <c r="F2272" s="148" t="s">
        <v>424</v>
      </c>
      <c r="G2272" s="148" t="s">
        <v>425</v>
      </c>
      <c r="H2272" s="148" t="s">
        <v>426</v>
      </c>
      <c r="I2272" s="149" t="s">
        <v>427</v>
      </c>
      <c r="J2272" s="148" t="s">
        <v>428</v>
      </c>
    </row>
    <row r="2273" spans="1:8" ht="12.75">
      <c r="A2273" s="150" t="s">
        <v>493</v>
      </c>
      <c r="C2273" s="151">
        <v>231.6040000000503</v>
      </c>
      <c r="D2273" s="131">
        <v>61489.5</v>
      </c>
      <c r="F2273" s="131">
        <v>40802</v>
      </c>
      <c r="G2273" s="131">
        <v>64184</v>
      </c>
      <c r="H2273" s="152" t="s">
        <v>1192</v>
      </c>
    </row>
    <row r="2275" spans="4:8" ht="12.75">
      <c r="D2275" s="131">
        <v>62121.3076133728</v>
      </c>
      <c r="F2275" s="131">
        <v>40578</v>
      </c>
      <c r="G2275" s="131">
        <v>62946</v>
      </c>
      <c r="H2275" s="152" t="s">
        <v>1193</v>
      </c>
    </row>
    <row r="2277" spans="4:8" ht="12.75">
      <c r="D2277" s="131">
        <v>62084.46901577711</v>
      </c>
      <c r="F2277" s="131">
        <v>41665</v>
      </c>
      <c r="G2277" s="131">
        <v>64157.000000059605</v>
      </c>
      <c r="H2277" s="152" t="s">
        <v>0</v>
      </c>
    </row>
    <row r="2279" spans="1:8" ht="12.75">
      <c r="A2279" s="147" t="s">
        <v>429</v>
      </c>
      <c r="C2279" s="153" t="s">
        <v>430</v>
      </c>
      <c r="D2279" s="131">
        <v>61898.425543049976</v>
      </c>
      <c r="F2279" s="131">
        <v>41015</v>
      </c>
      <c r="G2279" s="131">
        <v>63762.33333335321</v>
      </c>
      <c r="H2279" s="131">
        <v>4956.280334335296</v>
      </c>
    </row>
    <row r="2280" spans="1:8" ht="12.75">
      <c r="A2280" s="130">
        <v>38398.00115740741</v>
      </c>
      <c r="C2280" s="153" t="s">
        <v>431</v>
      </c>
      <c r="D2280" s="131">
        <v>354.61859142939727</v>
      </c>
      <c r="F2280" s="131">
        <v>573.9503462844151</v>
      </c>
      <c r="G2280" s="131">
        <v>707.0942888730849</v>
      </c>
      <c r="H2280" s="131">
        <v>354.61859142939727</v>
      </c>
    </row>
    <row r="2282" spans="3:8" ht="12.75">
      <c r="C2282" s="153" t="s">
        <v>432</v>
      </c>
      <c r="D2282" s="131">
        <v>0.5729040574428865</v>
      </c>
      <c r="F2282" s="131">
        <v>1.3993669298656954</v>
      </c>
      <c r="G2282" s="131">
        <v>1.108952969422174</v>
      </c>
      <c r="H2282" s="131">
        <v>7.154934093875392</v>
      </c>
    </row>
    <row r="2283" spans="1:10" ht="12.75">
      <c r="A2283" s="147" t="s">
        <v>421</v>
      </c>
      <c r="C2283" s="148" t="s">
        <v>422</v>
      </c>
      <c r="D2283" s="148" t="s">
        <v>423</v>
      </c>
      <c r="F2283" s="148" t="s">
        <v>424</v>
      </c>
      <c r="G2283" s="148" t="s">
        <v>425</v>
      </c>
      <c r="H2283" s="148" t="s">
        <v>426</v>
      </c>
      <c r="I2283" s="149" t="s">
        <v>427</v>
      </c>
      <c r="J2283" s="148" t="s">
        <v>428</v>
      </c>
    </row>
    <row r="2284" spans="1:8" ht="12.75">
      <c r="A2284" s="150" t="s">
        <v>491</v>
      </c>
      <c r="C2284" s="151">
        <v>267.7160000000149</v>
      </c>
      <c r="D2284" s="131">
        <v>16045.135975658894</v>
      </c>
      <c r="F2284" s="131">
        <v>12555</v>
      </c>
      <c r="G2284" s="131">
        <v>13231.5</v>
      </c>
      <c r="H2284" s="152" t="s">
        <v>1</v>
      </c>
    </row>
    <row r="2286" spans="4:8" ht="12.75">
      <c r="D2286" s="131">
        <v>16010.63175150752</v>
      </c>
      <c r="F2286" s="131">
        <v>12477.5</v>
      </c>
      <c r="G2286" s="131">
        <v>13114.999999985099</v>
      </c>
      <c r="H2286" s="152" t="s">
        <v>2</v>
      </c>
    </row>
    <row r="2288" spans="4:8" ht="12.75">
      <c r="D2288" s="131">
        <v>16041.76211373508</v>
      </c>
      <c r="F2288" s="131">
        <v>12525.75</v>
      </c>
      <c r="G2288" s="131">
        <v>13238.25</v>
      </c>
      <c r="H2288" s="152" t="s">
        <v>3</v>
      </c>
    </row>
    <row r="2290" spans="1:8" ht="12.75">
      <c r="A2290" s="147" t="s">
        <v>429</v>
      </c>
      <c r="C2290" s="153" t="s">
        <v>430</v>
      </c>
      <c r="D2290" s="131">
        <v>16032.509946967166</v>
      </c>
      <c r="F2290" s="131">
        <v>12519.416666666668</v>
      </c>
      <c r="G2290" s="131">
        <v>13194.916666661698</v>
      </c>
      <c r="H2290" s="131">
        <v>3118.685608001708</v>
      </c>
    </row>
    <row r="2291" spans="1:8" ht="12.75">
      <c r="A2291" s="130">
        <v>38398.001805555556</v>
      </c>
      <c r="C2291" s="153" t="s">
        <v>431</v>
      </c>
      <c r="D2291" s="131">
        <v>19.02202180467675</v>
      </c>
      <c r="F2291" s="131">
        <v>39.136247052231944</v>
      </c>
      <c r="G2291" s="131">
        <v>69.29210513870996</v>
      </c>
      <c r="H2291" s="131">
        <v>19.02202180467675</v>
      </c>
    </row>
    <row r="2293" spans="3:8" ht="12.75">
      <c r="C2293" s="153" t="s">
        <v>432</v>
      </c>
      <c r="D2293" s="131">
        <v>0.11864656168995612</v>
      </c>
      <c r="F2293" s="131">
        <v>0.3126043975869371</v>
      </c>
      <c r="G2293" s="131">
        <v>0.5251424233226385</v>
      </c>
      <c r="H2293" s="131">
        <v>0.6099371400525709</v>
      </c>
    </row>
    <row r="2294" spans="1:10" ht="12.75">
      <c r="A2294" s="147" t="s">
        <v>421</v>
      </c>
      <c r="C2294" s="148" t="s">
        <v>422</v>
      </c>
      <c r="D2294" s="148" t="s">
        <v>423</v>
      </c>
      <c r="F2294" s="148" t="s">
        <v>424</v>
      </c>
      <c r="G2294" s="148" t="s">
        <v>425</v>
      </c>
      <c r="H2294" s="148" t="s">
        <v>426</v>
      </c>
      <c r="I2294" s="149" t="s">
        <v>427</v>
      </c>
      <c r="J2294" s="148" t="s">
        <v>428</v>
      </c>
    </row>
    <row r="2295" spans="1:8" ht="12.75">
      <c r="A2295" s="150" t="s">
        <v>490</v>
      </c>
      <c r="C2295" s="151">
        <v>292.40199999976903</v>
      </c>
      <c r="D2295" s="131">
        <v>89950.66610896587</v>
      </c>
      <c r="F2295" s="131">
        <v>39524.75</v>
      </c>
      <c r="G2295" s="131">
        <v>39079.5</v>
      </c>
      <c r="H2295" s="152" t="s">
        <v>4</v>
      </c>
    </row>
    <row r="2297" spans="4:8" ht="12.75">
      <c r="D2297" s="131">
        <v>89728.60615861416</v>
      </c>
      <c r="F2297" s="131">
        <v>39050.75</v>
      </c>
      <c r="G2297" s="131">
        <v>39087.25</v>
      </c>
      <c r="H2297" s="152" t="s">
        <v>5</v>
      </c>
    </row>
    <row r="2299" spans="4:8" ht="12.75">
      <c r="D2299" s="131">
        <v>88994.31205654144</v>
      </c>
      <c r="F2299" s="131">
        <v>39264.25</v>
      </c>
      <c r="G2299" s="131">
        <v>38651.75</v>
      </c>
      <c r="H2299" s="152" t="s">
        <v>6</v>
      </c>
    </row>
    <row r="2301" spans="1:8" ht="12.75">
      <c r="A2301" s="147" t="s">
        <v>429</v>
      </c>
      <c r="C2301" s="153" t="s">
        <v>430</v>
      </c>
      <c r="D2301" s="131">
        <v>89557.86144137383</v>
      </c>
      <c r="F2301" s="131">
        <v>39279.916666666664</v>
      </c>
      <c r="G2301" s="131">
        <v>38939.5</v>
      </c>
      <c r="H2301" s="131">
        <v>50496.63016500251</v>
      </c>
    </row>
    <row r="2302" spans="1:8" ht="12.75">
      <c r="A2302" s="130">
        <v>38398.00247685185</v>
      </c>
      <c r="C2302" s="153" t="s">
        <v>431</v>
      </c>
      <c r="D2302" s="131">
        <v>500.51831859355696</v>
      </c>
      <c r="F2302" s="131">
        <v>237.38804378766287</v>
      </c>
      <c r="G2302" s="131">
        <v>249.2289359203702</v>
      </c>
      <c r="H2302" s="131">
        <v>500.51831859355696</v>
      </c>
    </row>
    <row r="2304" spans="3:8" ht="12.75">
      <c r="C2304" s="153" t="s">
        <v>432</v>
      </c>
      <c r="D2304" s="131">
        <v>0.5588770327228115</v>
      </c>
      <c r="F2304" s="131">
        <v>0.6043496624551465</v>
      </c>
      <c r="G2304" s="131">
        <v>0.6400414384374998</v>
      </c>
      <c r="H2304" s="131">
        <v>0.9911915249751635</v>
      </c>
    </row>
    <row r="2305" spans="1:10" ht="12.75">
      <c r="A2305" s="147" t="s">
        <v>421</v>
      </c>
      <c r="C2305" s="148" t="s">
        <v>422</v>
      </c>
      <c r="D2305" s="148" t="s">
        <v>423</v>
      </c>
      <c r="F2305" s="148" t="s">
        <v>424</v>
      </c>
      <c r="G2305" s="148" t="s">
        <v>425</v>
      </c>
      <c r="H2305" s="148" t="s">
        <v>426</v>
      </c>
      <c r="I2305" s="149" t="s">
        <v>427</v>
      </c>
      <c r="J2305" s="148" t="s">
        <v>428</v>
      </c>
    </row>
    <row r="2306" spans="1:8" ht="12.75">
      <c r="A2306" s="150" t="s">
        <v>494</v>
      </c>
      <c r="C2306" s="151">
        <v>324.75400000019</v>
      </c>
      <c r="D2306" s="131">
        <v>86052.30313766003</v>
      </c>
      <c r="F2306" s="131">
        <v>55729</v>
      </c>
      <c r="G2306" s="131">
        <v>51565.000000059605</v>
      </c>
      <c r="H2306" s="152" t="s">
        <v>7</v>
      </c>
    </row>
    <row r="2308" spans="4:8" ht="12.75">
      <c r="D2308" s="131">
        <v>84792.31255018711</v>
      </c>
      <c r="F2308" s="131">
        <v>55173.000000059605</v>
      </c>
      <c r="G2308" s="131">
        <v>51583</v>
      </c>
      <c r="H2308" s="152" t="s">
        <v>8</v>
      </c>
    </row>
    <row r="2310" spans="4:8" ht="12.75">
      <c r="D2310" s="131">
        <v>85732.75417375565</v>
      </c>
      <c r="F2310" s="131">
        <v>54901</v>
      </c>
      <c r="G2310" s="131">
        <v>51467</v>
      </c>
      <c r="H2310" s="152" t="s">
        <v>9</v>
      </c>
    </row>
    <row r="2312" spans="1:8" ht="12.75">
      <c r="A2312" s="147" t="s">
        <v>429</v>
      </c>
      <c r="C2312" s="153" t="s">
        <v>430</v>
      </c>
      <c r="D2312" s="131">
        <v>85525.78995386758</v>
      </c>
      <c r="F2312" s="131">
        <v>55267.666666686535</v>
      </c>
      <c r="G2312" s="131">
        <v>51538.33333335321</v>
      </c>
      <c r="H2312" s="131">
        <v>31998.925202202</v>
      </c>
    </row>
    <row r="2313" spans="1:8" ht="12.75">
      <c r="A2313" s="130">
        <v>38398.00298611111</v>
      </c>
      <c r="C2313" s="153" t="s">
        <v>431</v>
      </c>
      <c r="D2313" s="131">
        <v>654.9959628607892</v>
      </c>
      <c r="F2313" s="131">
        <v>422.0394926160782</v>
      </c>
      <c r="G2313" s="131">
        <v>62.428625925619556</v>
      </c>
      <c r="H2313" s="131">
        <v>654.9959628607892</v>
      </c>
    </row>
    <row r="2315" spans="3:8" ht="12.75">
      <c r="C2315" s="153" t="s">
        <v>432</v>
      </c>
      <c r="D2315" s="131">
        <v>0.7658461420982987</v>
      </c>
      <c r="F2315" s="131">
        <v>0.7636282080829537</v>
      </c>
      <c r="G2315" s="131">
        <v>0.12113047102595896</v>
      </c>
      <c r="H2315" s="131">
        <v>2.046931135098612</v>
      </c>
    </row>
    <row r="2316" spans="1:10" ht="12.75">
      <c r="A2316" s="147" t="s">
        <v>421</v>
      </c>
      <c r="C2316" s="148" t="s">
        <v>422</v>
      </c>
      <c r="D2316" s="148" t="s">
        <v>423</v>
      </c>
      <c r="F2316" s="148" t="s">
        <v>424</v>
      </c>
      <c r="G2316" s="148" t="s">
        <v>425</v>
      </c>
      <c r="H2316" s="148" t="s">
        <v>426</v>
      </c>
      <c r="I2316" s="149" t="s">
        <v>427</v>
      </c>
      <c r="J2316" s="148" t="s">
        <v>428</v>
      </c>
    </row>
    <row r="2317" spans="1:8" ht="12.75">
      <c r="A2317" s="150" t="s">
        <v>513</v>
      </c>
      <c r="C2317" s="151">
        <v>343.82299999985844</v>
      </c>
      <c r="D2317" s="131">
        <v>69137.17999505997</v>
      </c>
      <c r="F2317" s="131">
        <v>50014</v>
      </c>
      <c r="G2317" s="131">
        <v>50028</v>
      </c>
      <c r="H2317" s="152" t="s">
        <v>10</v>
      </c>
    </row>
    <row r="2319" spans="4:8" ht="12.75">
      <c r="D2319" s="131">
        <v>70526.65003061295</v>
      </c>
      <c r="F2319" s="131">
        <v>50172</v>
      </c>
      <c r="G2319" s="131">
        <v>49688</v>
      </c>
      <c r="H2319" s="152" t="s">
        <v>11</v>
      </c>
    </row>
    <row r="2321" spans="4:8" ht="12.75">
      <c r="D2321" s="131">
        <v>70274.55716145039</v>
      </c>
      <c r="F2321" s="131">
        <v>50038</v>
      </c>
      <c r="G2321" s="131">
        <v>49860</v>
      </c>
      <c r="H2321" s="152" t="s">
        <v>12</v>
      </c>
    </row>
    <row r="2323" spans="1:8" ht="12.75">
      <c r="A2323" s="147" t="s">
        <v>429</v>
      </c>
      <c r="C2323" s="153" t="s">
        <v>430</v>
      </c>
      <c r="D2323" s="131">
        <v>69979.46239570777</v>
      </c>
      <c r="F2323" s="131">
        <v>50074.66666666667</v>
      </c>
      <c r="G2323" s="131">
        <v>49858.66666666667</v>
      </c>
      <c r="H2323" s="131">
        <v>20012.016508261877</v>
      </c>
    </row>
    <row r="2324" spans="1:8" ht="12.75">
      <c r="A2324" s="130">
        <v>38398.00342592593</v>
      </c>
      <c r="C2324" s="153" t="s">
        <v>431</v>
      </c>
      <c r="D2324" s="131">
        <v>740.2482255993118</v>
      </c>
      <c r="F2324" s="131">
        <v>85.143016938169</v>
      </c>
      <c r="G2324" s="131">
        <v>170.00392152339703</v>
      </c>
      <c r="H2324" s="131">
        <v>740.2482255993118</v>
      </c>
    </row>
    <row r="2326" spans="3:8" ht="12.75">
      <c r="C2326" s="153" t="s">
        <v>432</v>
      </c>
      <c r="D2326" s="131">
        <v>1.0578078199765013</v>
      </c>
      <c r="F2326" s="131">
        <v>0.17003211924493222</v>
      </c>
      <c r="G2326" s="131">
        <v>0.34097165626182746</v>
      </c>
      <c r="H2326" s="131">
        <v>3.699018663579971</v>
      </c>
    </row>
    <row r="2327" spans="1:10" ht="12.75">
      <c r="A2327" s="147" t="s">
        <v>421</v>
      </c>
      <c r="C2327" s="148" t="s">
        <v>422</v>
      </c>
      <c r="D2327" s="148" t="s">
        <v>423</v>
      </c>
      <c r="F2327" s="148" t="s">
        <v>424</v>
      </c>
      <c r="G2327" s="148" t="s">
        <v>425</v>
      </c>
      <c r="H2327" s="148" t="s">
        <v>426</v>
      </c>
      <c r="I2327" s="149" t="s">
        <v>427</v>
      </c>
      <c r="J2327" s="148" t="s">
        <v>428</v>
      </c>
    </row>
    <row r="2328" spans="1:8" ht="12.75">
      <c r="A2328" s="150" t="s">
        <v>495</v>
      </c>
      <c r="C2328" s="151">
        <v>361.38400000007823</v>
      </c>
      <c r="D2328" s="131">
        <v>77857.35470080376</v>
      </c>
      <c r="F2328" s="131">
        <v>45466</v>
      </c>
      <c r="G2328" s="131">
        <v>44934</v>
      </c>
      <c r="H2328" s="152" t="s">
        <v>13</v>
      </c>
    </row>
    <row r="2330" spans="4:8" ht="12.75">
      <c r="D2330" s="131">
        <v>77113.54069530964</v>
      </c>
      <c r="F2330" s="131">
        <v>46068</v>
      </c>
      <c r="G2330" s="131">
        <v>45174</v>
      </c>
      <c r="H2330" s="152" t="s">
        <v>14</v>
      </c>
    </row>
    <row r="2332" spans="4:8" ht="12.75">
      <c r="D2332" s="131">
        <v>78337.9172192812</v>
      </c>
      <c r="F2332" s="131">
        <v>45280</v>
      </c>
      <c r="G2332" s="131">
        <v>45396</v>
      </c>
      <c r="H2332" s="152" t="s">
        <v>15</v>
      </c>
    </row>
    <row r="2334" spans="1:8" ht="12.75">
      <c r="A2334" s="147" t="s">
        <v>429</v>
      </c>
      <c r="C2334" s="153" t="s">
        <v>430</v>
      </c>
      <c r="D2334" s="131">
        <v>77769.60420513153</v>
      </c>
      <c r="F2334" s="131">
        <v>45604.66666666667</v>
      </c>
      <c r="G2334" s="131">
        <v>45168</v>
      </c>
      <c r="H2334" s="131">
        <v>32365.64889277403</v>
      </c>
    </row>
    <row r="2335" spans="1:8" ht="12.75">
      <c r="A2335" s="130">
        <v>38398.003854166665</v>
      </c>
      <c r="C2335" s="153" t="s">
        <v>431</v>
      </c>
      <c r="D2335" s="131">
        <v>616.8870076692488</v>
      </c>
      <c r="F2335" s="131">
        <v>411.8948085777888</v>
      </c>
      <c r="G2335" s="131">
        <v>231.05843416763645</v>
      </c>
      <c r="H2335" s="131">
        <v>616.8870076692488</v>
      </c>
    </row>
    <row r="2337" spans="3:8" ht="12.75">
      <c r="C2337" s="153" t="s">
        <v>432</v>
      </c>
      <c r="D2337" s="131">
        <v>0.7932237973618803</v>
      </c>
      <c r="F2337" s="131">
        <v>0.9031856577056196</v>
      </c>
      <c r="G2337" s="131">
        <v>0.5115533877250189</v>
      </c>
      <c r="H2337" s="131">
        <v>1.9059930165867163</v>
      </c>
    </row>
    <row r="2338" spans="1:10" ht="12.75">
      <c r="A2338" s="147" t="s">
        <v>421</v>
      </c>
      <c r="C2338" s="148" t="s">
        <v>422</v>
      </c>
      <c r="D2338" s="148" t="s">
        <v>423</v>
      </c>
      <c r="F2338" s="148" t="s">
        <v>424</v>
      </c>
      <c r="G2338" s="148" t="s">
        <v>425</v>
      </c>
      <c r="H2338" s="148" t="s">
        <v>426</v>
      </c>
      <c r="I2338" s="149" t="s">
        <v>427</v>
      </c>
      <c r="J2338" s="148" t="s">
        <v>428</v>
      </c>
    </row>
    <row r="2339" spans="1:8" ht="12.75">
      <c r="A2339" s="150" t="s">
        <v>514</v>
      </c>
      <c r="C2339" s="151">
        <v>371.029</v>
      </c>
      <c r="D2339" s="131">
        <v>73495.2029876709</v>
      </c>
      <c r="F2339" s="131">
        <v>54859.999999940395</v>
      </c>
      <c r="G2339" s="131">
        <v>56482.000000059605</v>
      </c>
      <c r="H2339" s="152" t="s">
        <v>16</v>
      </c>
    </row>
    <row r="2341" spans="4:8" ht="12.75">
      <c r="D2341" s="131">
        <v>73712.2215679884</v>
      </c>
      <c r="F2341" s="131">
        <v>56470</v>
      </c>
      <c r="G2341" s="131">
        <v>56232.000000059605</v>
      </c>
      <c r="H2341" s="152" t="s">
        <v>17</v>
      </c>
    </row>
    <row r="2343" spans="4:8" ht="12.75">
      <c r="D2343" s="131">
        <v>73879.32971298695</v>
      </c>
      <c r="F2343" s="131">
        <v>55154</v>
      </c>
      <c r="G2343" s="131">
        <v>56934</v>
      </c>
      <c r="H2343" s="152" t="s">
        <v>18</v>
      </c>
    </row>
    <row r="2345" spans="1:8" ht="12.75">
      <c r="A2345" s="147" t="s">
        <v>429</v>
      </c>
      <c r="C2345" s="153" t="s">
        <v>430</v>
      </c>
      <c r="D2345" s="131">
        <v>73695.58475621541</v>
      </c>
      <c r="F2345" s="131">
        <v>55494.66666664679</v>
      </c>
      <c r="G2345" s="131">
        <v>56549.33333337307</v>
      </c>
      <c r="H2345" s="131">
        <v>17799.56502400682</v>
      </c>
    </row>
    <row r="2346" spans="1:8" ht="12.75">
      <c r="A2346" s="130">
        <v>38398.00429398148</v>
      </c>
      <c r="C2346" s="153" t="s">
        <v>431</v>
      </c>
      <c r="D2346" s="131">
        <v>192.60301894122387</v>
      </c>
      <c r="F2346" s="131">
        <v>857.3595123234954</v>
      </c>
      <c r="G2346" s="131">
        <v>355.8108111209479</v>
      </c>
      <c r="H2346" s="131">
        <v>192.60301894122387</v>
      </c>
    </row>
    <row r="2348" spans="3:8" ht="12.75">
      <c r="C2348" s="153" t="s">
        <v>432</v>
      </c>
      <c r="D2348" s="131">
        <v>0.2613494683275173</v>
      </c>
      <c r="F2348" s="131">
        <v>1.5449403768358567</v>
      </c>
      <c r="G2348" s="131">
        <v>0.6292042543160508</v>
      </c>
      <c r="H2348" s="131">
        <v>1.0820658745393734</v>
      </c>
    </row>
    <row r="2349" spans="1:10" ht="12.75">
      <c r="A2349" s="147" t="s">
        <v>421</v>
      </c>
      <c r="C2349" s="148" t="s">
        <v>422</v>
      </c>
      <c r="D2349" s="148" t="s">
        <v>423</v>
      </c>
      <c r="F2349" s="148" t="s">
        <v>424</v>
      </c>
      <c r="G2349" s="148" t="s">
        <v>425</v>
      </c>
      <c r="H2349" s="148" t="s">
        <v>426</v>
      </c>
      <c r="I2349" s="149" t="s">
        <v>427</v>
      </c>
      <c r="J2349" s="148" t="s">
        <v>428</v>
      </c>
    </row>
    <row r="2350" spans="1:8" ht="12.75">
      <c r="A2350" s="150" t="s">
        <v>489</v>
      </c>
      <c r="C2350" s="151">
        <v>407.77100000018254</v>
      </c>
      <c r="D2350" s="131">
        <v>5057737.964347839</v>
      </c>
      <c r="F2350" s="131">
        <v>150000</v>
      </c>
      <c r="G2350" s="131">
        <v>139900</v>
      </c>
      <c r="H2350" s="152" t="s">
        <v>19</v>
      </c>
    </row>
    <row r="2352" spans="4:8" ht="12.75">
      <c r="D2352" s="131">
        <v>4921373.302902222</v>
      </c>
      <c r="F2352" s="131">
        <v>149900</v>
      </c>
      <c r="G2352" s="131">
        <v>142800</v>
      </c>
      <c r="H2352" s="152" t="s">
        <v>20</v>
      </c>
    </row>
    <row r="2354" spans="4:8" ht="12.75">
      <c r="D2354" s="131">
        <v>5129378.719192505</v>
      </c>
      <c r="F2354" s="131">
        <v>151200</v>
      </c>
      <c r="G2354" s="131">
        <v>141200</v>
      </c>
      <c r="H2354" s="152" t="s">
        <v>21</v>
      </c>
    </row>
    <row r="2356" spans="1:8" ht="12.75">
      <c r="A2356" s="147" t="s">
        <v>429</v>
      </c>
      <c r="C2356" s="153" t="s">
        <v>430</v>
      </c>
      <c r="D2356" s="131">
        <v>5036163.328814189</v>
      </c>
      <c r="F2356" s="131">
        <v>150366.66666666666</v>
      </c>
      <c r="G2356" s="131">
        <v>141300</v>
      </c>
      <c r="H2356" s="131">
        <v>4890404.125459891</v>
      </c>
    </row>
    <row r="2357" spans="1:8" ht="12.75">
      <c r="A2357" s="130">
        <v>38398.00475694444</v>
      </c>
      <c r="C2357" s="153" t="s">
        <v>431</v>
      </c>
      <c r="D2357" s="131">
        <v>105667.6959876259</v>
      </c>
      <c r="F2357" s="131">
        <v>723.4178138070234</v>
      </c>
      <c r="G2357" s="131">
        <v>1452.583904633395</v>
      </c>
      <c r="H2357" s="131">
        <v>105667.6959876259</v>
      </c>
    </row>
    <row r="2359" spans="3:8" ht="12.75">
      <c r="C2359" s="153" t="s">
        <v>432</v>
      </c>
      <c r="D2359" s="131">
        <v>2.098178495980319</v>
      </c>
      <c r="F2359" s="131">
        <v>0.48110251417004435</v>
      </c>
      <c r="G2359" s="131">
        <v>1.0280140867893806</v>
      </c>
      <c r="H2359" s="131">
        <v>2.160715009982718</v>
      </c>
    </row>
    <row r="2360" spans="1:10" ht="12.75">
      <c r="A2360" s="147" t="s">
        <v>421</v>
      </c>
      <c r="C2360" s="148" t="s">
        <v>422</v>
      </c>
      <c r="D2360" s="148" t="s">
        <v>423</v>
      </c>
      <c r="F2360" s="148" t="s">
        <v>424</v>
      </c>
      <c r="G2360" s="148" t="s">
        <v>425</v>
      </c>
      <c r="H2360" s="148" t="s">
        <v>426</v>
      </c>
      <c r="I2360" s="149" t="s">
        <v>427</v>
      </c>
      <c r="J2360" s="148" t="s">
        <v>428</v>
      </c>
    </row>
    <row r="2361" spans="1:8" ht="12.75">
      <c r="A2361" s="150" t="s">
        <v>496</v>
      </c>
      <c r="C2361" s="151">
        <v>455.40299999993294</v>
      </c>
      <c r="D2361" s="131">
        <v>1105258.8368415833</v>
      </c>
      <c r="F2361" s="131">
        <v>132877.5</v>
      </c>
      <c r="G2361" s="131">
        <v>136215</v>
      </c>
      <c r="H2361" s="152" t="s">
        <v>22</v>
      </c>
    </row>
    <row r="2363" spans="4:8" ht="12.75">
      <c r="D2363" s="131">
        <v>1105830.5091953278</v>
      </c>
      <c r="F2363" s="131">
        <v>134815</v>
      </c>
      <c r="G2363" s="131">
        <v>135382.5</v>
      </c>
      <c r="H2363" s="152" t="s">
        <v>23</v>
      </c>
    </row>
    <row r="2365" spans="4:8" ht="12.75">
      <c r="D2365" s="131">
        <v>1121406.6312618256</v>
      </c>
      <c r="F2365" s="131">
        <v>133072.5</v>
      </c>
      <c r="G2365" s="131">
        <v>134527.5</v>
      </c>
      <c r="H2365" s="152" t="s">
        <v>24</v>
      </c>
    </row>
    <row r="2367" spans="1:8" ht="12.75">
      <c r="A2367" s="147" t="s">
        <v>429</v>
      </c>
      <c r="C2367" s="153" t="s">
        <v>430</v>
      </c>
      <c r="D2367" s="131">
        <v>1110831.992432912</v>
      </c>
      <c r="F2367" s="131">
        <v>133588.33333333334</v>
      </c>
      <c r="G2367" s="131">
        <v>135375</v>
      </c>
      <c r="H2367" s="131">
        <v>976355.5195646952</v>
      </c>
    </row>
    <row r="2368" spans="1:8" ht="12.75">
      <c r="A2368" s="130">
        <v>38398.00541666667</v>
      </c>
      <c r="C2368" s="153" t="s">
        <v>431</v>
      </c>
      <c r="D2368" s="131">
        <v>9162.36552924289</v>
      </c>
      <c r="F2368" s="131">
        <v>1066.7893809620216</v>
      </c>
      <c r="G2368" s="131">
        <v>843.7749996296407</v>
      </c>
      <c r="H2368" s="131">
        <v>9162.36552924289</v>
      </c>
    </row>
    <row r="2370" spans="3:8" ht="12.75">
      <c r="C2370" s="153" t="s">
        <v>432</v>
      </c>
      <c r="D2370" s="131">
        <v>0.8248200980578297</v>
      </c>
      <c r="F2370" s="131">
        <v>0.7985647805786594</v>
      </c>
      <c r="G2370" s="131">
        <v>0.6232871650080449</v>
      </c>
      <c r="H2370" s="131">
        <v>0.9384251274912543</v>
      </c>
    </row>
    <row r="2371" spans="1:16" ht="12.75">
      <c r="A2371" s="141" t="s">
        <v>412</v>
      </c>
      <c r="B2371" s="136" t="s">
        <v>361</v>
      </c>
      <c r="D2371" s="141" t="s">
        <v>413</v>
      </c>
      <c r="E2371" s="136" t="s">
        <v>414</v>
      </c>
      <c r="F2371" s="137" t="s">
        <v>458</v>
      </c>
      <c r="G2371" s="142" t="s">
        <v>416</v>
      </c>
      <c r="H2371" s="143">
        <v>2</v>
      </c>
      <c r="I2371" s="144" t="s">
        <v>417</v>
      </c>
      <c r="J2371" s="143">
        <v>8</v>
      </c>
      <c r="K2371" s="142" t="s">
        <v>418</v>
      </c>
      <c r="L2371" s="145">
        <v>1</v>
      </c>
      <c r="M2371" s="142" t="s">
        <v>419</v>
      </c>
      <c r="N2371" s="146">
        <v>1</v>
      </c>
      <c r="O2371" s="142" t="s">
        <v>420</v>
      </c>
      <c r="P2371" s="146">
        <v>1</v>
      </c>
    </row>
    <row r="2373" spans="1:10" ht="12.75">
      <c r="A2373" s="147" t="s">
        <v>421</v>
      </c>
      <c r="C2373" s="148" t="s">
        <v>422</v>
      </c>
      <c r="D2373" s="148" t="s">
        <v>423</v>
      </c>
      <c r="F2373" s="148" t="s">
        <v>424</v>
      </c>
      <c r="G2373" s="148" t="s">
        <v>425</v>
      </c>
      <c r="H2373" s="148" t="s">
        <v>426</v>
      </c>
      <c r="I2373" s="149" t="s">
        <v>427</v>
      </c>
      <c r="J2373" s="148" t="s">
        <v>428</v>
      </c>
    </row>
    <row r="2374" spans="1:8" ht="12.75">
      <c r="A2374" s="150" t="s">
        <v>492</v>
      </c>
      <c r="C2374" s="151">
        <v>228.61599999992177</v>
      </c>
      <c r="D2374" s="131">
        <v>101238.5354411602</v>
      </c>
      <c r="F2374" s="131">
        <v>64657.000000059605</v>
      </c>
      <c r="G2374" s="131">
        <v>57301</v>
      </c>
      <c r="H2374" s="152" t="s">
        <v>25</v>
      </c>
    </row>
    <row r="2376" spans="4:8" ht="12.75">
      <c r="D2376" s="131">
        <v>100747.25965130329</v>
      </c>
      <c r="F2376" s="131">
        <v>63571</v>
      </c>
      <c r="G2376" s="131">
        <v>56500</v>
      </c>
      <c r="H2376" s="152" t="s">
        <v>26</v>
      </c>
    </row>
    <row r="2378" spans="4:8" ht="12.75">
      <c r="D2378" s="131">
        <v>102594.83521401882</v>
      </c>
      <c r="F2378" s="131">
        <v>63317</v>
      </c>
      <c r="G2378" s="131">
        <v>56675</v>
      </c>
      <c r="H2378" s="152" t="s">
        <v>27</v>
      </c>
    </row>
    <row r="2380" spans="1:8" ht="12.75">
      <c r="A2380" s="147" t="s">
        <v>429</v>
      </c>
      <c r="C2380" s="153" t="s">
        <v>430</v>
      </c>
      <c r="D2380" s="131">
        <v>101526.87676882744</v>
      </c>
      <c r="F2380" s="131">
        <v>63848.33333335321</v>
      </c>
      <c r="G2380" s="131">
        <v>56825.33333333333</v>
      </c>
      <c r="H2380" s="131">
        <v>41124.88157981388</v>
      </c>
    </row>
    <row r="2381" spans="1:8" ht="12.75">
      <c r="A2381" s="130">
        <v>38398.00763888889</v>
      </c>
      <c r="C2381" s="153" t="s">
        <v>431</v>
      </c>
      <c r="D2381" s="131">
        <v>956.9427391009185</v>
      </c>
      <c r="F2381" s="131">
        <v>711.7480828089117</v>
      </c>
      <c r="G2381" s="131">
        <v>421.1298295458698</v>
      </c>
      <c r="H2381" s="131">
        <v>956.9427391009185</v>
      </c>
    </row>
    <row r="2383" spans="3:8" ht="12.75">
      <c r="C2383" s="153" t="s">
        <v>432</v>
      </c>
      <c r="D2383" s="131">
        <v>0.9425511446391067</v>
      </c>
      <c r="F2383" s="131">
        <v>1.1147481001467385</v>
      </c>
      <c r="G2383" s="131">
        <v>0.7410952208156041</v>
      </c>
      <c r="H2383" s="131">
        <v>2.326919135909763</v>
      </c>
    </row>
    <row r="2384" spans="1:10" ht="12.75">
      <c r="A2384" s="147" t="s">
        <v>421</v>
      </c>
      <c r="C2384" s="148" t="s">
        <v>422</v>
      </c>
      <c r="D2384" s="148" t="s">
        <v>423</v>
      </c>
      <c r="F2384" s="148" t="s">
        <v>424</v>
      </c>
      <c r="G2384" s="148" t="s">
        <v>425</v>
      </c>
      <c r="H2384" s="148" t="s">
        <v>426</v>
      </c>
      <c r="I2384" s="149" t="s">
        <v>427</v>
      </c>
      <c r="J2384" s="148" t="s">
        <v>428</v>
      </c>
    </row>
    <row r="2385" spans="1:8" ht="12.75">
      <c r="A2385" s="150" t="s">
        <v>493</v>
      </c>
      <c r="C2385" s="151">
        <v>231.6040000000503</v>
      </c>
      <c r="D2385" s="131">
        <v>108165.72980368137</v>
      </c>
      <c r="F2385" s="131">
        <v>41443</v>
      </c>
      <c r="G2385" s="131">
        <v>66342</v>
      </c>
      <c r="H2385" s="152" t="s">
        <v>28</v>
      </c>
    </row>
    <row r="2387" spans="4:8" ht="12.75">
      <c r="D2387" s="131">
        <v>107970.8028882742</v>
      </c>
      <c r="F2387" s="131">
        <v>43038</v>
      </c>
      <c r="G2387" s="131">
        <v>64928</v>
      </c>
      <c r="H2387" s="152" t="s">
        <v>29</v>
      </c>
    </row>
    <row r="2389" spans="4:8" ht="12.75">
      <c r="D2389" s="131">
        <v>108292.2238715887</v>
      </c>
      <c r="F2389" s="131">
        <v>42760</v>
      </c>
      <c r="G2389" s="131">
        <v>65642</v>
      </c>
      <c r="H2389" s="152" t="s">
        <v>30</v>
      </c>
    </row>
    <row r="2391" spans="1:8" ht="12.75">
      <c r="A2391" s="147" t="s">
        <v>429</v>
      </c>
      <c r="C2391" s="153" t="s">
        <v>430</v>
      </c>
      <c r="D2391" s="131">
        <v>108142.91885451475</v>
      </c>
      <c r="F2391" s="131">
        <v>42413.66666666667</v>
      </c>
      <c r="G2391" s="131">
        <v>65637.33333333333</v>
      </c>
      <c r="H2391" s="131">
        <v>49468.58963640776</v>
      </c>
    </row>
    <row r="2392" spans="1:8" ht="12.75">
      <c r="A2392" s="130">
        <v>38398.008101851854</v>
      </c>
      <c r="C2392" s="153" t="s">
        <v>431</v>
      </c>
      <c r="D2392" s="131">
        <v>161.92009349192057</v>
      </c>
      <c r="F2392" s="131">
        <v>852.0365798094194</v>
      </c>
      <c r="G2392" s="131">
        <v>707.0115510607542</v>
      </c>
      <c r="H2392" s="131">
        <v>161.92009349192057</v>
      </c>
    </row>
    <row r="2394" spans="3:8" ht="12.75">
      <c r="C2394" s="153" t="s">
        <v>432</v>
      </c>
      <c r="D2394" s="131">
        <v>0.1497278741937348</v>
      </c>
      <c r="F2394" s="131">
        <v>2.0088727213934643</v>
      </c>
      <c r="G2394" s="131">
        <v>1.07714849942221</v>
      </c>
      <c r="H2394" s="131">
        <v>0.3273190011723137</v>
      </c>
    </row>
    <row r="2395" spans="1:10" ht="12.75">
      <c r="A2395" s="147" t="s">
        <v>421</v>
      </c>
      <c r="C2395" s="148" t="s">
        <v>422</v>
      </c>
      <c r="D2395" s="148" t="s">
        <v>423</v>
      </c>
      <c r="F2395" s="148" t="s">
        <v>424</v>
      </c>
      <c r="G2395" s="148" t="s">
        <v>425</v>
      </c>
      <c r="H2395" s="148" t="s">
        <v>426</v>
      </c>
      <c r="I2395" s="149" t="s">
        <v>427</v>
      </c>
      <c r="J2395" s="148" t="s">
        <v>428</v>
      </c>
    </row>
    <row r="2396" spans="1:8" ht="12.75">
      <c r="A2396" s="150" t="s">
        <v>491</v>
      </c>
      <c r="C2396" s="151">
        <v>267.7160000000149</v>
      </c>
      <c r="D2396" s="131">
        <v>95552.31525051594</v>
      </c>
      <c r="F2396" s="131">
        <v>12993.250000014901</v>
      </c>
      <c r="G2396" s="131">
        <v>13454.5</v>
      </c>
      <c r="H2396" s="152" t="s">
        <v>31</v>
      </c>
    </row>
    <row r="2398" spans="4:8" ht="12.75">
      <c r="D2398" s="131">
        <v>96874.83975327015</v>
      </c>
      <c r="F2398" s="131">
        <v>12924.500000014901</v>
      </c>
      <c r="G2398" s="131">
        <v>13513.75</v>
      </c>
      <c r="H2398" s="152" t="s">
        <v>32</v>
      </c>
    </row>
    <row r="2400" spans="4:8" ht="12.75">
      <c r="D2400" s="131">
        <v>99178.08479630947</v>
      </c>
      <c r="F2400" s="131">
        <v>12984.749999985099</v>
      </c>
      <c r="G2400" s="131">
        <v>13489.5</v>
      </c>
      <c r="H2400" s="152" t="s">
        <v>33</v>
      </c>
    </row>
    <row r="2402" spans="1:8" ht="12.75">
      <c r="A2402" s="147" t="s">
        <v>429</v>
      </c>
      <c r="C2402" s="153" t="s">
        <v>430</v>
      </c>
      <c r="D2402" s="131">
        <v>97201.74660003185</v>
      </c>
      <c r="F2402" s="131">
        <v>12967.500000004966</v>
      </c>
      <c r="G2402" s="131">
        <v>13485.916666666668</v>
      </c>
      <c r="H2402" s="131">
        <v>83931.5559845118</v>
      </c>
    </row>
    <row r="2403" spans="1:8" ht="12.75">
      <c r="A2403" s="130">
        <v>38398.00876157408</v>
      </c>
      <c r="C2403" s="153" t="s">
        <v>431</v>
      </c>
      <c r="D2403" s="131">
        <v>1834.8575597695738</v>
      </c>
      <c r="F2403" s="131">
        <v>37.48082842589493</v>
      </c>
      <c r="G2403" s="131">
        <v>29.78709172331756</v>
      </c>
      <c r="H2403" s="131">
        <v>1834.8575597695738</v>
      </c>
    </row>
    <row r="2405" spans="3:8" ht="12.75">
      <c r="C2405" s="153" t="s">
        <v>432</v>
      </c>
      <c r="D2405" s="131">
        <v>1.8876796188855443</v>
      </c>
      <c r="F2405" s="131">
        <v>0.28903665645560495</v>
      </c>
      <c r="G2405" s="131">
        <v>0.22087554342481394</v>
      </c>
      <c r="H2405" s="131">
        <v>2.1861355222678904</v>
      </c>
    </row>
    <row r="2406" spans="1:10" ht="12.75">
      <c r="A2406" s="147" t="s">
        <v>421</v>
      </c>
      <c r="C2406" s="148" t="s">
        <v>422</v>
      </c>
      <c r="D2406" s="148" t="s">
        <v>423</v>
      </c>
      <c r="F2406" s="148" t="s">
        <v>424</v>
      </c>
      <c r="G2406" s="148" t="s">
        <v>425</v>
      </c>
      <c r="H2406" s="148" t="s">
        <v>426</v>
      </c>
      <c r="I2406" s="149" t="s">
        <v>427</v>
      </c>
      <c r="J2406" s="148" t="s">
        <v>428</v>
      </c>
    </row>
    <row r="2407" spans="1:8" ht="12.75">
      <c r="A2407" s="150" t="s">
        <v>490</v>
      </c>
      <c r="C2407" s="151">
        <v>292.40199999976903</v>
      </c>
      <c r="D2407" s="131">
        <v>82883.35214531422</v>
      </c>
      <c r="F2407" s="131">
        <v>40829.5</v>
      </c>
      <c r="G2407" s="131">
        <v>39377.75</v>
      </c>
      <c r="H2407" s="152" t="s">
        <v>34</v>
      </c>
    </row>
    <row r="2409" spans="4:8" ht="12.75">
      <c r="D2409" s="131">
        <v>81055.24275970459</v>
      </c>
      <c r="F2409" s="131">
        <v>40733</v>
      </c>
      <c r="G2409" s="131">
        <v>39537</v>
      </c>
      <c r="H2409" s="152" t="s">
        <v>35</v>
      </c>
    </row>
    <row r="2411" spans="4:8" ht="12.75">
      <c r="D2411" s="131">
        <v>81324.19422340393</v>
      </c>
      <c r="F2411" s="131">
        <v>41093.75</v>
      </c>
      <c r="G2411" s="131">
        <v>39546.75</v>
      </c>
      <c r="H2411" s="152" t="s">
        <v>36</v>
      </c>
    </row>
    <row r="2413" spans="1:8" ht="12.75">
      <c r="A2413" s="147" t="s">
        <v>429</v>
      </c>
      <c r="C2413" s="153" t="s">
        <v>430</v>
      </c>
      <c r="D2413" s="131">
        <v>81754.26304280758</v>
      </c>
      <c r="F2413" s="131">
        <v>40885.416666666664</v>
      </c>
      <c r="G2413" s="131">
        <v>39487.166666666664</v>
      </c>
      <c r="H2413" s="131">
        <v>41767.08925588775</v>
      </c>
    </row>
    <row r="2414" spans="1:8" ht="12.75">
      <c r="A2414" s="130">
        <v>38398.00943287037</v>
      </c>
      <c r="C2414" s="153" t="s">
        <v>431</v>
      </c>
      <c r="D2414" s="131">
        <v>987.0234918713229</v>
      </c>
      <c r="F2414" s="131">
        <v>186.76227090430586</v>
      </c>
      <c r="G2414" s="131">
        <v>94.88293225513918</v>
      </c>
      <c r="H2414" s="131">
        <v>987.0234918713229</v>
      </c>
    </row>
    <row r="2416" spans="3:8" ht="12.75">
      <c r="C2416" s="153" t="s">
        <v>432</v>
      </c>
      <c r="D2416" s="131">
        <v>1.2073052280521506</v>
      </c>
      <c r="F2416" s="131">
        <v>0.45679434412263353</v>
      </c>
      <c r="G2416" s="131">
        <v>0.24028802333704835</v>
      </c>
      <c r="H2416" s="131">
        <v>2.36316082699535</v>
      </c>
    </row>
    <row r="2417" spans="1:10" ht="12.75">
      <c r="A2417" s="147" t="s">
        <v>421</v>
      </c>
      <c r="C2417" s="148" t="s">
        <v>422</v>
      </c>
      <c r="D2417" s="148" t="s">
        <v>423</v>
      </c>
      <c r="F2417" s="148" t="s">
        <v>424</v>
      </c>
      <c r="G2417" s="148" t="s">
        <v>425</v>
      </c>
      <c r="H2417" s="148" t="s">
        <v>426</v>
      </c>
      <c r="I2417" s="149" t="s">
        <v>427</v>
      </c>
      <c r="J2417" s="148" t="s">
        <v>428</v>
      </c>
    </row>
    <row r="2418" spans="1:8" ht="12.75">
      <c r="A2418" s="150" t="s">
        <v>494</v>
      </c>
      <c r="C2418" s="151">
        <v>324.75400000019</v>
      </c>
      <c r="D2418" s="131">
        <v>76977.137088418</v>
      </c>
      <c r="F2418" s="131">
        <v>56541</v>
      </c>
      <c r="G2418" s="131">
        <v>52855</v>
      </c>
      <c r="H2418" s="152" t="s">
        <v>37</v>
      </c>
    </row>
    <row r="2420" spans="4:8" ht="12.75">
      <c r="D2420" s="131">
        <v>77018.74073505402</v>
      </c>
      <c r="F2420" s="131">
        <v>56147</v>
      </c>
      <c r="G2420" s="131">
        <v>52848.000000059605</v>
      </c>
      <c r="H2420" s="152" t="s">
        <v>38</v>
      </c>
    </row>
    <row r="2422" spans="4:8" ht="12.75">
      <c r="D2422" s="131">
        <v>76913.22005498409</v>
      </c>
      <c r="F2422" s="131">
        <v>56213</v>
      </c>
      <c r="G2422" s="131">
        <v>52434.999999940395</v>
      </c>
      <c r="H2422" s="152" t="s">
        <v>39</v>
      </c>
    </row>
    <row r="2424" spans="1:8" ht="12.75">
      <c r="A2424" s="147" t="s">
        <v>429</v>
      </c>
      <c r="C2424" s="153" t="s">
        <v>430</v>
      </c>
      <c r="D2424" s="131">
        <v>76969.69929281871</v>
      </c>
      <c r="F2424" s="131">
        <v>56300.33333333333</v>
      </c>
      <c r="G2424" s="131">
        <v>52712.66666666667</v>
      </c>
      <c r="H2424" s="131">
        <v>22344.03980748059</v>
      </c>
    </row>
    <row r="2425" spans="1:8" ht="12.75">
      <c r="A2425" s="130">
        <v>38398.00994212963</v>
      </c>
      <c r="C2425" s="153" t="s">
        <v>431</v>
      </c>
      <c r="D2425" s="131">
        <v>53.15208447143775</v>
      </c>
      <c r="F2425" s="131">
        <v>211.01974631141354</v>
      </c>
      <c r="G2425" s="131">
        <v>240.49185715645595</v>
      </c>
      <c r="H2425" s="131">
        <v>53.15208447143775</v>
      </c>
    </row>
    <row r="2427" spans="3:8" ht="12.75">
      <c r="C2427" s="153" t="s">
        <v>432</v>
      </c>
      <c r="D2427" s="131">
        <v>0.06905585569358834</v>
      </c>
      <c r="F2427" s="131">
        <v>0.37481082938185145</v>
      </c>
      <c r="G2427" s="131">
        <v>0.4562316277361342</v>
      </c>
      <c r="H2427" s="131">
        <v>0.23788036957239453</v>
      </c>
    </row>
    <row r="2428" spans="1:10" ht="12.75">
      <c r="A2428" s="147" t="s">
        <v>421</v>
      </c>
      <c r="C2428" s="148" t="s">
        <v>422</v>
      </c>
      <c r="D2428" s="148" t="s">
        <v>423</v>
      </c>
      <c r="F2428" s="148" t="s">
        <v>424</v>
      </c>
      <c r="G2428" s="148" t="s">
        <v>425</v>
      </c>
      <c r="H2428" s="148" t="s">
        <v>426</v>
      </c>
      <c r="I2428" s="149" t="s">
        <v>427</v>
      </c>
      <c r="J2428" s="148" t="s">
        <v>428</v>
      </c>
    </row>
    <row r="2429" spans="1:8" ht="12.75">
      <c r="A2429" s="150" t="s">
        <v>513</v>
      </c>
      <c r="C2429" s="151">
        <v>343.82299999985844</v>
      </c>
      <c r="D2429" s="131">
        <v>86286.61466348171</v>
      </c>
      <c r="F2429" s="131">
        <v>50734</v>
      </c>
      <c r="G2429" s="131">
        <v>50962</v>
      </c>
      <c r="H2429" s="152" t="s">
        <v>40</v>
      </c>
    </row>
    <row r="2431" spans="4:8" ht="12.75">
      <c r="D2431" s="131">
        <v>86604.54323458672</v>
      </c>
      <c r="F2431" s="131">
        <v>52140.000000059605</v>
      </c>
      <c r="G2431" s="131">
        <v>51282.000000059605</v>
      </c>
      <c r="H2431" s="152" t="s">
        <v>41</v>
      </c>
    </row>
    <row r="2433" spans="4:8" ht="12.75">
      <c r="D2433" s="131">
        <v>86706.77450144291</v>
      </c>
      <c r="F2433" s="131">
        <v>51122</v>
      </c>
      <c r="G2433" s="131">
        <v>50776</v>
      </c>
      <c r="H2433" s="152" t="s">
        <v>42</v>
      </c>
    </row>
    <row r="2435" spans="1:8" ht="12.75">
      <c r="A2435" s="147" t="s">
        <v>429</v>
      </c>
      <c r="C2435" s="153" t="s">
        <v>430</v>
      </c>
      <c r="D2435" s="131">
        <v>86532.64413317046</v>
      </c>
      <c r="F2435" s="131">
        <v>51332.00000001986</v>
      </c>
      <c r="G2435" s="131">
        <v>51006.666666686535</v>
      </c>
      <c r="H2435" s="131">
        <v>35362.1371586436</v>
      </c>
    </row>
    <row r="2436" spans="1:8" ht="12.75">
      <c r="A2436" s="130">
        <v>38398.01038194444</v>
      </c>
      <c r="C2436" s="153" t="s">
        <v>431</v>
      </c>
      <c r="D2436" s="131">
        <v>219.11340201899094</v>
      </c>
      <c r="F2436" s="131">
        <v>726.1432365923599</v>
      </c>
      <c r="G2436" s="131">
        <v>255.94009718837643</v>
      </c>
      <c r="H2436" s="131">
        <v>219.11340201899094</v>
      </c>
    </row>
    <row r="2438" spans="3:8" ht="12.75">
      <c r="C2438" s="153" t="s">
        <v>432</v>
      </c>
      <c r="D2438" s="131">
        <v>0.25321473094221375</v>
      </c>
      <c r="F2438" s="131">
        <v>1.4146014895037777</v>
      </c>
      <c r="G2438" s="131">
        <v>0.5017777359592407</v>
      </c>
      <c r="H2438" s="131">
        <v>0.6196271482008908</v>
      </c>
    </row>
    <row r="2439" spans="1:10" ht="12.75">
      <c r="A2439" s="147" t="s">
        <v>421</v>
      </c>
      <c r="C2439" s="148" t="s">
        <v>422</v>
      </c>
      <c r="D2439" s="148" t="s">
        <v>423</v>
      </c>
      <c r="F2439" s="148" t="s">
        <v>424</v>
      </c>
      <c r="G2439" s="148" t="s">
        <v>425</v>
      </c>
      <c r="H2439" s="148" t="s">
        <v>426</v>
      </c>
      <c r="I2439" s="149" t="s">
        <v>427</v>
      </c>
      <c r="J2439" s="148" t="s">
        <v>428</v>
      </c>
    </row>
    <row r="2440" spans="1:8" ht="12.75">
      <c r="A2440" s="150" t="s">
        <v>495</v>
      </c>
      <c r="C2440" s="151">
        <v>361.38400000007823</v>
      </c>
      <c r="D2440" s="131">
        <v>75908.58980035782</v>
      </c>
      <c r="F2440" s="131">
        <v>45432</v>
      </c>
      <c r="G2440" s="131">
        <v>45616</v>
      </c>
      <c r="H2440" s="152" t="s">
        <v>43</v>
      </c>
    </row>
    <row r="2442" spans="4:8" ht="12.75">
      <c r="D2442" s="131">
        <v>73649.76869225502</v>
      </c>
      <c r="F2442" s="131">
        <v>46664</v>
      </c>
      <c r="G2442" s="131">
        <v>45880</v>
      </c>
      <c r="H2442" s="152" t="s">
        <v>44</v>
      </c>
    </row>
    <row r="2444" spans="4:8" ht="12.75">
      <c r="D2444" s="131">
        <v>76462.74362874031</v>
      </c>
      <c r="F2444" s="131">
        <v>46780</v>
      </c>
      <c r="G2444" s="131">
        <v>46012</v>
      </c>
      <c r="H2444" s="152" t="s">
        <v>45</v>
      </c>
    </row>
    <row r="2446" spans="1:8" ht="12.75">
      <c r="A2446" s="147" t="s">
        <v>429</v>
      </c>
      <c r="C2446" s="153" t="s">
        <v>430</v>
      </c>
      <c r="D2446" s="131">
        <v>75340.36737378438</v>
      </c>
      <c r="F2446" s="131">
        <v>46292</v>
      </c>
      <c r="G2446" s="131">
        <v>45836</v>
      </c>
      <c r="H2446" s="131">
        <v>29257.96518500189</v>
      </c>
    </row>
    <row r="2447" spans="1:8" ht="12.75">
      <c r="A2447" s="130">
        <v>38398.01082175926</v>
      </c>
      <c r="C2447" s="153" t="s">
        <v>431</v>
      </c>
      <c r="D2447" s="131">
        <v>1490.0887701306478</v>
      </c>
      <c r="F2447" s="131">
        <v>747.0368130152623</v>
      </c>
      <c r="G2447" s="131">
        <v>201.63333057805696</v>
      </c>
      <c r="H2447" s="131">
        <v>1490.0887701306478</v>
      </c>
    </row>
    <row r="2449" spans="3:8" ht="12.75">
      <c r="C2449" s="153" t="s">
        <v>432</v>
      </c>
      <c r="D2449" s="131">
        <v>1.9778092702122168</v>
      </c>
      <c r="F2449" s="131">
        <v>1.6137492720454125</v>
      </c>
      <c r="G2449" s="131">
        <v>0.43990167243663697</v>
      </c>
      <c r="H2449" s="131">
        <v>5.092933704407071</v>
      </c>
    </row>
    <row r="2450" spans="1:10" ht="12.75">
      <c r="A2450" s="147" t="s">
        <v>421</v>
      </c>
      <c r="C2450" s="148" t="s">
        <v>422</v>
      </c>
      <c r="D2450" s="148" t="s">
        <v>423</v>
      </c>
      <c r="F2450" s="148" t="s">
        <v>424</v>
      </c>
      <c r="G2450" s="148" t="s">
        <v>425</v>
      </c>
      <c r="H2450" s="148" t="s">
        <v>426</v>
      </c>
      <c r="I2450" s="149" t="s">
        <v>427</v>
      </c>
      <c r="J2450" s="148" t="s">
        <v>428</v>
      </c>
    </row>
    <row r="2451" spans="1:8" ht="12.75">
      <c r="A2451" s="150" t="s">
        <v>514</v>
      </c>
      <c r="C2451" s="151">
        <v>371.029</v>
      </c>
      <c r="D2451" s="131">
        <v>74674.17710697651</v>
      </c>
      <c r="F2451" s="131">
        <v>56628</v>
      </c>
      <c r="G2451" s="131">
        <v>58358</v>
      </c>
      <c r="H2451" s="152" t="s">
        <v>46</v>
      </c>
    </row>
    <row r="2453" spans="4:8" ht="12.75">
      <c r="D2453" s="131">
        <v>74584.95634913445</v>
      </c>
      <c r="F2453" s="131">
        <v>55682.000000059605</v>
      </c>
      <c r="G2453" s="131">
        <v>58059.999999940395</v>
      </c>
      <c r="H2453" s="152" t="s">
        <v>47</v>
      </c>
    </row>
    <row r="2455" spans="4:8" ht="12.75">
      <c r="D2455" s="131">
        <v>74924.95000457764</v>
      </c>
      <c r="F2455" s="131">
        <v>56348.000000059605</v>
      </c>
      <c r="G2455" s="131">
        <v>57466</v>
      </c>
      <c r="H2455" s="152" t="s">
        <v>48</v>
      </c>
    </row>
    <row r="2457" spans="1:8" ht="12.75">
      <c r="A2457" s="147" t="s">
        <v>429</v>
      </c>
      <c r="C2457" s="153" t="s">
        <v>430</v>
      </c>
      <c r="D2457" s="131">
        <v>74728.02782022953</v>
      </c>
      <c r="F2457" s="131">
        <v>56219.33333337307</v>
      </c>
      <c r="G2457" s="131">
        <v>57961.333333313465</v>
      </c>
      <c r="H2457" s="131">
        <v>17845.77693931043</v>
      </c>
    </row>
    <row r="2458" spans="1:8" ht="12.75">
      <c r="A2458" s="130">
        <v>38398.01127314815</v>
      </c>
      <c r="C2458" s="153" t="s">
        <v>431</v>
      </c>
      <c r="D2458" s="131">
        <v>176.27775221076303</v>
      </c>
      <c r="F2458" s="131">
        <v>485.9478709780561</v>
      </c>
      <c r="G2458" s="131">
        <v>454.11158686874586</v>
      </c>
      <c r="H2458" s="131">
        <v>176.27775221076303</v>
      </c>
    </row>
    <row r="2460" spans="3:8" ht="12.75">
      <c r="C2460" s="153" t="s">
        <v>432</v>
      </c>
      <c r="D2460" s="131">
        <v>0.23589241861812266</v>
      </c>
      <c r="F2460" s="131">
        <v>0.8643785725747596</v>
      </c>
      <c r="G2460" s="131">
        <v>0.7834733273945301</v>
      </c>
      <c r="H2460" s="131">
        <v>0.9877841284817407</v>
      </c>
    </row>
    <row r="2461" spans="1:10" ht="12.75">
      <c r="A2461" s="147" t="s">
        <v>421</v>
      </c>
      <c r="C2461" s="148" t="s">
        <v>422</v>
      </c>
      <c r="D2461" s="148" t="s">
        <v>423</v>
      </c>
      <c r="F2461" s="148" t="s">
        <v>424</v>
      </c>
      <c r="G2461" s="148" t="s">
        <v>425</v>
      </c>
      <c r="H2461" s="148" t="s">
        <v>426</v>
      </c>
      <c r="I2461" s="149" t="s">
        <v>427</v>
      </c>
      <c r="J2461" s="148" t="s">
        <v>428</v>
      </c>
    </row>
    <row r="2462" spans="1:8" ht="12.75">
      <c r="A2462" s="150" t="s">
        <v>489</v>
      </c>
      <c r="C2462" s="151">
        <v>407.77100000018254</v>
      </c>
      <c r="D2462" s="131">
        <v>4805957.143356323</v>
      </c>
      <c r="F2462" s="131">
        <v>153300</v>
      </c>
      <c r="G2462" s="131">
        <v>143700</v>
      </c>
      <c r="H2462" s="152" t="s">
        <v>49</v>
      </c>
    </row>
    <row r="2464" spans="4:8" ht="12.75">
      <c r="D2464" s="131">
        <v>4842263.682701111</v>
      </c>
      <c r="F2464" s="131">
        <v>150700</v>
      </c>
      <c r="G2464" s="131">
        <v>144100</v>
      </c>
      <c r="H2464" s="152" t="s">
        <v>50</v>
      </c>
    </row>
    <row r="2466" spans="4:8" ht="12.75">
      <c r="D2466" s="131">
        <v>4745318.55519104</v>
      </c>
      <c r="F2466" s="131">
        <v>155100</v>
      </c>
      <c r="G2466" s="131">
        <v>145200</v>
      </c>
      <c r="H2466" s="152" t="s">
        <v>51</v>
      </c>
    </row>
    <row r="2468" spans="1:8" ht="12.75">
      <c r="A2468" s="147" t="s">
        <v>429</v>
      </c>
      <c r="C2468" s="153" t="s">
        <v>430</v>
      </c>
      <c r="D2468" s="131">
        <v>4797846.460416158</v>
      </c>
      <c r="F2468" s="131">
        <v>153033.33333333334</v>
      </c>
      <c r="G2468" s="131">
        <v>144333.33333333334</v>
      </c>
      <c r="H2468" s="131">
        <v>4649234.2591582965</v>
      </c>
    </row>
    <row r="2469" spans="1:8" ht="12.75">
      <c r="A2469" s="130">
        <v>38398.01173611111</v>
      </c>
      <c r="C2469" s="153" t="s">
        <v>431</v>
      </c>
      <c r="D2469" s="131">
        <v>48978.84053656912</v>
      </c>
      <c r="F2469" s="131">
        <v>2212.0880030716075</v>
      </c>
      <c r="G2469" s="131">
        <v>776.745346515403</v>
      </c>
      <c r="H2469" s="131">
        <v>48978.84053656912</v>
      </c>
    </row>
    <row r="2471" spans="3:8" ht="12.75">
      <c r="C2471" s="153" t="s">
        <v>432</v>
      </c>
      <c r="D2471" s="131">
        <v>1.0208505199293263</v>
      </c>
      <c r="F2471" s="131">
        <v>1.4454942298442222</v>
      </c>
      <c r="G2471" s="131">
        <v>0.5381607481630966</v>
      </c>
      <c r="H2471" s="131">
        <v>1.0534818812385744</v>
      </c>
    </row>
    <row r="2472" spans="1:10" ht="12.75">
      <c r="A2472" s="147" t="s">
        <v>421</v>
      </c>
      <c r="C2472" s="148" t="s">
        <v>422</v>
      </c>
      <c r="D2472" s="148" t="s">
        <v>423</v>
      </c>
      <c r="F2472" s="148" t="s">
        <v>424</v>
      </c>
      <c r="G2472" s="148" t="s">
        <v>425</v>
      </c>
      <c r="H2472" s="148" t="s">
        <v>426</v>
      </c>
      <c r="I2472" s="149" t="s">
        <v>427</v>
      </c>
      <c r="J2472" s="148" t="s">
        <v>428</v>
      </c>
    </row>
    <row r="2473" spans="1:8" ht="12.75">
      <c r="A2473" s="150" t="s">
        <v>496</v>
      </c>
      <c r="C2473" s="151">
        <v>455.40299999993294</v>
      </c>
      <c r="D2473" s="131">
        <v>673791.7904338837</v>
      </c>
      <c r="F2473" s="131">
        <v>133607.5</v>
      </c>
      <c r="G2473" s="131">
        <v>136122.5</v>
      </c>
      <c r="H2473" s="152" t="s">
        <v>52</v>
      </c>
    </row>
    <row r="2475" spans="4:8" ht="12.75">
      <c r="D2475" s="131">
        <v>656398.1062583923</v>
      </c>
      <c r="F2475" s="131">
        <v>132147.5</v>
      </c>
      <c r="G2475" s="131">
        <v>135660</v>
      </c>
      <c r="H2475" s="152" t="s">
        <v>53</v>
      </c>
    </row>
    <row r="2477" spans="4:8" ht="12.75">
      <c r="D2477" s="131">
        <v>671815.3225355148</v>
      </c>
      <c r="F2477" s="131">
        <v>133257.5</v>
      </c>
      <c r="G2477" s="131">
        <v>137145</v>
      </c>
      <c r="H2477" s="152" t="s">
        <v>54</v>
      </c>
    </row>
    <row r="2479" spans="1:8" ht="12.75">
      <c r="A2479" s="147" t="s">
        <v>429</v>
      </c>
      <c r="C2479" s="153" t="s">
        <v>430</v>
      </c>
      <c r="D2479" s="131">
        <v>667335.0730759302</v>
      </c>
      <c r="F2479" s="131">
        <v>133004.16666666666</v>
      </c>
      <c r="G2479" s="131">
        <v>136309.16666666666</v>
      </c>
      <c r="H2479" s="131">
        <v>532688.0139674032</v>
      </c>
    </row>
    <row r="2480" spans="1:8" ht="12.75">
      <c r="A2480" s="130">
        <v>38398.01238425926</v>
      </c>
      <c r="C2480" s="153" t="s">
        <v>431</v>
      </c>
      <c r="D2480" s="131">
        <v>9523.10551837827</v>
      </c>
      <c r="F2480" s="131">
        <v>762.2554252567398</v>
      </c>
      <c r="G2480" s="131">
        <v>759.8944553905717</v>
      </c>
      <c r="H2480" s="131">
        <v>9523.10551837827</v>
      </c>
    </row>
    <row r="2482" spans="3:8" ht="12.75">
      <c r="C2482" s="153" t="s">
        <v>432</v>
      </c>
      <c r="D2482" s="131">
        <v>1.4270350686775188</v>
      </c>
      <c r="F2482" s="131">
        <v>0.5731064254303361</v>
      </c>
      <c r="G2482" s="131">
        <v>0.5574786156890198</v>
      </c>
      <c r="H2482" s="131">
        <v>1.7877454098227596</v>
      </c>
    </row>
    <row r="2483" spans="1:16" ht="12.75">
      <c r="A2483" s="141" t="s">
        <v>412</v>
      </c>
      <c r="B2483" s="136" t="s">
        <v>585</v>
      </c>
      <c r="D2483" s="141" t="s">
        <v>413</v>
      </c>
      <c r="E2483" s="136" t="s">
        <v>414</v>
      </c>
      <c r="F2483" s="137" t="s">
        <v>459</v>
      </c>
      <c r="G2483" s="142" t="s">
        <v>416</v>
      </c>
      <c r="H2483" s="143">
        <v>2</v>
      </c>
      <c r="I2483" s="144" t="s">
        <v>417</v>
      </c>
      <c r="J2483" s="143">
        <v>9</v>
      </c>
      <c r="K2483" s="142" t="s">
        <v>418</v>
      </c>
      <c r="L2483" s="145">
        <v>1</v>
      </c>
      <c r="M2483" s="142" t="s">
        <v>419</v>
      </c>
      <c r="N2483" s="146">
        <v>1</v>
      </c>
      <c r="O2483" s="142" t="s">
        <v>420</v>
      </c>
      <c r="P2483" s="146">
        <v>1</v>
      </c>
    </row>
    <row r="2485" spans="1:10" ht="12.75">
      <c r="A2485" s="147" t="s">
        <v>421</v>
      </c>
      <c r="C2485" s="148" t="s">
        <v>422</v>
      </c>
      <c r="D2485" s="148" t="s">
        <v>423</v>
      </c>
      <c r="F2485" s="148" t="s">
        <v>424</v>
      </c>
      <c r="G2485" s="148" t="s">
        <v>425</v>
      </c>
      <c r="H2485" s="148" t="s">
        <v>426</v>
      </c>
      <c r="I2485" s="149" t="s">
        <v>427</v>
      </c>
      <c r="J2485" s="148" t="s">
        <v>428</v>
      </c>
    </row>
    <row r="2486" spans="1:8" ht="12.75">
      <c r="A2486" s="150" t="s">
        <v>492</v>
      </c>
      <c r="C2486" s="151">
        <v>228.61599999992177</v>
      </c>
      <c r="D2486" s="131">
        <v>63936.281480014324</v>
      </c>
      <c r="F2486" s="131">
        <v>63198.000000059605</v>
      </c>
      <c r="G2486" s="131">
        <v>56229</v>
      </c>
      <c r="H2486" s="152" t="s">
        <v>55</v>
      </c>
    </row>
    <row r="2488" spans="4:8" ht="12.75">
      <c r="D2488" s="131">
        <v>62912.999999940395</v>
      </c>
      <c r="F2488" s="131">
        <v>60926.999999940395</v>
      </c>
      <c r="G2488" s="131">
        <v>55225</v>
      </c>
      <c r="H2488" s="152" t="s">
        <v>56</v>
      </c>
    </row>
    <row r="2490" spans="4:8" ht="12.75">
      <c r="D2490" s="131">
        <v>64633.47738176584</v>
      </c>
      <c r="F2490" s="131">
        <v>60263</v>
      </c>
      <c r="G2490" s="131">
        <v>56865.000000059605</v>
      </c>
      <c r="H2490" s="152" t="s">
        <v>57</v>
      </c>
    </row>
    <row r="2492" spans="1:8" ht="12.75">
      <c r="A2492" s="147" t="s">
        <v>429</v>
      </c>
      <c r="C2492" s="153" t="s">
        <v>430</v>
      </c>
      <c r="D2492" s="131">
        <v>63827.58628724019</v>
      </c>
      <c r="F2492" s="131">
        <v>61462.66666666667</v>
      </c>
      <c r="G2492" s="131">
        <v>56106.33333335321</v>
      </c>
      <c r="H2492" s="131">
        <v>4993.388349086107</v>
      </c>
    </row>
    <row r="2493" spans="1:8" ht="12.75">
      <c r="A2493" s="130">
        <v>38398.01462962963</v>
      </c>
      <c r="C2493" s="153" t="s">
        <v>431</v>
      </c>
      <c r="D2493" s="131">
        <v>865.3736701807809</v>
      </c>
      <c r="F2493" s="131">
        <v>1539.0777541984107</v>
      </c>
      <c r="G2493" s="131">
        <v>826.8526672744705</v>
      </c>
      <c r="H2493" s="131">
        <v>865.3736701807809</v>
      </c>
    </row>
    <row r="2495" spans="3:8" ht="12.75">
      <c r="C2495" s="153" t="s">
        <v>432</v>
      </c>
      <c r="D2495" s="131">
        <v>1.3557988332605617</v>
      </c>
      <c r="F2495" s="131">
        <v>2.5040855492739396</v>
      </c>
      <c r="G2495" s="131">
        <v>1.4737242983991898</v>
      </c>
      <c r="H2495" s="131">
        <v>17.330389901261377</v>
      </c>
    </row>
    <row r="2496" spans="1:10" ht="12.75">
      <c r="A2496" s="147" t="s">
        <v>421</v>
      </c>
      <c r="C2496" s="148" t="s">
        <v>422</v>
      </c>
      <c r="D2496" s="148" t="s">
        <v>423</v>
      </c>
      <c r="F2496" s="148" t="s">
        <v>424</v>
      </c>
      <c r="G2496" s="148" t="s">
        <v>425</v>
      </c>
      <c r="H2496" s="148" t="s">
        <v>426</v>
      </c>
      <c r="I2496" s="149" t="s">
        <v>427</v>
      </c>
      <c r="J2496" s="148" t="s">
        <v>428</v>
      </c>
    </row>
    <row r="2497" spans="1:8" ht="12.75">
      <c r="A2497" s="150" t="s">
        <v>493</v>
      </c>
      <c r="C2497" s="151">
        <v>231.6040000000503</v>
      </c>
      <c r="D2497" s="131">
        <v>72932.66282022</v>
      </c>
      <c r="F2497" s="131">
        <v>41821</v>
      </c>
      <c r="G2497" s="131">
        <v>64153</v>
      </c>
      <c r="H2497" s="152" t="s">
        <v>58</v>
      </c>
    </row>
    <row r="2499" spans="4:8" ht="12.75">
      <c r="D2499" s="131">
        <v>71501.0234760046</v>
      </c>
      <c r="F2499" s="131">
        <v>41410</v>
      </c>
      <c r="G2499" s="131">
        <v>65030</v>
      </c>
      <c r="H2499" s="152" t="s">
        <v>59</v>
      </c>
    </row>
    <row r="2501" spans="4:8" ht="12.75">
      <c r="D2501" s="131">
        <v>72734.70997941494</v>
      </c>
      <c r="F2501" s="131">
        <v>41458</v>
      </c>
      <c r="G2501" s="131">
        <v>64987</v>
      </c>
      <c r="H2501" s="152" t="s">
        <v>60</v>
      </c>
    </row>
    <row r="2503" spans="1:8" ht="12.75">
      <c r="A2503" s="147" t="s">
        <v>429</v>
      </c>
      <c r="C2503" s="153" t="s">
        <v>430</v>
      </c>
      <c r="D2503" s="131">
        <v>72389.46542521317</v>
      </c>
      <c r="F2503" s="131">
        <v>41563</v>
      </c>
      <c r="G2503" s="131">
        <v>64723.33333333333</v>
      </c>
      <c r="H2503" s="131">
        <v>14610.147377006244</v>
      </c>
    </row>
    <row r="2504" spans="1:8" ht="12.75">
      <c r="A2504" s="130">
        <v>38398.01509259259</v>
      </c>
      <c r="C2504" s="153" t="s">
        <v>431</v>
      </c>
      <c r="D2504" s="131">
        <v>775.7532820623667</v>
      </c>
      <c r="F2504" s="131">
        <v>224.71982556063006</v>
      </c>
      <c r="G2504" s="131">
        <v>494.3908710052536</v>
      </c>
      <c r="H2504" s="131">
        <v>775.7532820623667</v>
      </c>
    </row>
    <row r="2506" spans="3:8" ht="12.75">
      <c r="C2506" s="153" t="s">
        <v>432</v>
      </c>
      <c r="D2506" s="131">
        <v>1.0716383627170323</v>
      </c>
      <c r="F2506" s="131">
        <v>0.5406727752102353</v>
      </c>
      <c r="G2506" s="131">
        <v>0.7638526100920642</v>
      </c>
      <c r="H2506" s="131">
        <v>5.309688273803886</v>
      </c>
    </row>
    <row r="2507" spans="1:10" ht="12.75">
      <c r="A2507" s="147" t="s">
        <v>421</v>
      </c>
      <c r="C2507" s="148" t="s">
        <v>422</v>
      </c>
      <c r="D2507" s="148" t="s">
        <v>423</v>
      </c>
      <c r="F2507" s="148" t="s">
        <v>424</v>
      </c>
      <c r="G2507" s="148" t="s">
        <v>425</v>
      </c>
      <c r="H2507" s="148" t="s">
        <v>426</v>
      </c>
      <c r="I2507" s="149" t="s">
        <v>427</v>
      </c>
      <c r="J2507" s="148" t="s">
        <v>428</v>
      </c>
    </row>
    <row r="2508" spans="1:8" ht="12.75">
      <c r="A2508" s="150" t="s">
        <v>491</v>
      </c>
      <c r="C2508" s="151">
        <v>267.7160000000149</v>
      </c>
      <c r="D2508" s="131">
        <v>67752.64093494415</v>
      </c>
      <c r="F2508" s="131">
        <v>12798.75</v>
      </c>
      <c r="G2508" s="131">
        <v>13404.750000014901</v>
      </c>
      <c r="H2508" s="152" t="s">
        <v>61</v>
      </c>
    </row>
    <row r="2510" spans="4:8" ht="12.75">
      <c r="D2510" s="131">
        <v>66033.4032189846</v>
      </c>
      <c r="F2510" s="131">
        <v>12910.5</v>
      </c>
      <c r="G2510" s="131">
        <v>13338.5</v>
      </c>
      <c r="H2510" s="152" t="s">
        <v>62</v>
      </c>
    </row>
    <row r="2512" spans="4:8" ht="12.75">
      <c r="D2512" s="131">
        <v>68287.11719441414</v>
      </c>
      <c r="F2512" s="131">
        <v>12971</v>
      </c>
      <c r="G2512" s="131">
        <v>13510.5</v>
      </c>
      <c r="H2512" s="152" t="s">
        <v>63</v>
      </c>
    </row>
    <row r="2514" spans="1:8" ht="12.75">
      <c r="A2514" s="147" t="s">
        <v>429</v>
      </c>
      <c r="C2514" s="153" t="s">
        <v>430</v>
      </c>
      <c r="D2514" s="131">
        <v>67357.72044944763</v>
      </c>
      <c r="F2514" s="131">
        <v>12893.416666666668</v>
      </c>
      <c r="G2514" s="131">
        <v>13417.916666671634</v>
      </c>
      <c r="H2514" s="131">
        <v>54158.06126002125</v>
      </c>
    </row>
    <row r="2515" spans="1:8" ht="12.75">
      <c r="A2515" s="130">
        <v>38398.01574074074</v>
      </c>
      <c r="C2515" s="153" t="s">
        <v>431</v>
      </c>
      <c r="D2515" s="131">
        <v>1177.615520091684</v>
      </c>
      <c r="F2515" s="131">
        <v>87.38647397242512</v>
      </c>
      <c r="G2515" s="131">
        <v>86.75264164928859</v>
      </c>
      <c r="H2515" s="131">
        <v>1177.615520091684</v>
      </c>
    </row>
    <row r="2517" spans="3:8" ht="12.75">
      <c r="C2517" s="153" t="s">
        <v>432</v>
      </c>
      <c r="D2517" s="131">
        <v>1.748300732616822</v>
      </c>
      <c r="F2517" s="131">
        <v>0.6777604123998046</v>
      </c>
      <c r="G2517" s="131">
        <v>0.646543303289183</v>
      </c>
      <c r="H2517" s="131">
        <v>2.1744048673340965</v>
      </c>
    </row>
    <row r="2518" spans="1:10" ht="12.75">
      <c r="A2518" s="147" t="s">
        <v>421</v>
      </c>
      <c r="C2518" s="148" t="s">
        <v>422</v>
      </c>
      <c r="D2518" s="148" t="s">
        <v>423</v>
      </c>
      <c r="F2518" s="148" t="s">
        <v>424</v>
      </c>
      <c r="G2518" s="148" t="s">
        <v>425</v>
      </c>
      <c r="H2518" s="148" t="s">
        <v>426</v>
      </c>
      <c r="I2518" s="149" t="s">
        <v>427</v>
      </c>
      <c r="J2518" s="148" t="s">
        <v>428</v>
      </c>
    </row>
    <row r="2519" spans="1:8" ht="12.75">
      <c r="A2519" s="150" t="s">
        <v>490</v>
      </c>
      <c r="C2519" s="151">
        <v>292.40199999976903</v>
      </c>
      <c r="D2519" s="131">
        <v>62425.11819446087</v>
      </c>
      <c r="F2519" s="131">
        <v>39851</v>
      </c>
      <c r="G2519" s="131">
        <v>39101</v>
      </c>
      <c r="H2519" s="152" t="s">
        <v>64</v>
      </c>
    </row>
    <row r="2521" spans="4:8" ht="12.75">
      <c r="D2521" s="131">
        <v>61695.22484457493</v>
      </c>
      <c r="F2521" s="131">
        <v>39756.75</v>
      </c>
      <c r="G2521" s="131">
        <v>39567.75</v>
      </c>
      <c r="H2521" s="152" t="s">
        <v>65</v>
      </c>
    </row>
    <row r="2523" spans="4:8" ht="12.75">
      <c r="D2523" s="131">
        <v>63160.35188519955</v>
      </c>
      <c r="F2523" s="131">
        <v>39803.25</v>
      </c>
      <c r="G2523" s="131">
        <v>39519</v>
      </c>
      <c r="H2523" s="152" t="s">
        <v>66</v>
      </c>
    </row>
    <row r="2525" spans="1:8" ht="12.75">
      <c r="A2525" s="147" t="s">
        <v>429</v>
      </c>
      <c r="C2525" s="153" t="s">
        <v>430</v>
      </c>
      <c r="D2525" s="131">
        <v>62426.89830807845</v>
      </c>
      <c r="F2525" s="131">
        <v>39803.666666666664</v>
      </c>
      <c r="G2525" s="131">
        <v>39395.916666666664</v>
      </c>
      <c r="H2525" s="131">
        <v>22885.172305968743</v>
      </c>
    </row>
    <row r="2526" spans="1:8" ht="12.75">
      <c r="A2526" s="130">
        <v>38398.01642361111</v>
      </c>
      <c r="C2526" s="153" t="s">
        <v>431</v>
      </c>
      <c r="D2526" s="131">
        <v>732.5651424245546</v>
      </c>
      <c r="F2526" s="131">
        <v>47.12638150052827</v>
      </c>
      <c r="G2526" s="131">
        <v>256.5658216390744</v>
      </c>
      <c r="H2526" s="131">
        <v>732.5651424245546</v>
      </c>
    </row>
    <row r="2528" spans="3:8" ht="12.75">
      <c r="C2528" s="153" t="s">
        <v>432</v>
      </c>
      <c r="D2528" s="131">
        <v>1.173476758062407</v>
      </c>
      <c r="F2528" s="131">
        <v>0.11839708611567175</v>
      </c>
      <c r="G2528" s="131">
        <v>0.6512497825851014</v>
      </c>
      <c r="H2528" s="131">
        <v>3.2010470912359814</v>
      </c>
    </row>
    <row r="2529" spans="1:10" ht="12.75">
      <c r="A2529" s="147" t="s">
        <v>421</v>
      </c>
      <c r="C2529" s="148" t="s">
        <v>422</v>
      </c>
      <c r="D2529" s="148" t="s">
        <v>423</v>
      </c>
      <c r="F2529" s="148" t="s">
        <v>424</v>
      </c>
      <c r="G2529" s="148" t="s">
        <v>425</v>
      </c>
      <c r="H2529" s="148" t="s">
        <v>426</v>
      </c>
      <c r="I2529" s="149" t="s">
        <v>427</v>
      </c>
      <c r="J2529" s="148" t="s">
        <v>428</v>
      </c>
    </row>
    <row r="2530" spans="1:8" ht="12.75">
      <c r="A2530" s="150" t="s">
        <v>494</v>
      </c>
      <c r="C2530" s="151">
        <v>324.75400000019</v>
      </c>
      <c r="D2530" s="131">
        <v>72458.41737377644</v>
      </c>
      <c r="F2530" s="131">
        <v>55291</v>
      </c>
      <c r="G2530" s="131">
        <v>51102</v>
      </c>
      <c r="H2530" s="152" t="s">
        <v>67</v>
      </c>
    </row>
    <row r="2532" spans="4:8" ht="12.75">
      <c r="D2532" s="131">
        <v>71868.48300719261</v>
      </c>
      <c r="F2532" s="131">
        <v>55830.999999940395</v>
      </c>
      <c r="G2532" s="131">
        <v>51999</v>
      </c>
      <c r="H2532" s="152" t="s">
        <v>68</v>
      </c>
    </row>
    <row r="2534" spans="4:8" ht="12.75">
      <c r="D2534" s="131">
        <v>71585.93375051022</v>
      </c>
      <c r="F2534" s="131">
        <v>55188.999999940395</v>
      </c>
      <c r="G2534" s="131">
        <v>51573.000000059605</v>
      </c>
      <c r="H2534" s="152" t="s">
        <v>69</v>
      </c>
    </row>
    <row r="2536" spans="1:8" ht="12.75">
      <c r="A2536" s="147" t="s">
        <v>429</v>
      </c>
      <c r="C2536" s="153" t="s">
        <v>430</v>
      </c>
      <c r="D2536" s="131">
        <v>71970.94471049309</v>
      </c>
      <c r="F2536" s="131">
        <v>55436.99999996026</v>
      </c>
      <c r="G2536" s="131">
        <v>51558.00000001986</v>
      </c>
      <c r="H2536" s="131">
        <v>18344.608983395483</v>
      </c>
    </row>
    <row r="2537" spans="1:8" ht="12.75">
      <c r="A2537" s="130">
        <v>38398.016921296294</v>
      </c>
      <c r="C2537" s="153" t="s">
        <v>431</v>
      </c>
      <c r="D2537" s="131">
        <v>445.1749304463547</v>
      </c>
      <c r="F2537" s="131">
        <v>345.0043477857173</v>
      </c>
      <c r="G2537" s="131">
        <v>448.68808765291243</v>
      </c>
      <c r="H2537" s="131">
        <v>445.1749304463547</v>
      </c>
    </row>
    <row r="2539" spans="3:8" ht="12.75">
      <c r="C2539" s="153" t="s">
        <v>432</v>
      </c>
      <c r="D2539" s="131">
        <v>0.6185481269380225</v>
      </c>
      <c r="F2539" s="131">
        <v>0.6223358908057158</v>
      </c>
      <c r="G2539" s="131">
        <v>0.8702589077402918</v>
      </c>
      <c r="H2539" s="131">
        <v>2.426734365661881</v>
      </c>
    </row>
    <row r="2540" spans="1:10" ht="12.75">
      <c r="A2540" s="147" t="s">
        <v>421</v>
      </c>
      <c r="C2540" s="148" t="s">
        <v>422</v>
      </c>
      <c r="D2540" s="148" t="s">
        <v>423</v>
      </c>
      <c r="F2540" s="148" t="s">
        <v>424</v>
      </c>
      <c r="G2540" s="148" t="s">
        <v>425</v>
      </c>
      <c r="H2540" s="148" t="s">
        <v>426</v>
      </c>
      <c r="I2540" s="149" t="s">
        <v>427</v>
      </c>
      <c r="J2540" s="148" t="s">
        <v>428</v>
      </c>
    </row>
    <row r="2541" spans="1:8" ht="12.75">
      <c r="A2541" s="150" t="s">
        <v>513</v>
      </c>
      <c r="C2541" s="151">
        <v>343.82299999985844</v>
      </c>
      <c r="D2541" s="131">
        <v>54497.27300435305</v>
      </c>
      <c r="F2541" s="131">
        <v>50626</v>
      </c>
      <c r="G2541" s="131">
        <v>50008</v>
      </c>
      <c r="H2541" s="152" t="s">
        <v>70</v>
      </c>
    </row>
    <row r="2543" spans="4:8" ht="12.75">
      <c r="D2543" s="131">
        <v>55111.64335876703</v>
      </c>
      <c r="F2543" s="131">
        <v>50526</v>
      </c>
      <c r="G2543" s="131">
        <v>50748</v>
      </c>
      <c r="H2543" s="152" t="s">
        <v>71</v>
      </c>
    </row>
    <row r="2545" spans="4:8" ht="12.75">
      <c r="D2545" s="131">
        <v>54354.90970915556</v>
      </c>
      <c r="F2545" s="131">
        <v>50332</v>
      </c>
      <c r="G2545" s="131">
        <v>50856</v>
      </c>
      <c r="H2545" s="152" t="s">
        <v>72</v>
      </c>
    </row>
    <row r="2547" spans="1:8" ht="12.75">
      <c r="A2547" s="147" t="s">
        <v>429</v>
      </c>
      <c r="C2547" s="153" t="s">
        <v>430</v>
      </c>
      <c r="D2547" s="131">
        <v>54654.60869075854</v>
      </c>
      <c r="F2547" s="131">
        <v>50494.66666666667</v>
      </c>
      <c r="G2547" s="131">
        <v>50537.33333333333</v>
      </c>
      <c r="H2547" s="131">
        <v>4138.762610912466</v>
      </c>
    </row>
    <row r="2548" spans="1:8" ht="12.75">
      <c r="A2548" s="130">
        <v>38398.01736111111</v>
      </c>
      <c r="C2548" s="153" t="s">
        <v>431</v>
      </c>
      <c r="D2548" s="131">
        <v>402.1533821524975</v>
      </c>
      <c r="F2548" s="131">
        <v>149.48355539434206</v>
      </c>
      <c r="G2548" s="131">
        <v>461.58567279903014</v>
      </c>
      <c r="H2548" s="131">
        <v>402.1533821524975</v>
      </c>
    </row>
    <row r="2550" spans="3:8" ht="12.75">
      <c r="C2550" s="153" t="s">
        <v>432</v>
      </c>
      <c r="D2550" s="131">
        <v>0.7358087301071413</v>
      </c>
      <c r="F2550" s="131">
        <v>0.2960383051563375</v>
      </c>
      <c r="G2550" s="131">
        <v>0.9133558151050647</v>
      </c>
      <c r="H2550" s="131">
        <v>9.716754014645831</v>
      </c>
    </row>
    <row r="2551" spans="1:10" ht="12.75">
      <c r="A2551" s="147" t="s">
        <v>421</v>
      </c>
      <c r="C2551" s="148" t="s">
        <v>422</v>
      </c>
      <c r="D2551" s="148" t="s">
        <v>423</v>
      </c>
      <c r="F2551" s="148" t="s">
        <v>424</v>
      </c>
      <c r="G2551" s="148" t="s">
        <v>425</v>
      </c>
      <c r="H2551" s="148" t="s">
        <v>426</v>
      </c>
      <c r="I2551" s="149" t="s">
        <v>427</v>
      </c>
      <c r="J2551" s="148" t="s">
        <v>428</v>
      </c>
    </row>
    <row r="2552" spans="1:8" ht="12.75">
      <c r="A2552" s="150" t="s">
        <v>495</v>
      </c>
      <c r="C2552" s="151">
        <v>361.38400000007823</v>
      </c>
      <c r="D2552" s="131">
        <v>82297.74130809307</v>
      </c>
      <c r="F2552" s="131">
        <v>46172</v>
      </c>
      <c r="G2552" s="131">
        <v>46336</v>
      </c>
      <c r="H2552" s="152" t="s">
        <v>73</v>
      </c>
    </row>
    <row r="2554" spans="4:8" ht="12.75">
      <c r="D2554" s="131">
        <v>82146.53223729134</v>
      </c>
      <c r="F2554" s="131">
        <v>45916</v>
      </c>
      <c r="G2554" s="131">
        <v>46114</v>
      </c>
      <c r="H2554" s="152" t="s">
        <v>74</v>
      </c>
    </row>
    <row r="2556" spans="4:8" ht="12.75">
      <c r="D2556" s="131">
        <v>81568.21545815468</v>
      </c>
      <c r="F2556" s="131">
        <v>45350</v>
      </c>
      <c r="G2556" s="131">
        <v>45848</v>
      </c>
      <c r="H2556" s="152" t="s">
        <v>75</v>
      </c>
    </row>
    <row r="2558" spans="1:8" ht="12.75">
      <c r="A2558" s="147" t="s">
        <v>429</v>
      </c>
      <c r="C2558" s="153" t="s">
        <v>430</v>
      </c>
      <c r="D2558" s="131">
        <v>82004.1630011797</v>
      </c>
      <c r="F2558" s="131">
        <v>45812.66666666667</v>
      </c>
      <c r="G2558" s="131">
        <v>46099.33333333333</v>
      </c>
      <c r="H2558" s="131">
        <v>36059.73162863067</v>
      </c>
    </row>
    <row r="2559" spans="1:8" ht="12.75">
      <c r="A2559" s="130">
        <v>38398.017800925925</v>
      </c>
      <c r="C2559" s="153" t="s">
        <v>431</v>
      </c>
      <c r="D2559" s="131">
        <v>385.037324132265</v>
      </c>
      <c r="F2559" s="131">
        <v>420.62968669999185</v>
      </c>
      <c r="G2559" s="131">
        <v>244.3303774264128</v>
      </c>
      <c r="H2559" s="131">
        <v>385.037324132265</v>
      </c>
    </row>
    <row r="2561" spans="3:8" ht="12.75">
      <c r="C2561" s="153" t="s">
        <v>432</v>
      </c>
      <c r="D2561" s="131">
        <v>0.46953387491647947</v>
      </c>
      <c r="F2561" s="131">
        <v>0.9181515011132114</v>
      </c>
      <c r="G2561" s="131">
        <v>0.5300084833325418</v>
      </c>
      <c r="H2561" s="131">
        <v>1.0677764551818059</v>
      </c>
    </row>
    <row r="2562" spans="1:10" ht="12.75">
      <c r="A2562" s="147" t="s">
        <v>421</v>
      </c>
      <c r="C2562" s="148" t="s">
        <v>422</v>
      </c>
      <c r="D2562" s="148" t="s">
        <v>423</v>
      </c>
      <c r="F2562" s="148" t="s">
        <v>424</v>
      </c>
      <c r="G2562" s="148" t="s">
        <v>425</v>
      </c>
      <c r="H2562" s="148" t="s">
        <v>426</v>
      </c>
      <c r="I2562" s="149" t="s">
        <v>427</v>
      </c>
      <c r="J2562" s="148" t="s">
        <v>428</v>
      </c>
    </row>
    <row r="2563" spans="1:8" ht="12.75">
      <c r="A2563" s="150" t="s">
        <v>514</v>
      </c>
      <c r="C2563" s="151">
        <v>371.029</v>
      </c>
      <c r="D2563" s="131">
        <v>62457.210106253624</v>
      </c>
      <c r="F2563" s="131">
        <v>55570</v>
      </c>
      <c r="G2563" s="131">
        <v>57605.999999940395</v>
      </c>
      <c r="H2563" s="152" t="s">
        <v>76</v>
      </c>
    </row>
    <row r="2565" spans="4:8" ht="12.75">
      <c r="D2565" s="131">
        <v>62668.28639245033</v>
      </c>
      <c r="F2565" s="131">
        <v>55618</v>
      </c>
      <c r="G2565" s="131">
        <v>56646</v>
      </c>
      <c r="H2565" s="152" t="s">
        <v>77</v>
      </c>
    </row>
    <row r="2567" spans="4:8" ht="12.75">
      <c r="D2567" s="131">
        <v>63511.788612902164</v>
      </c>
      <c r="F2567" s="131">
        <v>55646</v>
      </c>
      <c r="G2567" s="131">
        <v>57334</v>
      </c>
      <c r="H2567" s="152" t="s">
        <v>78</v>
      </c>
    </row>
    <row r="2569" spans="1:8" ht="12.75">
      <c r="A2569" s="147" t="s">
        <v>429</v>
      </c>
      <c r="C2569" s="153" t="s">
        <v>430</v>
      </c>
      <c r="D2569" s="131">
        <v>62879.095037202045</v>
      </c>
      <c r="F2569" s="131">
        <v>55611.33333333333</v>
      </c>
      <c r="G2569" s="131">
        <v>57195.333333313465</v>
      </c>
      <c r="H2569" s="131">
        <v>6664.971006201849</v>
      </c>
    </row>
    <row r="2570" spans="1:8" ht="12.75">
      <c r="A2570" s="130">
        <v>38398.01825231482</v>
      </c>
      <c r="C2570" s="153" t="s">
        <v>431</v>
      </c>
      <c r="D2570" s="131">
        <v>558.0001525076564</v>
      </c>
      <c r="F2570" s="131">
        <v>38.4360941477322</v>
      </c>
      <c r="G2570" s="131">
        <v>494.794233301183</v>
      </c>
      <c r="H2570" s="131">
        <v>558.0001525076564</v>
      </c>
    </row>
    <row r="2572" spans="3:8" ht="12.75">
      <c r="C2572" s="153" t="s">
        <v>432</v>
      </c>
      <c r="D2572" s="131">
        <v>0.8874175943173465</v>
      </c>
      <c r="F2572" s="131">
        <v>0.06911557742618209</v>
      </c>
      <c r="G2572" s="131">
        <v>0.865095462277846</v>
      </c>
      <c r="H2572" s="131">
        <v>8.372131731532356</v>
      </c>
    </row>
    <row r="2573" spans="1:10" ht="12.75">
      <c r="A2573" s="147" t="s">
        <v>421</v>
      </c>
      <c r="C2573" s="148" t="s">
        <v>422</v>
      </c>
      <c r="D2573" s="148" t="s">
        <v>423</v>
      </c>
      <c r="F2573" s="148" t="s">
        <v>424</v>
      </c>
      <c r="G2573" s="148" t="s">
        <v>425</v>
      </c>
      <c r="H2573" s="148" t="s">
        <v>426</v>
      </c>
      <c r="I2573" s="149" t="s">
        <v>427</v>
      </c>
      <c r="J2573" s="148" t="s">
        <v>428</v>
      </c>
    </row>
    <row r="2574" spans="1:8" ht="12.75">
      <c r="A2574" s="150" t="s">
        <v>489</v>
      </c>
      <c r="C2574" s="151">
        <v>407.77100000018254</v>
      </c>
      <c r="D2574" s="131">
        <v>970610.8428182602</v>
      </c>
      <c r="F2574" s="131">
        <v>140600</v>
      </c>
      <c r="G2574" s="131">
        <v>134800</v>
      </c>
      <c r="H2574" s="152" t="s">
        <v>79</v>
      </c>
    </row>
    <row r="2576" spans="4:8" ht="12.75">
      <c r="D2576" s="131">
        <v>959053.0300989151</v>
      </c>
      <c r="F2576" s="131">
        <v>142900</v>
      </c>
      <c r="G2576" s="131">
        <v>133800</v>
      </c>
      <c r="H2576" s="152" t="s">
        <v>80</v>
      </c>
    </row>
    <row r="2578" spans="4:8" ht="12.75">
      <c r="D2578" s="131">
        <v>964513.0914411545</v>
      </c>
      <c r="F2578" s="131">
        <v>143600</v>
      </c>
      <c r="G2578" s="131">
        <v>133800</v>
      </c>
      <c r="H2578" s="152" t="s">
        <v>81</v>
      </c>
    </row>
    <row r="2580" spans="1:8" ht="12.75">
      <c r="A2580" s="147" t="s">
        <v>429</v>
      </c>
      <c r="C2580" s="153" t="s">
        <v>430</v>
      </c>
      <c r="D2580" s="131">
        <v>964725.6547861099</v>
      </c>
      <c r="F2580" s="131">
        <v>142366.66666666666</v>
      </c>
      <c r="G2580" s="131">
        <v>134133.33333333334</v>
      </c>
      <c r="H2580" s="131">
        <v>826542.9713479547</v>
      </c>
    </row>
    <row r="2581" spans="1:8" ht="12.75">
      <c r="A2581" s="130">
        <v>38398.01871527778</v>
      </c>
      <c r="C2581" s="153" t="s">
        <v>431</v>
      </c>
      <c r="D2581" s="131">
        <v>5781.83760543523</v>
      </c>
      <c r="F2581" s="131">
        <v>1569.5009822658071</v>
      </c>
      <c r="G2581" s="131">
        <v>577.3502691896258</v>
      </c>
      <c r="H2581" s="131">
        <v>5781.83760543523</v>
      </c>
    </row>
    <row r="2583" spans="3:8" ht="12.75">
      <c r="C2583" s="153" t="s">
        <v>432</v>
      </c>
      <c r="D2583" s="131">
        <v>0.5993245413088061</v>
      </c>
      <c r="F2583" s="131">
        <v>1.102435716880689</v>
      </c>
      <c r="G2583" s="131">
        <v>0.4304301211652279</v>
      </c>
      <c r="H2583" s="131">
        <v>0.6995205096240802</v>
      </c>
    </row>
    <row r="2584" spans="1:10" ht="12.75">
      <c r="A2584" s="147" t="s">
        <v>421</v>
      </c>
      <c r="C2584" s="148" t="s">
        <v>422</v>
      </c>
      <c r="D2584" s="148" t="s">
        <v>423</v>
      </c>
      <c r="F2584" s="148" t="s">
        <v>424</v>
      </c>
      <c r="G2584" s="148" t="s">
        <v>425</v>
      </c>
      <c r="H2584" s="148" t="s">
        <v>426</v>
      </c>
      <c r="I2584" s="149" t="s">
        <v>427</v>
      </c>
      <c r="J2584" s="148" t="s">
        <v>428</v>
      </c>
    </row>
    <row r="2585" spans="1:8" ht="12.75">
      <c r="A2585" s="150" t="s">
        <v>496</v>
      </c>
      <c r="C2585" s="151">
        <v>455.40299999993294</v>
      </c>
      <c r="D2585" s="131">
        <v>141257.53531193733</v>
      </c>
      <c r="F2585" s="131">
        <v>129787.5</v>
      </c>
      <c r="G2585" s="131">
        <v>132397.5</v>
      </c>
      <c r="H2585" s="152" t="s">
        <v>82</v>
      </c>
    </row>
    <row r="2587" spans="4:8" ht="12.75">
      <c r="D2587" s="131">
        <v>141595.45711517334</v>
      </c>
      <c r="F2587" s="131">
        <v>129305.00000011921</v>
      </c>
      <c r="G2587" s="131">
        <v>133030</v>
      </c>
      <c r="H2587" s="152" t="s">
        <v>83</v>
      </c>
    </row>
    <row r="2589" spans="4:8" ht="12.75">
      <c r="D2589" s="131">
        <v>142743.05862283707</v>
      </c>
      <c r="F2589" s="131">
        <v>129925</v>
      </c>
      <c r="G2589" s="131">
        <v>132402.5</v>
      </c>
      <c r="H2589" s="152" t="s">
        <v>84</v>
      </c>
    </row>
    <row r="2591" spans="1:8" ht="12.75">
      <c r="A2591" s="147" t="s">
        <v>429</v>
      </c>
      <c r="C2591" s="153" t="s">
        <v>430</v>
      </c>
      <c r="D2591" s="131">
        <v>141865.3503499826</v>
      </c>
      <c r="F2591" s="131">
        <v>129672.50000003973</v>
      </c>
      <c r="G2591" s="131">
        <v>132610</v>
      </c>
      <c r="H2591" s="131">
        <v>10732.639594148643</v>
      </c>
    </row>
    <row r="2592" spans="1:8" ht="12.75">
      <c r="A2592" s="130">
        <v>38398.01936342593</v>
      </c>
      <c r="C2592" s="153" t="s">
        <v>431</v>
      </c>
      <c r="D2592" s="131">
        <v>778.6697923055824</v>
      </c>
      <c r="F2592" s="131">
        <v>325.6052056573603</v>
      </c>
      <c r="G2592" s="131">
        <v>363.7392610098613</v>
      </c>
      <c r="H2592" s="131">
        <v>778.6697923055824</v>
      </c>
    </row>
    <row r="2594" spans="3:8" ht="12.75">
      <c r="C2594" s="153" t="s">
        <v>432</v>
      </c>
      <c r="D2594" s="131">
        <v>0.5488794764786468</v>
      </c>
      <c r="F2594" s="131">
        <v>0.2510981169155068</v>
      </c>
      <c r="G2594" s="131">
        <v>0.2742924824748219</v>
      </c>
      <c r="H2594" s="131">
        <v>7.255156436354275</v>
      </c>
    </row>
    <row r="2595" spans="1:16" ht="12.75">
      <c r="A2595" s="141" t="s">
        <v>412</v>
      </c>
      <c r="B2595" s="136" t="s">
        <v>358</v>
      </c>
      <c r="D2595" s="141" t="s">
        <v>413</v>
      </c>
      <c r="E2595" s="136" t="s">
        <v>414</v>
      </c>
      <c r="F2595" s="137" t="s">
        <v>460</v>
      </c>
      <c r="G2595" s="142" t="s">
        <v>416</v>
      </c>
      <c r="H2595" s="143">
        <v>2</v>
      </c>
      <c r="I2595" s="144" t="s">
        <v>417</v>
      </c>
      <c r="J2595" s="143">
        <v>10</v>
      </c>
      <c r="K2595" s="142" t="s">
        <v>418</v>
      </c>
      <c r="L2595" s="145">
        <v>1</v>
      </c>
      <c r="M2595" s="142" t="s">
        <v>419</v>
      </c>
      <c r="N2595" s="146">
        <v>1</v>
      </c>
      <c r="O2595" s="142" t="s">
        <v>420</v>
      </c>
      <c r="P2595" s="146">
        <v>1</v>
      </c>
    </row>
    <row r="2597" spans="1:10" ht="12.75">
      <c r="A2597" s="147" t="s">
        <v>421</v>
      </c>
      <c r="C2597" s="148" t="s">
        <v>422</v>
      </c>
      <c r="D2597" s="148" t="s">
        <v>423</v>
      </c>
      <c r="F2597" s="148" t="s">
        <v>424</v>
      </c>
      <c r="G2597" s="148" t="s">
        <v>425</v>
      </c>
      <c r="H2597" s="148" t="s">
        <v>426</v>
      </c>
      <c r="I2597" s="149" t="s">
        <v>427</v>
      </c>
      <c r="J2597" s="148" t="s">
        <v>428</v>
      </c>
    </row>
    <row r="2598" spans="1:8" ht="12.75">
      <c r="A2598" s="150" t="s">
        <v>492</v>
      </c>
      <c r="C2598" s="151">
        <v>228.61599999992177</v>
      </c>
      <c r="D2598" s="131">
        <v>74759.8358463049</v>
      </c>
      <c r="F2598" s="131">
        <v>63059</v>
      </c>
      <c r="G2598" s="131">
        <v>56463</v>
      </c>
      <c r="H2598" s="152" t="s">
        <v>85</v>
      </c>
    </row>
    <row r="2600" spans="4:8" ht="12.75">
      <c r="D2600" s="131">
        <v>74461.19342815876</v>
      </c>
      <c r="F2600" s="131">
        <v>62376.999999940395</v>
      </c>
      <c r="G2600" s="131">
        <v>57166</v>
      </c>
      <c r="H2600" s="152" t="s">
        <v>86</v>
      </c>
    </row>
    <row r="2602" spans="4:8" ht="12.75">
      <c r="D2602" s="131">
        <v>75194.5096758604</v>
      </c>
      <c r="F2602" s="131">
        <v>62222</v>
      </c>
      <c r="G2602" s="131">
        <v>57116</v>
      </c>
      <c r="H2602" s="152" t="s">
        <v>87</v>
      </c>
    </row>
    <row r="2604" spans="1:8" ht="12.75">
      <c r="A2604" s="147" t="s">
        <v>429</v>
      </c>
      <c r="C2604" s="153" t="s">
        <v>430</v>
      </c>
      <c r="D2604" s="131">
        <v>74805.17965010802</v>
      </c>
      <c r="F2604" s="131">
        <v>62552.66666664679</v>
      </c>
      <c r="G2604" s="131">
        <v>56915</v>
      </c>
      <c r="H2604" s="131">
        <v>15019.038069362126</v>
      </c>
    </row>
    <row r="2605" spans="1:8" ht="12.75">
      <c r="A2605" s="130">
        <v>38398.021585648145</v>
      </c>
      <c r="C2605" s="153" t="s">
        <v>431</v>
      </c>
      <c r="D2605" s="131">
        <v>368.75496633087516</v>
      </c>
      <c r="F2605" s="131">
        <v>445.29353615688046</v>
      </c>
      <c r="G2605" s="131">
        <v>392.2409973472941</v>
      </c>
      <c r="H2605" s="131">
        <v>368.75496633087516</v>
      </c>
    </row>
    <row r="2607" spans="3:8" ht="12.75">
      <c r="C2607" s="153" t="s">
        <v>432</v>
      </c>
      <c r="D2607" s="131">
        <v>0.4929537874993162</v>
      </c>
      <c r="F2607" s="131">
        <v>0.7118697889091145</v>
      </c>
      <c r="G2607" s="131">
        <v>0.6891698099750401</v>
      </c>
      <c r="H2607" s="131">
        <v>2.4552502272639662</v>
      </c>
    </row>
    <row r="2608" spans="1:10" ht="12.75">
      <c r="A2608" s="147" t="s">
        <v>421</v>
      </c>
      <c r="C2608" s="148" t="s">
        <v>422</v>
      </c>
      <c r="D2608" s="148" t="s">
        <v>423</v>
      </c>
      <c r="F2608" s="148" t="s">
        <v>424</v>
      </c>
      <c r="G2608" s="148" t="s">
        <v>425</v>
      </c>
      <c r="H2608" s="148" t="s">
        <v>426</v>
      </c>
      <c r="I2608" s="149" t="s">
        <v>427</v>
      </c>
      <c r="J2608" s="148" t="s">
        <v>428</v>
      </c>
    </row>
    <row r="2609" spans="1:8" ht="12.75">
      <c r="A2609" s="150" t="s">
        <v>493</v>
      </c>
      <c r="C2609" s="151">
        <v>231.6040000000503</v>
      </c>
      <c r="D2609" s="131">
        <v>247617.01088666916</v>
      </c>
      <c r="F2609" s="131">
        <v>42609</v>
      </c>
      <c r="G2609" s="131">
        <v>66361</v>
      </c>
      <c r="H2609" s="152" t="s">
        <v>88</v>
      </c>
    </row>
    <row r="2611" spans="4:8" ht="12.75">
      <c r="D2611" s="131">
        <v>248879.90407013893</v>
      </c>
      <c r="F2611" s="131">
        <v>43674</v>
      </c>
      <c r="G2611" s="131">
        <v>66664</v>
      </c>
      <c r="H2611" s="152" t="s">
        <v>89</v>
      </c>
    </row>
    <row r="2613" spans="4:8" ht="12.75">
      <c r="D2613" s="131">
        <v>241319.72355675697</v>
      </c>
      <c r="F2613" s="131">
        <v>43217</v>
      </c>
      <c r="G2613" s="131">
        <v>67189</v>
      </c>
      <c r="H2613" s="152" t="s">
        <v>90</v>
      </c>
    </row>
    <row r="2615" spans="1:8" ht="12.75">
      <c r="A2615" s="147" t="s">
        <v>429</v>
      </c>
      <c r="C2615" s="153" t="s">
        <v>430</v>
      </c>
      <c r="D2615" s="131">
        <v>245938.87950452167</v>
      </c>
      <c r="F2615" s="131">
        <v>43166.66666666667</v>
      </c>
      <c r="G2615" s="131">
        <v>66738</v>
      </c>
      <c r="H2615" s="131">
        <v>186268.1223028756</v>
      </c>
    </row>
    <row r="2616" spans="1:8" ht="12.75">
      <c r="A2616" s="130">
        <v>38398.02206018518</v>
      </c>
      <c r="C2616" s="153" t="s">
        <v>431</v>
      </c>
      <c r="D2616" s="131">
        <v>4049.836546151817</v>
      </c>
      <c r="F2616" s="131">
        <v>534.2811369806474</v>
      </c>
      <c r="G2616" s="131">
        <v>418.93078187213695</v>
      </c>
      <c r="H2616" s="131">
        <v>4049.836546151817</v>
      </c>
    </row>
    <row r="2618" spans="3:8" ht="12.75">
      <c r="C2618" s="153" t="s">
        <v>432</v>
      </c>
      <c r="D2618" s="131">
        <v>1.646684149456475</v>
      </c>
      <c r="F2618" s="131">
        <v>1.2377169196462876</v>
      </c>
      <c r="G2618" s="131">
        <v>0.6277245075850892</v>
      </c>
      <c r="H2618" s="131">
        <v>2.174197332363024</v>
      </c>
    </row>
    <row r="2619" spans="1:10" ht="12.75">
      <c r="A2619" s="147" t="s">
        <v>421</v>
      </c>
      <c r="C2619" s="148" t="s">
        <v>422</v>
      </c>
      <c r="D2619" s="148" t="s">
        <v>423</v>
      </c>
      <c r="F2619" s="148" t="s">
        <v>424</v>
      </c>
      <c r="G2619" s="148" t="s">
        <v>425</v>
      </c>
      <c r="H2619" s="148" t="s">
        <v>426</v>
      </c>
      <c r="I2619" s="149" t="s">
        <v>427</v>
      </c>
      <c r="J2619" s="148" t="s">
        <v>428</v>
      </c>
    </row>
    <row r="2620" spans="1:8" ht="12.75">
      <c r="A2620" s="150" t="s">
        <v>491</v>
      </c>
      <c r="C2620" s="151">
        <v>267.7160000000149</v>
      </c>
      <c r="D2620" s="131">
        <v>133397.38425946236</v>
      </c>
      <c r="F2620" s="131">
        <v>13177.25</v>
      </c>
      <c r="G2620" s="131">
        <v>13663.5</v>
      </c>
      <c r="H2620" s="152" t="s">
        <v>91</v>
      </c>
    </row>
    <row r="2622" spans="4:8" ht="12.75">
      <c r="D2622" s="131">
        <v>135041.52301454544</v>
      </c>
      <c r="F2622" s="131">
        <v>13194.249999985099</v>
      </c>
      <c r="G2622" s="131">
        <v>13731.749999985099</v>
      </c>
      <c r="H2622" s="152" t="s">
        <v>92</v>
      </c>
    </row>
    <row r="2624" spans="4:8" ht="12.75">
      <c r="D2624" s="131">
        <v>134801.9127178192</v>
      </c>
      <c r="F2624" s="131">
        <v>13228.499999985099</v>
      </c>
      <c r="G2624" s="131">
        <v>13783.749999985099</v>
      </c>
      <c r="H2624" s="152" t="s">
        <v>93</v>
      </c>
    </row>
    <row r="2626" spans="1:8" ht="12.75">
      <c r="A2626" s="147" t="s">
        <v>429</v>
      </c>
      <c r="C2626" s="153" t="s">
        <v>430</v>
      </c>
      <c r="D2626" s="131">
        <v>134413.60666394234</v>
      </c>
      <c r="F2626" s="131">
        <v>13199.999999990065</v>
      </c>
      <c r="G2626" s="131">
        <v>13726.3333333234</v>
      </c>
      <c r="H2626" s="131">
        <v>120906.29370339744</v>
      </c>
    </row>
    <row r="2627" spans="1:8" ht="12.75">
      <c r="A2627" s="130">
        <v>38398.02270833333</v>
      </c>
      <c r="C2627" s="153" t="s">
        <v>431</v>
      </c>
      <c r="D2627" s="131">
        <v>888.1915644184912</v>
      </c>
      <c r="F2627" s="131">
        <v>26.104357865940674</v>
      </c>
      <c r="G2627" s="131">
        <v>60.30771785118224</v>
      </c>
      <c r="H2627" s="131">
        <v>888.1915644184912</v>
      </c>
    </row>
    <row r="2629" spans="3:8" ht="12.75">
      <c r="C2629" s="153" t="s">
        <v>432</v>
      </c>
      <c r="D2629" s="131">
        <v>0.6607899203531725</v>
      </c>
      <c r="F2629" s="131">
        <v>0.1977602868633358</v>
      </c>
      <c r="G2629" s="131">
        <v>0.43935781236474336</v>
      </c>
      <c r="H2629" s="131">
        <v>0.7346115220414976</v>
      </c>
    </row>
    <row r="2630" spans="1:10" ht="12.75">
      <c r="A2630" s="147" t="s">
        <v>421</v>
      </c>
      <c r="C2630" s="148" t="s">
        <v>422</v>
      </c>
      <c r="D2630" s="148" t="s">
        <v>423</v>
      </c>
      <c r="F2630" s="148" t="s">
        <v>424</v>
      </c>
      <c r="G2630" s="148" t="s">
        <v>425</v>
      </c>
      <c r="H2630" s="148" t="s">
        <v>426</v>
      </c>
      <c r="I2630" s="149" t="s">
        <v>427</v>
      </c>
      <c r="J2630" s="148" t="s">
        <v>428</v>
      </c>
    </row>
    <row r="2631" spans="1:8" ht="12.75">
      <c r="A2631" s="150" t="s">
        <v>490</v>
      </c>
      <c r="C2631" s="151">
        <v>292.40199999976903</v>
      </c>
      <c r="D2631" s="131">
        <v>43800</v>
      </c>
      <c r="F2631" s="131">
        <v>40805.25</v>
      </c>
      <c r="G2631" s="131">
        <v>39876.25</v>
      </c>
      <c r="H2631" s="152" t="s">
        <v>94</v>
      </c>
    </row>
    <row r="2633" spans="4:8" ht="12.75">
      <c r="D2633" s="131">
        <v>43885.27086383104</v>
      </c>
      <c r="F2633" s="131">
        <v>41131.75</v>
      </c>
      <c r="G2633" s="131">
        <v>39901</v>
      </c>
      <c r="H2633" s="152" t="s">
        <v>95</v>
      </c>
    </row>
    <row r="2635" spans="4:8" ht="12.75">
      <c r="D2635" s="131">
        <v>43558.5</v>
      </c>
      <c r="F2635" s="131">
        <v>41366</v>
      </c>
      <c r="G2635" s="131">
        <v>39958.75</v>
      </c>
      <c r="H2635" s="152" t="s">
        <v>96</v>
      </c>
    </row>
    <row r="2637" spans="1:8" ht="12.75">
      <c r="A2637" s="147" t="s">
        <v>429</v>
      </c>
      <c r="C2637" s="153" t="s">
        <v>430</v>
      </c>
      <c r="D2637" s="131">
        <v>43747.92362127702</v>
      </c>
      <c r="F2637" s="131">
        <v>41101</v>
      </c>
      <c r="G2637" s="131">
        <v>39912</v>
      </c>
      <c r="H2637" s="131">
        <v>3410.743241530179</v>
      </c>
    </row>
    <row r="2638" spans="1:8" ht="12.75">
      <c r="A2638" s="130">
        <v>38398.0233912037</v>
      </c>
      <c r="C2638" s="153" t="s">
        <v>431</v>
      </c>
      <c r="D2638" s="131">
        <v>169.49560843180944</v>
      </c>
      <c r="F2638" s="131">
        <v>281.6368450682545</v>
      </c>
      <c r="G2638" s="131">
        <v>42.33571187543679</v>
      </c>
      <c r="H2638" s="131">
        <v>169.49560843180944</v>
      </c>
    </row>
    <row r="2640" spans="3:8" ht="12.75">
      <c r="C2640" s="153" t="s">
        <v>432</v>
      </c>
      <c r="D2640" s="131">
        <v>0.3874369213476785</v>
      </c>
      <c r="F2640" s="131">
        <v>0.6852311259294287</v>
      </c>
      <c r="G2640" s="131">
        <v>0.10607263949548203</v>
      </c>
      <c r="H2640" s="131">
        <v>4.969462560769242</v>
      </c>
    </row>
    <row r="2641" spans="1:10" ht="12.75">
      <c r="A2641" s="147" t="s">
        <v>421</v>
      </c>
      <c r="C2641" s="148" t="s">
        <v>422</v>
      </c>
      <c r="D2641" s="148" t="s">
        <v>423</v>
      </c>
      <c r="F2641" s="148" t="s">
        <v>424</v>
      </c>
      <c r="G2641" s="148" t="s">
        <v>425</v>
      </c>
      <c r="H2641" s="148" t="s">
        <v>426</v>
      </c>
      <c r="I2641" s="149" t="s">
        <v>427</v>
      </c>
      <c r="J2641" s="148" t="s">
        <v>428</v>
      </c>
    </row>
    <row r="2642" spans="1:8" ht="12.75">
      <c r="A2642" s="150" t="s">
        <v>494</v>
      </c>
      <c r="C2642" s="151">
        <v>324.75400000019</v>
      </c>
      <c r="D2642" s="131">
        <v>60026.13940566778</v>
      </c>
      <c r="F2642" s="131">
        <v>55675</v>
      </c>
      <c r="G2642" s="131">
        <v>51359</v>
      </c>
      <c r="H2642" s="152" t="s">
        <v>97</v>
      </c>
    </row>
    <row r="2644" spans="4:8" ht="12.75">
      <c r="D2644" s="131">
        <v>59793.21309530735</v>
      </c>
      <c r="F2644" s="131">
        <v>55936.000000059605</v>
      </c>
      <c r="G2644" s="131">
        <v>51703</v>
      </c>
      <c r="H2644" s="152" t="s">
        <v>98</v>
      </c>
    </row>
    <row r="2646" spans="4:8" ht="12.75">
      <c r="D2646" s="131">
        <v>59920.7360290885</v>
      </c>
      <c r="F2646" s="131">
        <v>55800</v>
      </c>
      <c r="G2646" s="131">
        <v>51707.000000059605</v>
      </c>
      <c r="H2646" s="152" t="s">
        <v>99</v>
      </c>
    </row>
    <row r="2648" spans="1:8" ht="12.75">
      <c r="A2648" s="147" t="s">
        <v>429</v>
      </c>
      <c r="C2648" s="153" t="s">
        <v>430</v>
      </c>
      <c r="D2648" s="131">
        <v>59913.36284335454</v>
      </c>
      <c r="F2648" s="131">
        <v>55803.666666686535</v>
      </c>
      <c r="G2648" s="131">
        <v>51589.666666686535</v>
      </c>
      <c r="H2648" s="131">
        <v>6076.733878642874</v>
      </c>
    </row>
    <row r="2649" spans="1:8" ht="12.75">
      <c r="A2649" s="130">
        <v>38398.023888888885</v>
      </c>
      <c r="C2649" s="153" t="s">
        <v>431</v>
      </c>
      <c r="D2649" s="131">
        <v>116.63807018160968</v>
      </c>
      <c r="F2649" s="131">
        <v>130.53862777534994</v>
      </c>
      <c r="G2649" s="131">
        <v>199.7732047614433</v>
      </c>
      <c r="H2649" s="131">
        <v>116.63807018160968</v>
      </c>
    </row>
    <row r="2651" spans="3:8" ht="12.75">
      <c r="C2651" s="153" t="s">
        <v>432</v>
      </c>
      <c r="D2651" s="131">
        <v>0.1946778892825024</v>
      </c>
      <c r="F2651" s="131">
        <v>0.233924821741648</v>
      </c>
      <c r="G2651" s="131">
        <v>0.38723492061336523</v>
      </c>
      <c r="H2651" s="131">
        <v>1.9194204075900492</v>
      </c>
    </row>
    <row r="2652" spans="1:10" ht="12.75">
      <c r="A2652" s="147" t="s">
        <v>421</v>
      </c>
      <c r="C2652" s="148" t="s">
        <v>422</v>
      </c>
      <c r="D2652" s="148" t="s">
        <v>423</v>
      </c>
      <c r="F2652" s="148" t="s">
        <v>424</v>
      </c>
      <c r="G2652" s="148" t="s">
        <v>425</v>
      </c>
      <c r="H2652" s="148" t="s">
        <v>426</v>
      </c>
      <c r="I2652" s="149" t="s">
        <v>427</v>
      </c>
      <c r="J2652" s="148" t="s">
        <v>428</v>
      </c>
    </row>
    <row r="2653" spans="1:8" ht="12.75">
      <c r="A2653" s="150" t="s">
        <v>513</v>
      </c>
      <c r="C2653" s="151">
        <v>343.82299999985844</v>
      </c>
      <c r="D2653" s="131">
        <v>53362.25293028355</v>
      </c>
      <c r="F2653" s="131">
        <v>51294.000000059605</v>
      </c>
      <c r="G2653" s="131">
        <v>51474</v>
      </c>
      <c r="H2653" s="152" t="s">
        <v>100</v>
      </c>
    </row>
    <row r="2655" spans="4:8" ht="12.75">
      <c r="D2655" s="131">
        <v>53880.76970243454</v>
      </c>
      <c r="F2655" s="131">
        <v>51020</v>
      </c>
      <c r="G2655" s="131">
        <v>51358</v>
      </c>
      <c r="H2655" s="152" t="s">
        <v>101</v>
      </c>
    </row>
    <row r="2657" spans="4:8" ht="12.75">
      <c r="D2657" s="131">
        <v>53546.175062954426</v>
      </c>
      <c r="F2657" s="131">
        <v>51555.999999940395</v>
      </c>
      <c r="G2657" s="131">
        <v>51080</v>
      </c>
      <c r="H2657" s="152" t="s">
        <v>102</v>
      </c>
    </row>
    <row r="2659" spans="1:8" ht="12.75">
      <c r="A2659" s="147" t="s">
        <v>429</v>
      </c>
      <c r="C2659" s="153" t="s">
        <v>430</v>
      </c>
      <c r="D2659" s="131">
        <v>53596.39923189084</v>
      </c>
      <c r="F2659" s="131">
        <v>51290</v>
      </c>
      <c r="G2659" s="131">
        <v>51304</v>
      </c>
      <c r="H2659" s="131">
        <v>2299.4497369413425</v>
      </c>
    </row>
    <row r="2660" spans="1:8" ht="12.75">
      <c r="A2660" s="130">
        <v>38398.0243287037</v>
      </c>
      <c r="C2660" s="153" t="s">
        <v>431</v>
      </c>
      <c r="D2660" s="131">
        <v>262.8816484831382</v>
      </c>
      <c r="F2660" s="131">
        <v>268.02238709429474</v>
      </c>
      <c r="G2660" s="131">
        <v>202.47468977627796</v>
      </c>
      <c r="H2660" s="131">
        <v>262.8816484831382</v>
      </c>
    </row>
    <row r="2662" spans="3:8" ht="12.75">
      <c r="C2662" s="153" t="s">
        <v>432</v>
      </c>
      <c r="D2662" s="131">
        <v>0.4904837866919964</v>
      </c>
      <c r="F2662" s="131">
        <v>0.5225626576219433</v>
      </c>
      <c r="G2662" s="131">
        <v>0.39465673198245355</v>
      </c>
      <c r="H2662" s="131">
        <v>11.43237202622291</v>
      </c>
    </row>
    <row r="2663" spans="1:10" ht="12.75">
      <c r="A2663" s="147" t="s">
        <v>421</v>
      </c>
      <c r="C2663" s="148" t="s">
        <v>422</v>
      </c>
      <c r="D2663" s="148" t="s">
        <v>423</v>
      </c>
      <c r="F2663" s="148" t="s">
        <v>424</v>
      </c>
      <c r="G2663" s="148" t="s">
        <v>425</v>
      </c>
      <c r="H2663" s="148" t="s">
        <v>426</v>
      </c>
      <c r="I2663" s="149" t="s">
        <v>427</v>
      </c>
      <c r="J2663" s="148" t="s">
        <v>428</v>
      </c>
    </row>
    <row r="2664" spans="1:8" ht="12.75">
      <c r="A2664" s="150" t="s">
        <v>495</v>
      </c>
      <c r="C2664" s="151">
        <v>361.38400000007823</v>
      </c>
      <c r="D2664" s="131">
        <v>52888.30329209566</v>
      </c>
      <c r="F2664" s="131">
        <v>45580</v>
      </c>
      <c r="G2664" s="131">
        <v>46650</v>
      </c>
      <c r="H2664" s="152" t="s">
        <v>103</v>
      </c>
    </row>
    <row r="2666" spans="4:8" ht="12.75">
      <c r="D2666" s="131">
        <v>52712.50836867094</v>
      </c>
      <c r="F2666" s="131">
        <v>46044</v>
      </c>
      <c r="G2666" s="131">
        <v>45080</v>
      </c>
      <c r="H2666" s="152" t="s">
        <v>104</v>
      </c>
    </row>
    <row r="2668" spans="4:8" ht="12.75">
      <c r="D2668" s="131">
        <v>52629.996839761734</v>
      </c>
      <c r="F2668" s="131">
        <v>45488</v>
      </c>
      <c r="G2668" s="131">
        <v>45746</v>
      </c>
      <c r="H2668" s="152" t="s">
        <v>105</v>
      </c>
    </row>
    <row r="2670" spans="1:8" ht="12.75">
      <c r="A2670" s="147" t="s">
        <v>429</v>
      </c>
      <c r="C2670" s="153" t="s">
        <v>430</v>
      </c>
      <c r="D2670" s="131">
        <v>52743.602833509445</v>
      </c>
      <c r="F2670" s="131">
        <v>45704</v>
      </c>
      <c r="G2670" s="131">
        <v>45825.33333333333</v>
      </c>
      <c r="H2670" s="131">
        <v>6983.832655670867</v>
      </c>
    </row>
    <row r="2671" spans="1:8" ht="12.75">
      <c r="A2671" s="130">
        <v>38398.02475694445</v>
      </c>
      <c r="C2671" s="153" t="s">
        <v>431</v>
      </c>
      <c r="D2671" s="131">
        <v>131.93068307839746</v>
      </c>
      <c r="F2671" s="131">
        <v>298.02013354805405</v>
      </c>
      <c r="G2671" s="131">
        <v>788.0008460232344</v>
      </c>
      <c r="H2671" s="131">
        <v>131.93068307839746</v>
      </c>
    </row>
    <row r="2673" spans="3:8" ht="12.75">
      <c r="C2673" s="153" t="s">
        <v>432</v>
      </c>
      <c r="D2673" s="131">
        <v>0.2501358951432463</v>
      </c>
      <c r="F2673" s="131">
        <v>0.6520657569316779</v>
      </c>
      <c r="G2673" s="131">
        <v>1.7195747170922229</v>
      </c>
      <c r="H2673" s="131">
        <v>1.8890871185361215</v>
      </c>
    </row>
    <row r="2674" spans="1:10" ht="12.75">
      <c r="A2674" s="147" t="s">
        <v>421</v>
      </c>
      <c r="C2674" s="148" t="s">
        <v>422</v>
      </c>
      <c r="D2674" s="148" t="s">
        <v>423</v>
      </c>
      <c r="F2674" s="148" t="s">
        <v>424</v>
      </c>
      <c r="G2674" s="148" t="s">
        <v>425</v>
      </c>
      <c r="H2674" s="148" t="s">
        <v>426</v>
      </c>
      <c r="I2674" s="149" t="s">
        <v>427</v>
      </c>
      <c r="J2674" s="148" t="s">
        <v>428</v>
      </c>
    </row>
    <row r="2675" spans="1:8" ht="12.75">
      <c r="A2675" s="150" t="s">
        <v>514</v>
      </c>
      <c r="C2675" s="151">
        <v>371.029</v>
      </c>
      <c r="D2675" s="131">
        <v>55370.02335888147</v>
      </c>
      <c r="F2675" s="131">
        <v>55296</v>
      </c>
      <c r="G2675" s="131">
        <v>56368</v>
      </c>
      <c r="H2675" s="152" t="s">
        <v>106</v>
      </c>
    </row>
    <row r="2677" spans="4:8" ht="12.75">
      <c r="D2677" s="131">
        <v>54922</v>
      </c>
      <c r="F2677" s="131">
        <v>53913.999999940395</v>
      </c>
      <c r="G2677" s="131">
        <v>57459.999999940395</v>
      </c>
      <c r="H2677" s="152" t="s">
        <v>107</v>
      </c>
    </row>
    <row r="2679" spans="4:8" ht="12.75">
      <c r="D2679" s="131">
        <v>55334</v>
      </c>
      <c r="F2679" s="131">
        <v>54728</v>
      </c>
      <c r="G2679" s="131">
        <v>57222</v>
      </c>
      <c r="H2679" s="152" t="s">
        <v>108</v>
      </c>
    </row>
    <row r="2681" spans="1:8" ht="12.75">
      <c r="A2681" s="147" t="s">
        <v>429</v>
      </c>
      <c r="C2681" s="153" t="s">
        <v>430</v>
      </c>
      <c r="D2681" s="131">
        <v>55208.67445296049</v>
      </c>
      <c r="F2681" s="131">
        <v>54645.99999998014</v>
      </c>
      <c r="G2681" s="131">
        <v>57016.66666664679</v>
      </c>
      <c r="H2681" s="131">
        <v>-339.48199522260046</v>
      </c>
    </row>
    <row r="2682" spans="1:8" ht="12.75">
      <c r="A2682" s="130">
        <v>38398.025196759256</v>
      </c>
      <c r="C2682" s="153" t="s">
        <v>431</v>
      </c>
      <c r="D2682" s="131">
        <v>248.9198708052568</v>
      </c>
      <c r="F2682" s="131">
        <v>694.6394748673193</v>
      </c>
      <c r="G2682" s="131">
        <v>574.2275971313916</v>
      </c>
      <c r="H2682" s="131">
        <v>248.9198708052568</v>
      </c>
    </row>
    <row r="2684" spans="3:7" ht="12.75">
      <c r="C2684" s="153" t="s">
        <v>432</v>
      </c>
      <c r="D2684" s="131">
        <v>0.4508709424229055</v>
      </c>
      <c r="F2684" s="131">
        <v>1.2711625276645533</v>
      </c>
      <c r="G2684" s="131">
        <v>1.0071223568516663</v>
      </c>
    </row>
    <row r="2685" spans="1:10" ht="12.75">
      <c r="A2685" s="147" t="s">
        <v>421</v>
      </c>
      <c r="C2685" s="148" t="s">
        <v>422</v>
      </c>
      <c r="D2685" s="148" t="s">
        <v>423</v>
      </c>
      <c r="F2685" s="148" t="s">
        <v>424</v>
      </c>
      <c r="G2685" s="148" t="s">
        <v>425</v>
      </c>
      <c r="H2685" s="148" t="s">
        <v>426</v>
      </c>
      <c r="I2685" s="149" t="s">
        <v>427</v>
      </c>
      <c r="J2685" s="148" t="s">
        <v>428</v>
      </c>
    </row>
    <row r="2686" spans="1:8" ht="12.75">
      <c r="A2686" s="150" t="s">
        <v>489</v>
      </c>
      <c r="C2686" s="151">
        <v>407.77100000018254</v>
      </c>
      <c r="D2686" s="131">
        <v>146316.97040510178</v>
      </c>
      <c r="F2686" s="131">
        <v>133200</v>
      </c>
      <c r="G2686" s="131">
        <v>131500</v>
      </c>
      <c r="H2686" s="152" t="s">
        <v>109</v>
      </c>
    </row>
    <row r="2688" spans="4:8" ht="12.75">
      <c r="D2688" s="131">
        <v>147131.00103497505</v>
      </c>
      <c r="F2688" s="131">
        <v>134700</v>
      </c>
      <c r="G2688" s="131">
        <v>131200</v>
      </c>
      <c r="H2688" s="152" t="s">
        <v>110</v>
      </c>
    </row>
    <row r="2690" spans="4:8" ht="12.75">
      <c r="D2690" s="131">
        <v>146710.97101807594</v>
      </c>
      <c r="F2690" s="131">
        <v>135100</v>
      </c>
      <c r="G2690" s="131">
        <v>132800</v>
      </c>
      <c r="H2690" s="152" t="s">
        <v>111</v>
      </c>
    </row>
    <row r="2692" spans="1:8" ht="12.75">
      <c r="A2692" s="147" t="s">
        <v>429</v>
      </c>
      <c r="C2692" s="153" t="s">
        <v>430</v>
      </c>
      <c r="D2692" s="131">
        <v>146719.64748605093</v>
      </c>
      <c r="F2692" s="131">
        <v>134333.33333333334</v>
      </c>
      <c r="G2692" s="131">
        <v>131833.33333333334</v>
      </c>
      <c r="H2692" s="131">
        <v>13656.754404289915</v>
      </c>
    </row>
    <row r="2693" spans="1:8" ht="12.75">
      <c r="A2693" s="130">
        <v>38398.025659722225</v>
      </c>
      <c r="C2693" s="153" t="s">
        <v>431</v>
      </c>
      <c r="D2693" s="131">
        <v>407.0846686076062</v>
      </c>
      <c r="F2693" s="131">
        <v>1001.6652800877813</v>
      </c>
      <c r="G2693" s="131">
        <v>850.4900548115381</v>
      </c>
      <c r="H2693" s="131">
        <v>407.0846686076062</v>
      </c>
    </row>
    <row r="2695" spans="3:8" ht="12.75">
      <c r="C2695" s="153" t="s">
        <v>432</v>
      </c>
      <c r="D2695" s="131">
        <v>0.2774575018293367</v>
      </c>
      <c r="F2695" s="131">
        <v>0.7456565360454946</v>
      </c>
      <c r="G2695" s="131">
        <v>0.6451251996042009</v>
      </c>
      <c r="H2695" s="131">
        <v>2.98083026578944</v>
      </c>
    </row>
    <row r="2696" spans="1:10" ht="12.75">
      <c r="A2696" s="147" t="s">
        <v>421</v>
      </c>
      <c r="C2696" s="148" t="s">
        <v>422</v>
      </c>
      <c r="D2696" s="148" t="s">
        <v>423</v>
      </c>
      <c r="F2696" s="148" t="s">
        <v>424</v>
      </c>
      <c r="G2696" s="148" t="s">
        <v>425</v>
      </c>
      <c r="H2696" s="148" t="s">
        <v>426</v>
      </c>
      <c r="I2696" s="149" t="s">
        <v>427</v>
      </c>
      <c r="J2696" s="148" t="s">
        <v>428</v>
      </c>
    </row>
    <row r="2697" spans="1:8" ht="12.75">
      <c r="A2697" s="150" t="s">
        <v>496</v>
      </c>
      <c r="C2697" s="151">
        <v>455.40299999993294</v>
      </c>
      <c r="D2697" s="131">
        <v>173965.6873445511</v>
      </c>
      <c r="F2697" s="131">
        <v>129182.49999988079</v>
      </c>
      <c r="G2697" s="131">
        <v>133782.5</v>
      </c>
      <c r="H2697" s="152" t="s">
        <v>112</v>
      </c>
    </row>
    <row r="2699" spans="4:8" ht="12.75">
      <c r="D2699" s="131">
        <v>177160.29411578178</v>
      </c>
      <c r="F2699" s="131">
        <v>129705.00000011921</v>
      </c>
      <c r="G2699" s="131">
        <v>132737.5</v>
      </c>
      <c r="H2699" s="152" t="s">
        <v>113</v>
      </c>
    </row>
    <row r="2701" spans="4:8" ht="12.75">
      <c r="D2701" s="131">
        <v>176120.72173810005</v>
      </c>
      <c r="F2701" s="131">
        <v>129512.5</v>
      </c>
      <c r="G2701" s="131">
        <v>132382.5</v>
      </c>
      <c r="H2701" s="152" t="s">
        <v>114</v>
      </c>
    </row>
    <row r="2703" spans="1:8" ht="12.75">
      <c r="A2703" s="147" t="s">
        <v>429</v>
      </c>
      <c r="C2703" s="153" t="s">
        <v>430</v>
      </c>
      <c r="D2703" s="131">
        <v>175748.9010661443</v>
      </c>
      <c r="F2703" s="131">
        <v>129466.66666666666</v>
      </c>
      <c r="G2703" s="131">
        <v>132967.5</v>
      </c>
      <c r="H2703" s="131">
        <v>44541.99457389625</v>
      </c>
    </row>
    <row r="2704" spans="1:8" ht="12.75">
      <c r="A2704" s="130">
        <v>38398.02630787037</v>
      </c>
      <c r="C2704" s="153" t="s">
        <v>431</v>
      </c>
      <c r="D2704" s="131">
        <v>1629.437346071378</v>
      </c>
      <c r="F2704" s="131">
        <v>264.2481473888464</v>
      </c>
      <c r="G2704" s="131">
        <v>727.787743782485</v>
      </c>
      <c r="H2704" s="131">
        <v>1629.437346071378</v>
      </c>
    </row>
    <row r="2706" spans="3:8" ht="12.75">
      <c r="C2706" s="153" t="s">
        <v>432</v>
      </c>
      <c r="D2706" s="131">
        <v>0.9271394223160059</v>
      </c>
      <c r="F2706" s="131">
        <v>0.2041051601870596</v>
      </c>
      <c r="G2706" s="131">
        <v>0.5473425790380995</v>
      </c>
      <c r="H2706" s="131">
        <v>3.6582047159295974</v>
      </c>
    </row>
    <row r="2707" spans="1:16" ht="12.75">
      <c r="A2707" s="141" t="s">
        <v>412</v>
      </c>
      <c r="B2707" s="136" t="s">
        <v>586</v>
      </c>
      <c r="D2707" s="141" t="s">
        <v>413</v>
      </c>
      <c r="E2707" s="136" t="s">
        <v>414</v>
      </c>
      <c r="F2707" s="137" t="s">
        <v>461</v>
      </c>
      <c r="G2707" s="142" t="s">
        <v>416</v>
      </c>
      <c r="H2707" s="143">
        <v>2</v>
      </c>
      <c r="I2707" s="144" t="s">
        <v>417</v>
      </c>
      <c r="J2707" s="143">
        <v>11</v>
      </c>
      <c r="K2707" s="142" t="s">
        <v>418</v>
      </c>
      <c r="L2707" s="145">
        <v>1</v>
      </c>
      <c r="M2707" s="142" t="s">
        <v>419</v>
      </c>
      <c r="N2707" s="146">
        <v>1</v>
      </c>
      <c r="O2707" s="142" t="s">
        <v>420</v>
      </c>
      <c r="P2707" s="146">
        <v>1</v>
      </c>
    </row>
    <row r="2709" spans="1:10" ht="12.75">
      <c r="A2709" s="147" t="s">
        <v>421</v>
      </c>
      <c r="C2709" s="148" t="s">
        <v>422</v>
      </c>
      <c r="D2709" s="148" t="s">
        <v>423</v>
      </c>
      <c r="F2709" s="148" t="s">
        <v>424</v>
      </c>
      <c r="G2709" s="148" t="s">
        <v>425</v>
      </c>
      <c r="H2709" s="148" t="s">
        <v>426</v>
      </c>
      <c r="I2709" s="149" t="s">
        <v>427</v>
      </c>
      <c r="J2709" s="148" t="s">
        <v>428</v>
      </c>
    </row>
    <row r="2710" spans="1:8" ht="12.75">
      <c r="A2710" s="150" t="s">
        <v>492</v>
      </c>
      <c r="C2710" s="151">
        <v>228.61599999992177</v>
      </c>
      <c r="D2710" s="131">
        <v>61775.5</v>
      </c>
      <c r="F2710" s="131">
        <v>61479</v>
      </c>
      <c r="G2710" s="131">
        <v>56673.000000059605</v>
      </c>
      <c r="H2710" s="152" t="s">
        <v>115</v>
      </c>
    </row>
    <row r="2712" spans="4:8" ht="12.75">
      <c r="D2712" s="131">
        <v>62349</v>
      </c>
      <c r="F2712" s="131">
        <v>59111.000000059605</v>
      </c>
      <c r="G2712" s="131">
        <v>56034.999999940395</v>
      </c>
      <c r="H2712" s="152" t="s">
        <v>116</v>
      </c>
    </row>
    <row r="2714" spans="4:8" ht="12.75">
      <c r="D2714" s="131">
        <v>61573.000000059605</v>
      </c>
      <c r="F2714" s="131">
        <v>61142</v>
      </c>
      <c r="G2714" s="131">
        <v>56476.999999940395</v>
      </c>
      <c r="H2714" s="152" t="s">
        <v>117</v>
      </c>
    </row>
    <row r="2716" spans="1:8" ht="12.75">
      <c r="A2716" s="147" t="s">
        <v>429</v>
      </c>
      <c r="C2716" s="153" t="s">
        <v>430</v>
      </c>
      <c r="D2716" s="131">
        <v>61899.166666686535</v>
      </c>
      <c r="F2716" s="131">
        <v>60577.33333335321</v>
      </c>
      <c r="G2716" s="131">
        <v>56394.99999998014</v>
      </c>
      <c r="H2716" s="131">
        <v>3374.1948453803243</v>
      </c>
    </row>
    <row r="2717" spans="1:8" ht="12.75">
      <c r="A2717" s="130">
        <v>38398.02853009259</v>
      </c>
      <c r="C2717" s="153" t="s">
        <v>431</v>
      </c>
      <c r="D2717" s="131">
        <v>402.5097307069757</v>
      </c>
      <c r="F2717" s="131">
        <v>1281.012229936255</v>
      </c>
      <c r="G2717" s="131">
        <v>326.80881266172406</v>
      </c>
      <c r="H2717" s="131">
        <v>402.5097307069757</v>
      </c>
    </row>
    <row r="2719" spans="3:8" ht="12.75">
      <c r="C2719" s="153" t="s">
        <v>432</v>
      </c>
      <c r="D2719" s="131">
        <v>0.6502668006411176</v>
      </c>
      <c r="F2719" s="131">
        <v>2.1146725341753263</v>
      </c>
      <c r="G2719" s="131">
        <v>0.5794996234805199</v>
      </c>
      <c r="H2719" s="131">
        <v>11.929060091418833</v>
      </c>
    </row>
    <row r="2720" spans="1:10" ht="12.75">
      <c r="A2720" s="147" t="s">
        <v>421</v>
      </c>
      <c r="C2720" s="148" t="s">
        <v>422</v>
      </c>
      <c r="D2720" s="148" t="s">
        <v>423</v>
      </c>
      <c r="F2720" s="148" t="s">
        <v>424</v>
      </c>
      <c r="G2720" s="148" t="s">
        <v>425</v>
      </c>
      <c r="H2720" s="148" t="s">
        <v>426</v>
      </c>
      <c r="I2720" s="149" t="s">
        <v>427</v>
      </c>
      <c r="J2720" s="148" t="s">
        <v>428</v>
      </c>
    </row>
    <row r="2721" spans="1:8" ht="12.75">
      <c r="A2721" s="150" t="s">
        <v>493</v>
      </c>
      <c r="C2721" s="151">
        <v>231.6040000000503</v>
      </c>
      <c r="D2721" s="131">
        <v>64830.71934223175</v>
      </c>
      <c r="F2721" s="131">
        <v>41441</v>
      </c>
      <c r="G2721" s="131">
        <v>64345</v>
      </c>
      <c r="H2721" s="152" t="s">
        <v>118</v>
      </c>
    </row>
    <row r="2723" spans="4:8" ht="12.75">
      <c r="D2723" s="131">
        <v>64543.09057599306</v>
      </c>
      <c r="F2723" s="131">
        <v>42170</v>
      </c>
      <c r="G2723" s="131">
        <v>64213</v>
      </c>
      <c r="H2723" s="152" t="s">
        <v>119</v>
      </c>
    </row>
    <row r="2725" spans="4:8" ht="12.75">
      <c r="D2725" s="131">
        <v>65431.44540083408</v>
      </c>
      <c r="F2725" s="131">
        <v>41529</v>
      </c>
      <c r="G2725" s="131">
        <v>64272</v>
      </c>
      <c r="H2725" s="152" t="s">
        <v>120</v>
      </c>
    </row>
    <row r="2727" spans="1:8" ht="12.75">
      <c r="A2727" s="147" t="s">
        <v>429</v>
      </c>
      <c r="C2727" s="153" t="s">
        <v>430</v>
      </c>
      <c r="D2727" s="131">
        <v>64935.08510635297</v>
      </c>
      <c r="F2727" s="131">
        <v>41713.333333333336</v>
      </c>
      <c r="G2727" s="131">
        <v>64276.66666666667</v>
      </c>
      <c r="H2727" s="131">
        <v>7423.439015817987</v>
      </c>
    </row>
    <row r="2728" spans="1:8" ht="12.75">
      <c r="A2728" s="130">
        <v>38398.02899305556</v>
      </c>
      <c r="C2728" s="153" t="s">
        <v>431</v>
      </c>
      <c r="D2728" s="131">
        <v>453.2799722518401</v>
      </c>
      <c r="F2728" s="131">
        <v>397.9250348160233</v>
      </c>
      <c r="G2728" s="131">
        <v>66.12362159873983</v>
      </c>
      <c r="H2728" s="131">
        <v>453.2799722518401</v>
      </c>
    </row>
    <row r="2730" spans="3:8" ht="12.75">
      <c r="C2730" s="153" t="s">
        <v>432</v>
      </c>
      <c r="D2730" s="131">
        <v>0.6980509404268005</v>
      </c>
      <c r="F2730" s="131">
        <v>0.9539516577018295</v>
      </c>
      <c r="G2730" s="131">
        <v>0.10287344541628352</v>
      </c>
      <c r="H2730" s="131">
        <v>6.106064470739016</v>
      </c>
    </row>
    <row r="2731" spans="1:10" ht="12.75">
      <c r="A2731" s="147" t="s">
        <v>421</v>
      </c>
      <c r="C2731" s="148" t="s">
        <v>422</v>
      </c>
      <c r="D2731" s="148" t="s">
        <v>423</v>
      </c>
      <c r="F2731" s="148" t="s">
        <v>424</v>
      </c>
      <c r="G2731" s="148" t="s">
        <v>425</v>
      </c>
      <c r="H2731" s="148" t="s">
        <v>426</v>
      </c>
      <c r="I2731" s="149" t="s">
        <v>427</v>
      </c>
      <c r="J2731" s="148" t="s">
        <v>428</v>
      </c>
    </row>
    <row r="2732" spans="1:8" ht="12.75">
      <c r="A2732" s="150" t="s">
        <v>491</v>
      </c>
      <c r="C2732" s="151">
        <v>267.7160000000149</v>
      </c>
      <c r="D2732" s="131">
        <v>20012.964218974113</v>
      </c>
      <c r="F2732" s="131">
        <v>12782</v>
      </c>
      <c r="G2732" s="131">
        <v>13348</v>
      </c>
      <c r="H2732" s="152" t="s">
        <v>121</v>
      </c>
    </row>
    <row r="2734" spans="4:8" ht="12.75">
      <c r="D2734" s="131">
        <v>20054.776203125715</v>
      </c>
      <c r="F2734" s="131">
        <v>12717</v>
      </c>
      <c r="G2734" s="131">
        <v>13408.749999985099</v>
      </c>
      <c r="H2734" s="152" t="s">
        <v>122</v>
      </c>
    </row>
    <row r="2736" spans="4:8" ht="12.75">
      <c r="D2736" s="131">
        <v>19997.529184818268</v>
      </c>
      <c r="F2736" s="131">
        <v>12684</v>
      </c>
      <c r="G2736" s="131">
        <v>13343</v>
      </c>
      <c r="H2736" s="152" t="s">
        <v>123</v>
      </c>
    </row>
    <row r="2738" spans="1:8" ht="12.75">
      <c r="A2738" s="147" t="s">
        <v>429</v>
      </c>
      <c r="C2738" s="153" t="s">
        <v>430</v>
      </c>
      <c r="D2738" s="131">
        <v>20021.756535639364</v>
      </c>
      <c r="F2738" s="131">
        <v>12727.666666666668</v>
      </c>
      <c r="G2738" s="131">
        <v>13366.583333328366</v>
      </c>
      <c r="H2738" s="131">
        <v>6921.042296370484</v>
      </c>
    </row>
    <row r="2739" spans="1:8" ht="12.75">
      <c r="A2739" s="130">
        <v>38398.029641203706</v>
      </c>
      <c r="C2739" s="153" t="s">
        <v>431</v>
      </c>
      <c r="D2739" s="131">
        <v>29.61897872232237</v>
      </c>
      <c r="F2739" s="131">
        <v>49.86314604327863</v>
      </c>
      <c r="G2739" s="131">
        <v>36.602880115135505</v>
      </c>
      <c r="H2739" s="131">
        <v>29.61897872232237</v>
      </c>
    </row>
    <row r="2741" spans="3:8" ht="12.75">
      <c r="C2741" s="153" t="s">
        <v>432</v>
      </c>
      <c r="D2741" s="131">
        <v>0.14793396708025916</v>
      </c>
      <c r="F2741" s="131">
        <v>0.3917697355625171</v>
      </c>
      <c r="G2741" s="131">
        <v>0.2738387155666739</v>
      </c>
      <c r="H2741" s="131">
        <v>0.42795546471165297</v>
      </c>
    </row>
    <row r="2742" spans="1:10" ht="12.75">
      <c r="A2742" s="147" t="s">
        <v>421</v>
      </c>
      <c r="C2742" s="148" t="s">
        <v>422</v>
      </c>
      <c r="D2742" s="148" t="s">
        <v>423</v>
      </c>
      <c r="F2742" s="148" t="s">
        <v>424</v>
      </c>
      <c r="G2742" s="148" t="s">
        <v>425</v>
      </c>
      <c r="H2742" s="148" t="s">
        <v>426</v>
      </c>
      <c r="I2742" s="149" t="s">
        <v>427</v>
      </c>
      <c r="J2742" s="148" t="s">
        <v>428</v>
      </c>
    </row>
    <row r="2743" spans="1:8" ht="12.75">
      <c r="A2743" s="150" t="s">
        <v>490</v>
      </c>
      <c r="C2743" s="151">
        <v>292.40199999976903</v>
      </c>
      <c r="D2743" s="131">
        <v>63273.748747467995</v>
      </c>
      <c r="F2743" s="131">
        <v>39216.25</v>
      </c>
      <c r="G2743" s="131">
        <v>39378.25</v>
      </c>
      <c r="H2743" s="152" t="s">
        <v>124</v>
      </c>
    </row>
    <row r="2745" spans="4:8" ht="12.75">
      <c r="D2745" s="131">
        <v>62978.958610117435</v>
      </c>
      <c r="F2745" s="131">
        <v>39628</v>
      </c>
      <c r="G2745" s="131">
        <v>39525</v>
      </c>
      <c r="H2745" s="152" t="s">
        <v>125</v>
      </c>
    </row>
    <row r="2747" spans="4:8" ht="12.75">
      <c r="D2747" s="131">
        <v>62924.78460782766</v>
      </c>
      <c r="F2747" s="131">
        <v>39834.5</v>
      </c>
      <c r="G2747" s="131">
        <v>39545.5</v>
      </c>
      <c r="H2747" s="152" t="s">
        <v>126</v>
      </c>
    </row>
    <row r="2749" spans="1:8" ht="12.75">
      <c r="A2749" s="147" t="s">
        <v>429</v>
      </c>
      <c r="C2749" s="153" t="s">
        <v>430</v>
      </c>
      <c r="D2749" s="131">
        <v>63059.16398847103</v>
      </c>
      <c r="F2749" s="131">
        <v>39559.583333333336</v>
      </c>
      <c r="G2749" s="131">
        <v>39482.916666666664</v>
      </c>
      <c r="H2749" s="131">
        <v>23548.831709990016</v>
      </c>
    </row>
    <row r="2750" spans="1:8" ht="12.75">
      <c r="A2750" s="130">
        <v>38398.030324074076</v>
      </c>
      <c r="C2750" s="153" t="s">
        <v>431</v>
      </c>
      <c r="D2750" s="131">
        <v>187.7995466622923</v>
      </c>
      <c r="F2750" s="131">
        <v>314.75211807600806</v>
      </c>
      <c r="G2750" s="131">
        <v>91.22168510465774</v>
      </c>
      <c r="H2750" s="131">
        <v>187.7995466622923</v>
      </c>
    </row>
    <row r="2752" spans="3:8" ht="12.75">
      <c r="C2752" s="153" t="s">
        <v>432</v>
      </c>
      <c r="D2752" s="131">
        <v>0.2978148373432722</v>
      </c>
      <c r="F2752" s="131">
        <v>0.7956406300437306</v>
      </c>
      <c r="G2752" s="131">
        <v>0.23104089769961544</v>
      </c>
      <c r="H2752" s="131">
        <v>0.7974898669075923</v>
      </c>
    </row>
    <row r="2753" spans="1:10" ht="12.75">
      <c r="A2753" s="147" t="s">
        <v>421</v>
      </c>
      <c r="C2753" s="148" t="s">
        <v>422</v>
      </c>
      <c r="D2753" s="148" t="s">
        <v>423</v>
      </c>
      <c r="F2753" s="148" t="s">
        <v>424</v>
      </c>
      <c r="G2753" s="148" t="s">
        <v>425</v>
      </c>
      <c r="H2753" s="148" t="s">
        <v>426</v>
      </c>
      <c r="I2753" s="149" t="s">
        <v>427</v>
      </c>
      <c r="J2753" s="148" t="s">
        <v>428</v>
      </c>
    </row>
    <row r="2754" spans="1:8" ht="12.75">
      <c r="A2754" s="150" t="s">
        <v>494</v>
      </c>
      <c r="C2754" s="151">
        <v>324.75400000019</v>
      </c>
      <c r="D2754" s="131">
        <v>60197.863345980644</v>
      </c>
      <c r="F2754" s="131">
        <v>55141</v>
      </c>
      <c r="G2754" s="131">
        <v>52109</v>
      </c>
      <c r="H2754" s="152" t="s">
        <v>127</v>
      </c>
    </row>
    <row r="2756" spans="4:8" ht="12.75">
      <c r="D2756" s="131">
        <v>60295.35676211119</v>
      </c>
      <c r="F2756" s="131">
        <v>54825</v>
      </c>
      <c r="G2756" s="131">
        <v>51598.000000059605</v>
      </c>
      <c r="H2756" s="152" t="s">
        <v>128</v>
      </c>
    </row>
    <row r="2758" spans="4:8" ht="12.75">
      <c r="D2758" s="131">
        <v>59315.514324724674</v>
      </c>
      <c r="F2758" s="131">
        <v>55096</v>
      </c>
      <c r="G2758" s="131">
        <v>51841</v>
      </c>
      <c r="H2758" s="152" t="s">
        <v>129</v>
      </c>
    </row>
    <row r="2760" spans="1:8" ht="12.75">
      <c r="A2760" s="147" t="s">
        <v>429</v>
      </c>
      <c r="C2760" s="153" t="s">
        <v>430</v>
      </c>
      <c r="D2760" s="131">
        <v>59936.244810938835</v>
      </c>
      <c r="F2760" s="131">
        <v>55020.66666666667</v>
      </c>
      <c r="G2760" s="131">
        <v>51849.33333335321</v>
      </c>
      <c r="H2760" s="131">
        <v>6395.913272928364</v>
      </c>
    </row>
    <row r="2761" spans="1:8" ht="12.75">
      <c r="A2761" s="130">
        <v>38398.03082175926</v>
      </c>
      <c r="C2761" s="153" t="s">
        <v>431</v>
      </c>
      <c r="D2761" s="131">
        <v>539.774021174355</v>
      </c>
      <c r="F2761" s="131">
        <v>170.9395604689954</v>
      </c>
      <c r="G2761" s="131">
        <v>255.60190397776245</v>
      </c>
      <c r="H2761" s="131">
        <v>539.774021174355</v>
      </c>
    </row>
    <row r="2763" spans="3:8" ht="12.75">
      <c r="C2763" s="153" t="s">
        <v>432</v>
      </c>
      <c r="D2763" s="131">
        <v>0.9005803130926915</v>
      </c>
      <c r="F2763" s="131">
        <v>0.31068245956488244</v>
      </c>
      <c r="G2763" s="131">
        <v>0.492970473379917</v>
      </c>
      <c r="H2763" s="131">
        <v>8.43935804225219</v>
      </c>
    </row>
    <row r="2764" spans="1:10" ht="12.75">
      <c r="A2764" s="147" t="s">
        <v>421</v>
      </c>
      <c r="C2764" s="148" t="s">
        <v>422</v>
      </c>
      <c r="D2764" s="148" t="s">
        <v>423</v>
      </c>
      <c r="F2764" s="148" t="s">
        <v>424</v>
      </c>
      <c r="G2764" s="148" t="s">
        <v>425</v>
      </c>
      <c r="H2764" s="148" t="s">
        <v>426</v>
      </c>
      <c r="I2764" s="149" t="s">
        <v>427</v>
      </c>
      <c r="J2764" s="148" t="s">
        <v>428</v>
      </c>
    </row>
    <row r="2765" spans="1:8" ht="12.75">
      <c r="A2765" s="150" t="s">
        <v>513</v>
      </c>
      <c r="C2765" s="151">
        <v>343.82299999985844</v>
      </c>
      <c r="D2765" s="131">
        <v>53670.5</v>
      </c>
      <c r="F2765" s="131">
        <v>50764</v>
      </c>
      <c r="G2765" s="131">
        <v>50896</v>
      </c>
      <c r="H2765" s="152" t="s">
        <v>130</v>
      </c>
    </row>
    <row r="2767" spans="4:8" ht="12.75">
      <c r="D2767" s="131">
        <v>53942.33365994692</v>
      </c>
      <c r="F2767" s="131">
        <v>50826</v>
      </c>
      <c r="G2767" s="131">
        <v>51118</v>
      </c>
      <c r="H2767" s="152" t="s">
        <v>131</v>
      </c>
    </row>
    <row r="2769" spans="4:8" ht="12.75">
      <c r="D2769" s="131">
        <v>53682.09320950508</v>
      </c>
      <c r="F2769" s="131">
        <v>51744.000000059605</v>
      </c>
      <c r="G2769" s="131">
        <v>51166</v>
      </c>
      <c r="H2769" s="152" t="s">
        <v>132</v>
      </c>
    </row>
    <row r="2771" spans="1:8" ht="12.75">
      <c r="A2771" s="147" t="s">
        <v>429</v>
      </c>
      <c r="C2771" s="153" t="s">
        <v>430</v>
      </c>
      <c r="D2771" s="131">
        <v>53764.97562315066</v>
      </c>
      <c r="F2771" s="131">
        <v>51111.33333335321</v>
      </c>
      <c r="G2771" s="131">
        <v>51060</v>
      </c>
      <c r="H2771" s="131">
        <v>2679.1237712888087</v>
      </c>
    </row>
    <row r="2772" spans="1:8" ht="12.75">
      <c r="A2772" s="130">
        <v>38398.031273148146</v>
      </c>
      <c r="C2772" s="153" t="s">
        <v>431</v>
      </c>
      <c r="D2772" s="131">
        <v>153.70590599823083</v>
      </c>
      <c r="F2772" s="131">
        <v>548.7816809730277</v>
      </c>
      <c r="G2772" s="131">
        <v>144.0416606402467</v>
      </c>
      <c r="H2772" s="131">
        <v>153.70590599823083</v>
      </c>
    </row>
    <row r="2774" spans="3:8" ht="12.75">
      <c r="C2774" s="153" t="s">
        <v>432</v>
      </c>
      <c r="D2774" s="131">
        <v>0.2858848241196759</v>
      </c>
      <c r="F2774" s="131">
        <v>1.0736986206049821</v>
      </c>
      <c r="G2774" s="131">
        <v>0.2821027431262176</v>
      </c>
      <c r="H2774" s="131">
        <v>5.737170773722398</v>
      </c>
    </row>
    <row r="2775" spans="1:10" ht="12.75">
      <c r="A2775" s="147" t="s">
        <v>421</v>
      </c>
      <c r="C2775" s="148" t="s">
        <v>422</v>
      </c>
      <c r="D2775" s="148" t="s">
        <v>423</v>
      </c>
      <c r="F2775" s="148" t="s">
        <v>424</v>
      </c>
      <c r="G2775" s="148" t="s">
        <v>425</v>
      </c>
      <c r="H2775" s="148" t="s">
        <v>426</v>
      </c>
      <c r="I2775" s="149" t="s">
        <v>427</v>
      </c>
      <c r="J2775" s="148" t="s">
        <v>428</v>
      </c>
    </row>
    <row r="2776" spans="1:8" ht="12.75">
      <c r="A2776" s="150" t="s">
        <v>495</v>
      </c>
      <c r="C2776" s="151">
        <v>361.38400000007823</v>
      </c>
      <c r="D2776" s="131">
        <v>82501.9175965786</v>
      </c>
      <c r="F2776" s="131">
        <v>45966</v>
      </c>
      <c r="G2776" s="131">
        <v>46190</v>
      </c>
      <c r="H2776" s="152" t="s">
        <v>133</v>
      </c>
    </row>
    <row r="2778" spans="4:8" ht="12.75">
      <c r="D2778" s="131">
        <v>82613.95823895931</v>
      </c>
      <c r="F2778" s="131">
        <v>46498</v>
      </c>
      <c r="G2778" s="131">
        <v>45766</v>
      </c>
      <c r="H2778" s="152" t="s">
        <v>134</v>
      </c>
    </row>
    <row r="2780" spans="4:8" ht="12.75">
      <c r="D2780" s="131">
        <v>83328.13909363747</v>
      </c>
      <c r="F2780" s="131">
        <v>46596</v>
      </c>
      <c r="G2780" s="131">
        <v>45866</v>
      </c>
      <c r="H2780" s="152" t="s">
        <v>135</v>
      </c>
    </row>
    <row r="2782" spans="1:8" ht="12.75">
      <c r="A2782" s="147" t="s">
        <v>429</v>
      </c>
      <c r="C2782" s="153" t="s">
        <v>430</v>
      </c>
      <c r="D2782" s="131">
        <v>82814.67164305846</v>
      </c>
      <c r="F2782" s="131">
        <v>46353.33333333333</v>
      </c>
      <c r="G2782" s="131">
        <v>45940.66666666667</v>
      </c>
      <c r="H2782" s="131">
        <v>36651.018200285995</v>
      </c>
    </row>
    <row r="2783" spans="1:8" ht="12.75">
      <c r="A2783" s="130">
        <v>38398.031701388885</v>
      </c>
      <c r="C2783" s="153" t="s">
        <v>431</v>
      </c>
      <c r="D2783" s="131">
        <v>448.1906887600533</v>
      </c>
      <c r="F2783" s="131">
        <v>339.0004916417281</v>
      </c>
      <c r="G2783" s="131">
        <v>221.64235455646408</v>
      </c>
      <c r="H2783" s="131">
        <v>448.1906887600533</v>
      </c>
    </row>
    <row r="2785" spans="3:8" ht="12.75">
      <c r="C2785" s="153" t="s">
        <v>432</v>
      </c>
      <c r="D2785" s="131">
        <v>0.5411972056012139</v>
      </c>
      <c r="F2785" s="131">
        <v>0.7313400510032967</v>
      </c>
      <c r="G2785" s="131">
        <v>0.4824535006525752</v>
      </c>
      <c r="H2785" s="131">
        <v>1.2228601298627932</v>
      </c>
    </row>
    <row r="2786" spans="1:10" ht="12.75">
      <c r="A2786" s="147" t="s">
        <v>421</v>
      </c>
      <c r="C2786" s="148" t="s">
        <v>422</v>
      </c>
      <c r="D2786" s="148" t="s">
        <v>423</v>
      </c>
      <c r="F2786" s="148" t="s">
        <v>424</v>
      </c>
      <c r="G2786" s="148" t="s">
        <v>425</v>
      </c>
      <c r="H2786" s="148" t="s">
        <v>426</v>
      </c>
      <c r="I2786" s="149" t="s">
        <v>427</v>
      </c>
      <c r="J2786" s="148" t="s">
        <v>428</v>
      </c>
    </row>
    <row r="2787" spans="1:8" ht="12.75">
      <c r="A2787" s="150" t="s">
        <v>514</v>
      </c>
      <c r="C2787" s="151">
        <v>371.029</v>
      </c>
      <c r="D2787" s="131">
        <v>63185.90021818876</v>
      </c>
      <c r="F2787" s="131">
        <v>55892</v>
      </c>
      <c r="G2787" s="131">
        <v>56928</v>
      </c>
      <c r="H2787" s="152" t="s">
        <v>136</v>
      </c>
    </row>
    <row r="2789" spans="4:8" ht="12.75">
      <c r="D2789" s="131">
        <v>62964.47074353695</v>
      </c>
      <c r="F2789" s="131">
        <v>55326</v>
      </c>
      <c r="G2789" s="131">
        <v>56570</v>
      </c>
      <c r="H2789" s="152" t="s">
        <v>137</v>
      </c>
    </row>
    <row r="2791" spans="4:8" ht="12.75">
      <c r="D2791" s="131">
        <v>63089.36996114254</v>
      </c>
      <c r="F2791" s="131">
        <v>56516</v>
      </c>
      <c r="G2791" s="131">
        <v>57876</v>
      </c>
      <c r="H2791" s="152" t="s">
        <v>138</v>
      </c>
    </row>
    <row r="2793" spans="1:8" ht="12.75">
      <c r="A2793" s="147" t="s">
        <v>429</v>
      </c>
      <c r="C2793" s="153" t="s">
        <v>430</v>
      </c>
      <c r="D2793" s="131">
        <v>63079.91364095609</v>
      </c>
      <c r="F2793" s="131">
        <v>55911.33333333333</v>
      </c>
      <c r="G2793" s="131">
        <v>57124.66666666667</v>
      </c>
      <c r="H2793" s="131">
        <v>6706.846692400764</v>
      </c>
    </row>
    <row r="2794" spans="1:8" ht="12.75">
      <c r="A2794" s="130">
        <v>38398.0321412037</v>
      </c>
      <c r="C2794" s="153" t="s">
        <v>431</v>
      </c>
      <c r="D2794" s="131">
        <v>111.01720386881603</v>
      </c>
      <c r="F2794" s="131">
        <v>595.2355276135098</v>
      </c>
      <c r="G2794" s="131">
        <v>674.8461553075141</v>
      </c>
      <c r="H2794" s="131">
        <v>111.01720386881603</v>
      </c>
    </row>
    <row r="2796" spans="3:8" ht="12.75">
      <c r="C2796" s="153" t="s">
        <v>432</v>
      </c>
      <c r="D2796" s="131">
        <v>0.1759945400380757</v>
      </c>
      <c r="F2796" s="131">
        <v>1.0646062115257073</v>
      </c>
      <c r="G2796" s="131">
        <v>1.1813568370479433</v>
      </c>
      <c r="H2796" s="131">
        <v>1.6552816690234595</v>
      </c>
    </row>
    <row r="2797" spans="1:10" ht="12.75">
      <c r="A2797" s="147" t="s">
        <v>421</v>
      </c>
      <c r="C2797" s="148" t="s">
        <v>422</v>
      </c>
      <c r="D2797" s="148" t="s">
        <v>423</v>
      </c>
      <c r="F2797" s="148" t="s">
        <v>424</v>
      </c>
      <c r="G2797" s="148" t="s">
        <v>425</v>
      </c>
      <c r="H2797" s="148" t="s">
        <v>426</v>
      </c>
      <c r="I2797" s="149" t="s">
        <v>427</v>
      </c>
      <c r="J2797" s="148" t="s">
        <v>428</v>
      </c>
    </row>
    <row r="2798" spans="1:8" ht="12.75">
      <c r="A2798" s="150" t="s">
        <v>489</v>
      </c>
      <c r="C2798" s="151">
        <v>407.77100000018254</v>
      </c>
      <c r="D2798" s="131">
        <v>1274528.5443058014</v>
      </c>
      <c r="F2798" s="131">
        <v>140600</v>
      </c>
      <c r="G2798" s="131">
        <v>134500</v>
      </c>
      <c r="H2798" s="152" t="s">
        <v>139</v>
      </c>
    </row>
    <row r="2800" spans="4:8" ht="12.75">
      <c r="D2800" s="131">
        <v>1273327.6625862122</v>
      </c>
      <c r="F2800" s="131">
        <v>139500</v>
      </c>
      <c r="G2800" s="131">
        <v>136400</v>
      </c>
      <c r="H2800" s="152" t="s">
        <v>140</v>
      </c>
    </row>
    <row r="2802" spans="4:8" ht="12.75">
      <c r="D2802" s="131">
        <v>1251137.2241706848</v>
      </c>
      <c r="F2802" s="131">
        <v>139800</v>
      </c>
      <c r="G2802" s="131">
        <v>135500</v>
      </c>
      <c r="H2802" s="152" t="s">
        <v>141</v>
      </c>
    </row>
    <row r="2804" spans="1:8" ht="12.75">
      <c r="A2804" s="147" t="s">
        <v>429</v>
      </c>
      <c r="C2804" s="153" t="s">
        <v>430</v>
      </c>
      <c r="D2804" s="131">
        <v>1266331.143687566</v>
      </c>
      <c r="F2804" s="131">
        <v>139966.66666666666</v>
      </c>
      <c r="G2804" s="131">
        <v>135466.66666666666</v>
      </c>
      <c r="H2804" s="131">
        <v>1128651.2694737297</v>
      </c>
    </row>
    <row r="2805" spans="1:8" ht="12.75">
      <c r="A2805" s="130">
        <v>38398.03261574074</v>
      </c>
      <c r="C2805" s="153" t="s">
        <v>431</v>
      </c>
      <c r="D2805" s="131">
        <v>13172.01282797799</v>
      </c>
      <c r="F2805" s="131">
        <v>568.6240703077326</v>
      </c>
      <c r="G2805" s="131">
        <v>950.4384952922169</v>
      </c>
      <c r="H2805" s="131">
        <v>13172.01282797799</v>
      </c>
    </row>
    <row r="2807" spans="3:8" ht="12.75">
      <c r="C2807" s="153" t="s">
        <v>432</v>
      </c>
      <c r="D2807" s="131">
        <v>1.0401712769711238</v>
      </c>
      <c r="F2807" s="131">
        <v>0.40625677802410054</v>
      </c>
      <c r="G2807" s="131">
        <v>0.7016032199499636</v>
      </c>
      <c r="H2807" s="131">
        <v>1.1670578135370255</v>
      </c>
    </row>
    <row r="2808" spans="1:10" ht="12.75">
      <c r="A2808" s="147" t="s">
        <v>421</v>
      </c>
      <c r="C2808" s="148" t="s">
        <v>422</v>
      </c>
      <c r="D2808" s="148" t="s">
        <v>423</v>
      </c>
      <c r="F2808" s="148" t="s">
        <v>424</v>
      </c>
      <c r="G2808" s="148" t="s">
        <v>425</v>
      </c>
      <c r="H2808" s="148" t="s">
        <v>426</v>
      </c>
      <c r="I2808" s="149" t="s">
        <v>427</v>
      </c>
      <c r="J2808" s="148" t="s">
        <v>428</v>
      </c>
    </row>
    <row r="2809" spans="1:8" ht="12.75">
      <c r="A2809" s="150" t="s">
        <v>496</v>
      </c>
      <c r="C2809" s="151">
        <v>455.40299999993294</v>
      </c>
      <c r="D2809" s="131">
        <v>147108.68901896477</v>
      </c>
      <c r="F2809" s="131">
        <v>129347.5</v>
      </c>
      <c r="G2809" s="131">
        <v>133537.5</v>
      </c>
      <c r="H2809" s="152" t="s">
        <v>142</v>
      </c>
    </row>
    <row r="2811" spans="4:8" ht="12.75">
      <c r="D2811" s="131">
        <v>145954.78132009506</v>
      </c>
      <c r="F2811" s="131">
        <v>130190</v>
      </c>
      <c r="G2811" s="131">
        <v>133670</v>
      </c>
      <c r="H2811" s="152" t="s">
        <v>143</v>
      </c>
    </row>
    <row r="2813" spans="4:8" ht="12.75">
      <c r="D2813" s="131">
        <v>146432.3245704174</v>
      </c>
      <c r="F2813" s="131">
        <v>130372.5</v>
      </c>
      <c r="G2813" s="131">
        <v>133455</v>
      </c>
      <c r="H2813" s="152" t="s">
        <v>144</v>
      </c>
    </row>
    <row r="2815" spans="1:8" ht="12.75">
      <c r="A2815" s="147" t="s">
        <v>429</v>
      </c>
      <c r="C2815" s="153" t="s">
        <v>430</v>
      </c>
      <c r="D2815" s="131">
        <v>146498.5983031591</v>
      </c>
      <c r="F2815" s="131">
        <v>129970</v>
      </c>
      <c r="G2815" s="131">
        <v>133554.16666666666</v>
      </c>
      <c r="H2815" s="131">
        <v>14746.934058973033</v>
      </c>
    </row>
    <row r="2816" spans="1:8" ht="12.75">
      <c r="A2816" s="130">
        <v>38398.03326388889</v>
      </c>
      <c r="C2816" s="153" t="s">
        <v>431</v>
      </c>
      <c r="D2816" s="131">
        <v>579.8016041002194</v>
      </c>
      <c r="F2816" s="131">
        <v>546.768918282669</v>
      </c>
      <c r="G2816" s="131">
        <v>108.4646639847897</v>
      </c>
      <c r="H2816" s="131">
        <v>579.8016041002194</v>
      </c>
    </row>
    <row r="2818" spans="3:8" ht="12.75">
      <c r="C2818" s="153" t="s">
        <v>432</v>
      </c>
      <c r="D2818" s="131">
        <v>0.3957727997508878</v>
      </c>
      <c r="F2818" s="131">
        <v>0.4206885575768784</v>
      </c>
      <c r="G2818" s="131">
        <v>0.08121398732209009</v>
      </c>
      <c r="H2818" s="131">
        <v>3.9316755725738717</v>
      </c>
    </row>
    <row r="2819" spans="1:16" ht="12.75">
      <c r="A2819" s="141" t="s">
        <v>412</v>
      </c>
      <c r="B2819" s="136" t="s">
        <v>587</v>
      </c>
      <c r="D2819" s="141" t="s">
        <v>413</v>
      </c>
      <c r="E2819" s="136" t="s">
        <v>414</v>
      </c>
      <c r="F2819" s="137" t="s">
        <v>462</v>
      </c>
      <c r="G2819" s="142" t="s">
        <v>416</v>
      </c>
      <c r="H2819" s="143">
        <v>2</v>
      </c>
      <c r="I2819" s="144" t="s">
        <v>417</v>
      </c>
      <c r="J2819" s="143">
        <v>12</v>
      </c>
      <c r="K2819" s="142" t="s">
        <v>418</v>
      </c>
      <c r="L2819" s="145">
        <v>1</v>
      </c>
      <c r="M2819" s="142" t="s">
        <v>419</v>
      </c>
      <c r="N2819" s="146">
        <v>1</v>
      </c>
      <c r="O2819" s="142" t="s">
        <v>420</v>
      </c>
      <c r="P2819" s="146">
        <v>1</v>
      </c>
    </row>
    <row r="2821" spans="1:10" ht="12.75">
      <c r="A2821" s="147" t="s">
        <v>421</v>
      </c>
      <c r="C2821" s="148" t="s">
        <v>422</v>
      </c>
      <c r="D2821" s="148" t="s">
        <v>423</v>
      </c>
      <c r="F2821" s="148" t="s">
        <v>424</v>
      </c>
      <c r="G2821" s="148" t="s">
        <v>425</v>
      </c>
      <c r="H2821" s="148" t="s">
        <v>426</v>
      </c>
      <c r="I2821" s="149" t="s">
        <v>427</v>
      </c>
      <c r="J2821" s="148" t="s">
        <v>428</v>
      </c>
    </row>
    <row r="2822" spans="1:8" ht="12.75">
      <c r="A2822" s="150" t="s">
        <v>492</v>
      </c>
      <c r="C2822" s="151">
        <v>228.61599999992177</v>
      </c>
      <c r="D2822" s="131">
        <v>71128.8415747881</v>
      </c>
      <c r="F2822" s="131">
        <v>62844.000000059605</v>
      </c>
      <c r="G2822" s="131">
        <v>58344.000000059605</v>
      </c>
      <c r="H2822" s="152" t="s">
        <v>145</v>
      </c>
    </row>
    <row r="2824" spans="4:8" ht="12.75">
      <c r="D2824" s="131">
        <v>70436.56655704975</v>
      </c>
      <c r="F2824" s="131">
        <v>61524</v>
      </c>
      <c r="G2824" s="131">
        <v>57841</v>
      </c>
      <c r="H2824" s="152" t="s">
        <v>146</v>
      </c>
    </row>
    <row r="2826" spans="4:8" ht="12.75">
      <c r="D2826" s="131">
        <v>71068.87006044388</v>
      </c>
      <c r="F2826" s="131">
        <v>61226.999999940395</v>
      </c>
      <c r="G2826" s="131">
        <v>58205.999999940395</v>
      </c>
      <c r="H2826" s="152" t="s">
        <v>147</v>
      </c>
    </row>
    <row r="2828" spans="1:8" ht="12.75">
      <c r="A2828" s="147" t="s">
        <v>429</v>
      </c>
      <c r="C2828" s="153" t="s">
        <v>430</v>
      </c>
      <c r="D2828" s="131">
        <v>70878.09273076057</v>
      </c>
      <c r="F2828" s="131">
        <v>61865</v>
      </c>
      <c r="G2828" s="131">
        <v>58130.33333333333</v>
      </c>
      <c r="H2828" s="131">
        <v>10845.774517702155</v>
      </c>
    </row>
    <row r="2829" spans="1:8" ht="12.75">
      <c r="A2829" s="130">
        <v>38398.03548611111</v>
      </c>
      <c r="C2829" s="153" t="s">
        <v>431</v>
      </c>
      <c r="D2829" s="131">
        <v>383.54682528669167</v>
      </c>
      <c r="F2829" s="131">
        <v>860.7456070733259</v>
      </c>
      <c r="G2829" s="131">
        <v>259.89677439605003</v>
      </c>
      <c r="H2829" s="131">
        <v>383.54682528669167</v>
      </c>
    </row>
    <row r="2831" spans="3:8" ht="12.75">
      <c r="C2831" s="153" t="s">
        <v>432</v>
      </c>
      <c r="D2831" s="131">
        <v>0.5411359286199233</v>
      </c>
      <c r="F2831" s="131">
        <v>1.3913288726635837</v>
      </c>
      <c r="G2831" s="131">
        <v>0.44709321191354506</v>
      </c>
      <c r="H2831" s="131">
        <v>3.536371004769441</v>
      </c>
    </row>
    <row r="2832" spans="1:10" ht="12.75">
      <c r="A2832" s="147" t="s">
        <v>421</v>
      </c>
      <c r="C2832" s="148" t="s">
        <v>422</v>
      </c>
      <c r="D2832" s="148" t="s">
        <v>423</v>
      </c>
      <c r="F2832" s="148" t="s">
        <v>424</v>
      </c>
      <c r="G2832" s="148" t="s">
        <v>425</v>
      </c>
      <c r="H2832" s="148" t="s">
        <v>426</v>
      </c>
      <c r="I2832" s="149" t="s">
        <v>427</v>
      </c>
      <c r="J2832" s="148" t="s">
        <v>428</v>
      </c>
    </row>
    <row r="2833" spans="1:8" ht="12.75">
      <c r="A2833" s="150" t="s">
        <v>493</v>
      </c>
      <c r="C2833" s="151">
        <v>231.6040000000503</v>
      </c>
      <c r="D2833" s="131">
        <v>64076.766871094704</v>
      </c>
      <c r="F2833" s="131">
        <v>41636</v>
      </c>
      <c r="G2833" s="131">
        <v>65652</v>
      </c>
      <c r="H2833" s="152" t="s">
        <v>148</v>
      </c>
    </row>
    <row r="2835" spans="4:8" ht="12.75">
      <c r="D2835" s="131">
        <v>61228.5</v>
      </c>
      <c r="F2835" s="131">
        <v>41348</v>
      </c>
      <c r="G2835" s="131">
        <v>65967</v>
      </c>
      <c r="H2835" s="152" t="s">
        <v>149</v>
      </c>
    </row>
    <row r="2837" spans="4:8" ht="12.75">
      <c r="D2837" s="131">
        <v>63810.69302290678</v>
      </c>
      <c r="F2837" s="131">
        <v>42585</v>
      </c>
      <c r="G2837" s="131">
        <v>65625</v>
      </c>
      <c r="H2837" s="152" t="s">
        <v>150</v>
      </c>
    </row>
    <row r="2839" spans="1:8" ht="12.75">
      <c r="A2839" s="147" t="s">
        <v>429</v>
      </c>
      <c r="C2839" s="153" t="s">
        <v>430</v>
      </c>
      <c r="D2839" s="131">
        <v>63038.6532980005</v>
      </c>
      <c r="F2839" s="131">
        <v>41856.333333333336</v>
      </c>
      <c r="G2839" s="131">
        <v>65748</v>
      </c>
      <c r="H2839" s="131">
        <v>4453.939600175686</v>
      </c>
    </row>
    <row r="2840" spans="1:8" ht="12.75">
      <c r="A2840" s="130">
        <v>38398.035949074074</v>
      </c>
      <c r="C2840" s="153" t="s">
        <v>431</v>
      </c>
      <c r="D2840" s="131">
        <v>1573.2736713200848</v>
      </c>
      <c r="F2840" s="131">
        <v>647.2652727694676</v>
      </c>
      <c r="G2840" s="131">
        <v>190.13942252988988</v>
      </c>
      <c r="H2840" s="131">
        <v>1573.2736713200848</v>
      </c>
    </row>
    <row r="2842" spans="3:8" ht="12.75">
      <c r="C2842" s="153" t="s">
        <v>432</v>
      </c>
      <c r="D2842" s="131">
        <v>2.4957285554353477</v>
      </c>
      <c r="F2842" s="131">
        <v>1.5463974534386693</v>
      </c>
      <c r="G2842" s="131">
        <v>0.2891942302882063</v>
      </c>
      <c r="H2842" s="131">
        <v>35.32319278101632</v>
      </c>
    </row>
    <row r="2843" spans="1:10" ht="12.75">
      <c r="A2843" s="147" t="s">
        <v>421</v>
      </c>
      <c r="C2843" s="148" t="s">
        <v>422</v>
      </c>
      <c r="D2843" s="148" t="s">
        <v>423</v>
      </c>
      <c r="F2843" s="148" t="s">
        <v>424</v>
      </c>
      <c r="G2843" s="148" t="s">
        <v>425</v>
      </c>
      <c r="H2843" s="148" t="s">
        <v>426</v>
      </c>
      <c r="I2843" s="149" t="s">
        <v>427</v>
      </c>
      <c r="J2843" s="148" t="s">
        <v>428</v>
      </c>
    </row>
    <row r="2844" spans="1:8" ht="12.75">
      <c r="A2844" s="150" t="s">
        <v>491</v>
      </c>
      <c r="C2844" s="151">
        <v>267.7160000000149</v>
      </c>
      <c r="D2844" s="131">
        <v>13696.5</v>
      </c>
      <c r="F2844" s="131">
        <v>12995</v>
      </c>
      <c r="G2844" s="131">
        <v>13727.499999985099</v>
      </c>
      <c r="H2844" s="152" t="s">
        <v>151</v>
      </c>
    </row>
    <row r="2846" spans="4:8" ht="12.75">
      <c r="D2846" s="131">
        <v>13834.500000014901</v>
      </c>
      <c r="F2846" s="131">
        <v>12947.500000014901</v>
      </c>
      <c r="G2846" s="131">
        <v>13568.75</v>
      </c>
      <c r="H2846" s="152" t="s">
        <v>152</v>
      </c>
    </row>
    <row r="2848" spans="4:8" ht="12.75">
      <c r="D2848" s="131">
        <v>13988</v>
      </c>
      <c r="F2848" s="131">
        <v>12923.500000014901</v>
      </c>
      <c r="G2848" s="131">
        <v>13641.75</v>
      </c>
      <c r="H2848" s="152" t="s">
        <v>153</v>
      </c>
    </row>
    <row r="2850" spans="1:8" ht="12.75">
      <c r="A2850" s="147" t="s">
        <v>429</v>
      </c>
      <c r="C2850" s="153" t="s">
        <v>430</v>
      </c>
      <c r="D2850" s="131">
        <v>13839.666666671634</v>
      </c>
      <c r="F2850" s="131">
        <v>12955.333333343267</v>
      </c>
      <c r="G2850" s="131">
        <v>13645.999999995034</v>
      </c>
      <c r="H2850" s="131">
        <v>481.0702210700532</v>
      </c>
    </row>
    <row r="2851" spans="1:8" ht="12.75">
      <c r="A2851" s="130">
        <v>38398.03659722222</v>
      </c>
      <c r="C2851" s="153" t="s">
        <v>431</v>
      </c>
      <c r="D2851" s="131">
        <v>145.8186659288943</v>
      </c>
      <c r="F2851" s="131">
        <v>36.38795587517722</v>
      </c>
      <c r="G2851" s="131">
        <v>79.4602888163597</v>
      </c>
      <c r="H2851" s="131">
        <v>145.8186659288943</v>
      </c>
    </row>
    <row r="2853" spans="3:8" ht="12.75">
      <c r="C2853" s="153" t="s">
        <v>432</v>
      </c>
      <c r="D2853" s="131">
        <v>1.053628453928384</v>
      </c>
      <c r="F2853" s="131">
        <v>0.28087240165040905</v>
      </c>
      <c r="G2853" s="131">
        <v>0.5822972945653571</v>
      </c>
      <c r="H2853" s="131">
        <v>30.311305822369786</v>
      </c>
    </row>
    <row r="2854" spans="1:10" ht="12.75">
      <c r="A2854" s="147" t="s">
        <v>421</v>
      </c>
      <c r="C2854" s="148" t="s">
        <v>422</v>
      </c>
      <c r="D2854" s="148" t="s">
        <v>423</v>
      </c>
      <c r="F2854" s="148" t="s">
        <v>424</v>
      </c>
      <c r="G2854" s="148" t="s">
        <v>425</v>
      </c>
      <c r="H2854" s="148" t="s">
        <v>426</v>
      </c>
      <c r="I2854" s="149" t="s">
        <v>427</v>
      </c>
      <c r="J2854" s="148" t="s">
        <v>428</v>
      </c>
    </row>
    <row r="2855" spans="1:8" ht="12.75">
      <c r="A2855" s="150" t="s">
        <v>490</v>
      </c>
      <c r="C2855" s="151">
        <v>292.40199999976903</v>
      </c>
      <c r="D2855" s="131">
        <v>52034.73750346899</v>
      </c>
      <c r="F2855" s="131">
        <v>40903.75</v>
      </c>
      <c r="G2855" s="131">
        <v>39775.5</v>
      </c>
      <c r="H2855" s="152" t="s">
        <v>154</v>
      </c>
    </row>
    <row r="2857" spans="4:8" ht="12.75">
      <c r="D2857" s="131">
        <v>52928.319643735886</v>
      </c>
      <c r="F2857" s="131">
        <v>40801.25</v>
      </c>
      <c r="G2857" s="131">
        <v>40001.5</v>
      </c>
      <c r="H2857" s="152" t="s">
        <v>155</v>
      </c>
    </row>
    <row r="2859" spans="4:8" ht="12.75">
      <c r="D2859" s="131">
        <v>52889.434688448906</v>
      </c>
      <c r="F2859" s="131">
        <v>40853.75</v>
      </c>
      <c r="G2859" s="131">
        <v>39786</v>
      </c>
      <c r="H2859" s="152" t="s">
        <v>156</v>
      </c>
    </row>
    <row r="2861" spans="1:8" ht="12.75">
      <c r="A2861" s="147" t="s">
        <v>429</v>
      </c>
      <c r="C2861" s="153" t="s">
        <v>430</v>
      </c>
      <c r="D2861" s="131">
        <v>52617.497278551265</v>
      </c>
      <c r="F2861" s="131">
        <v>40852.916666666664</v>
      </c>
      <c r="G2861" s="131">
        <v>39854.333333333336</v>
      </c>
      <c r="H2861" s="131">
        <v>12406.07560133607</v>
      </c>
    </row>
    <row r="2862" spans="1:8" ht="12.75">
      <c r="A2862" s="130">
        <v>38398.03726851852</v>
      </c>
      <c r="C2862" s="153" t="s">
        <v>431</v>
      </c>
      <c r="D2862" s="131">
        <v>505.0591317138089</v>
      </c>
      <c r="F2862" s="131">
        <v>51.25508104893927</v>
      </c>
      <c r="G2862" s="131">
        <v>127.55815667111739</v>
      </c>
      <c r="H2862" s="131">
        <v>505.0591317138089</v>
      </c>
    </row>
    <row r="2864" spans="3:8" ht="12.75">
      <c r="C2864" s="153" t="s">
        <v>432</v>
      </c>
      <c r="D2864" s="131">
        <v>0.959869164890305</v>
      </c>
      <c r="F2864" s="131">
        <v>0.1254624766871544</v>
      </c>
      <c r="G2864" s="131">
        <v>0.32006094695963816</v>
      </c>
      <c r="H2864" s="131">
        <v>4.0710628239232785</v>
      </c>
    </row>
    <row r="2865" spans="1:10" ht="12.75">
      <c r="A2865" s="147" t="s">
        <v>421</v>
      </c>
      <c r="C2865" s="148" t="s">
        <v>422</v>
      </c>
      <c r="D2865" s="148" t="s">
        <v>423</v>
      </c>
      <c r="F2865" s="148" t="s">
        <v>424</v>
      </c>
      <c r="G2865" s="148" t="s">
        <v>425</v>
      </c>
      <c r="H2865" s="148" t="s">
        <v>426</v>
      </c>
      <c r="I2865" s="149" t="s">
        <v>427</v>
      </c>
      <c r="J2865" s="148" t="s">
        <v>428</v>
      </c>
    </row>
    <row r="2866" spans="1:8" ht="12.75">
      <c r="A2866" s="150" t="s">
        <v>494</v>
      </c>
      <c r="C2866" s="151">
        <v>324.75400000019</v>
      </c>
      <c r="D2866" s="131">
        <v>61645.48952233791</v>
      </c>
      <c r="F2866" s="131">
        <v>57288</v>
      </c>
      <c r="G2866" s="131">
        <v>54736.000000059605</v>
      </c>
      <c r="H2866" s="152" t="s">
        <v>157</v>
      </c>
    </row>
    <row r="2868" spans="4:8" ht="12.75">
      <c r="D2868" s="131">
        <v>61175.405414521694</v>
      </c>
      <c r="F2868" s="131">
        <v>56934.999999940395</v>
      </c>
      <c r="G2868" s="131">
        <v>54300</v>
      </c>
      <c r="H2868" s="152" t="s">
        <v>158</v>
      </c>
    </row>
    <row r="2870" spans="4:8" ht="12.75">
      <c r="D2870" s="131">
        <v>61765.878676354885</v>
      </c>
      <c r="F2870" s="131">
        <v>56505</v>
      </c>
      <c r="G2870" s="131">
        <v>53859.999999940395</v>
      </c>
      <c r="H2870" s="152" t="s">
        <v>159</v>
      </c>
    </row>
    <row r="2872" spans="1:8" ht="12.75">
      <c r="A2872" s="147" t="s">
        <v>429</v>
      </c>
      <c r="C2872" s="153" t="s">
        <v>430</v>
      </c>
      <c r="D2872" s="131">
        <v>61528.92453773816</v>
      </c>
      <c r="F2872" s="131">
        <v>56909.333333313465</v>
      </c>
      <c r="G2872" s="131">
        <v>54298.66666666667</v>
      </c>
      <c r="H2872" s="131">
        <v>5838.214783110818</v>
      </c>
    </row>
    <row r="2873" spans="1:8" ht="12.75">
      <c r="A2873" s="130">
        <v>38398.037777777776</v>
      </c>
      <c r="C2873" s="153" t="s">
        <v>431</v>
      </c>
      <c r="D2873" s="131">
        <v>312.01797217487916</v>
      </c>
      <c r="F2873" s="131">
        <v>392.1305054847247</v>
      </c>
      <c r="G2873" s="131">
        <v>438.0015221268262</v>
      </c>
      <c r="H2873" s="131">
        <v>312.01797217487916</v>
      </c>
    </row>
    <row r="2875" spans="3:8" ht="12.75">
      <c r="C2875" s="153" t="s">
        <v>432</v>
      </c>
      <c r="D2875" s="131">
        <v>0.5071077944544701</v>
      </c>
      <c r="F2875" s="131">
        <v>0.6890442788848842</v>
      </c>
      <c r="G2875" s="131">
        <v>0.8066524447380405</v>
      </c>
      <c r="H2875" s="131">
        <v>5.344407216355005</v>
      </c>
    </row>
    <row r="2876" spans="1:10" ht="12.75">
      <c r="A2876" s="147" t="s">
        <v>421</v>
      </c>
      <c r="C2876" s="148" t="s">
        <v>422</v>
      </c>
      <c r="D2876" s="148" t="s">
        <v>423</v>
      </c>
      <c r="F2876" s="148" t="s">
        <v>424</v>
      </c>
      <c r="G2876" s="148" t="s">
        <v>425</v>
      </c>
      <c r="H2876" s="148" t="s">
        <v>426</v>
      </c>
      <c r="I2876" s="149" t="s">
        <v>427</v>
      </c>
      <c r="J2876" s="148" t="s">
        <v>428</v>
      </c>
    </row>
    <row r="2877" spans="1:8" ht="12.75">
      <c r="A2877" s="150" t="s">
        <v>513</v>
      </c>
      <c r="C2877" s="151">
        <v>343.82299999985844</v>
      </c>
      <c r="D2877" s="131">
        <v>282604.827732563</v>
      </c>
      <c r="F2877" s="131">
        <v>52968</v>
      </c>
      <c r="G2877" s="131">
        <v>51712</v>
      </c>
      <c r="H2877" s="152" t="s">
        <v>160</v>
      </c>
    </row>
    <row r="2879" spans="4:8" ht="12.75">
      <c r="D2879" s="131">
        <v>284072.8415184021</v>
      </c>
      <c r="F2879" s="131">
        <v>53080</v>
      </c>
      <c r="G2879" s="131">
        <v>52546</v>
      </c>
      <c r="H2879" s="152" t="s">
        <v>161</v>
      </c>
    </row>
    <row r="2881" spans="4:8" ht="12.75">
      <c r="D2881" s="131">
        <v>287191.39036655426</v>
      </c>
      <c r="F2881" s="131">
        <v>52672</v>
      </c>
      <c r="G2881" s="131">
        <v>51748.000000059605</v>
      </c>
      <c r="H2881" s="152" t="s">
        <v>162</v>
      </c>
    </row>
    <row r="2883" spans="1:8" ht="12.75">
      <c r="A2883" s="147" t="s">
        <v>429</v>
      </c>
      <c r="C2883" s="153" t="s">
        <v>430</v>
      </c>
      <c r="D2883" s="131">
        <v>284623.01987250644</v>
      </c>
      <c r="F2883" s="131">
        <v>52906.66666666667</v>
      </c>
      <c r="G2883" s="131">
        <v>52002.00000001986</v>
      </c>
      <c r="H2883" s="131">
        <v>232165.42295089972</v>
      </c>
    </row>
    <row r="2884" spans="1:8" ht="12.75">
      <c r="A2884" s="130">
        <v>38398.03821759259</v>
      </c>
      <c r="C2884" s="153" t="s">
        <v>431</v>
      </c>
      <c r="D2884" s="131">
        <v>2342.255614764502</v>
      </c>
      <c r="F2884" s="131">
        <v>210.8016445223645</v>
      </c>
      <c r="G2884" s="131">
        <v>471.46155727114996</v>
      </c>
      <c r="H2884" s="131">
        <v>2342.255614764502</v>
      </c>
    </row>
    <row r="2886" spans="3:8" ht="12.75">
      <c r="C2886" s="153" t="s">
        <v>432</v>
      </c>
      <c r="D2886" s="131">
        <v>0.8229325989913565</v>
      </c>
      <c r="F2886" s="131">
        <v>0.3984406083462031</v>
      </c>
      <c r="G2886" s="131">
        <v>0.9066219708299103</v>
      </c>
      <c r="H2886" s="131">
        <v>1.0088735803090978</v>
      </c>
    </row>
    <row r="2887" spans="1:10" ht="12.75">
      <c r="A2887" s="147" t="s">
        <v>421</v>
      </c>
      <c r="C2887" s="148" t="s">
        <v>422</v>
      </c>
      <c r="D2887" s="148" t="s">
        <v>423</v>
      </c>
      <c r="F2887" s="148" t="s">
        <v>424</v>
      </c>
      <c r="G2887" s="148" t="s">
        <v>425</v>
      </c>
      <c r="H2887" s="148" t="s">
        <v>426</v>
      </c>
      <c r="I2887" s="149" t="s">
        <v>427</v>
      </c>
      <c r="J2887" s="148" t="s">
        <v>428</v>
      </c>
    </row>
    <row r="2888" spans="1:8" ht="12.75">
      <c r="A2888" s="150" t="s">
        <v>495</v>
      </c>
      <c r="C2888" s="151">
        <v>361.38400000007823</v>
      </c>
      <c r="D2888" s="131">
        <v>86239.15342986584</v>
      </c>
      <c r="F2888" s="131">
        <v>47566</v>
      </c>
      <c r="G2888" s="131">
        <v>47342</v>
      </c>
      <c r="H2888" s="152" t="s">
        <v>163</v>
      </c>
    </row>
    <row r="2890" spans="4:8" ht="12.75">
      <c r="D2890" s="131">
        <v>84446.3060388565</v>
      </c>
      <c r="F2890" s="131">
        <v>46862</v>
      </c>
      <c r="G2890" s="131">
        <v>47410</v>
      </c>
      <c r="H2890" s="152" t="s">
        <v>164</v>
      </c>
    </row>
    <row r="2892" spans="4:8" ht="12.75">
      <c r="D2892" s="131">
        <v>84876.00056624413</v>
      </c>
      <c r="F2892" s="131">
        <v>46528</v>
      </c>
      <c r="G2892" s="131">
        <v>47684</v>
      </c>
      <c r="H2892" s="152" t="s">
        <v>165</v>
      </c>
    </row>
    <row r="2894" spans="1:8" ht="12.75">
      <c r="A2894" s="147" t="s">
        <v>429</v>
      </c>
      <c r="C2894" s="153" t="s">
        <v>430</v>
      </c>
      <c r="D2894" s="131">
        <v>85187.15334498882</v>
      </c>
      <c r="F2894" s="131">
        <v>46985.33333333333</v>
      </c>
      <c r="G2894" s="131">
        <v>47478.66666666667</v>
      </c>
      <c r="H2894" s="131">
        <v>37975.06214571842</v>
      </c>
    </row>
    <row r="2895" spans="1:8" ht="12.75">
      <c r="A2895" s="130">
        <v>38398.03864583333</v>
      </c>
      <c r="C2895" s="153" t="s">
        <v>431</v>
      </c>
      <c r="D2895" s="131">
        <v>936.0488665944046</v>
      </c>
      <c r="F2895" s="131">
        <v>529.8767152209401</v>
      </c>
      <c r="G2895" s="131">
        <v>181.04511408301892</v>
      </c>
      <c r="H2895" s="131">
        <v>936.0488665944046</v>
      </c>
    </row>
    <row r="2897" spans="3:8" ht="12.75">
      <c r="C2897" s="153" t="s">
        <v>432</v>
      </c>
      <c r="D2897" s="131">
        <v>1.0988145862834704</v>
      </c>
      <c r="F2897" s="131">
        <v>1.1277491881600081</v>
      </c>
      <c r="G2897" s="131">
        <v>0.38131886759601286</v>
      </c>
      <c r="H2897" s="131">
        <v>2.4649041073391413</v>
      </c>
    </row>
    <row r="2898" spans="1:10" ht="12.75">
      <c r="A2898" s="147" t="s">
        <v>421</v>
      </c>
      <c r="C2898" s="148" t="s">
        <v>422</v>
      </c>
      <c r="D2898" s="148" t="s">
        <v>423</v>
      </c>
      <c r="F2898" s="148" t="s">
        <v>424</v>
      </c>
      <c r="G2898" s="148" t="s">
        <v>425</v>
      </c>
      <c r="H2898" s="148" t="s">
        <v>426</v>
      </c>
      <c r="I2898" s="149" t="s">
        <v>427</v>
      </c>
      <c r="J2898" s="148" t="s">
        <v>428</v>
      </c>
    </row>
    <row r="2899" spans="1:8" ht="12.75">
      <c r="A2899" s="150" t="s">
        <v>514</v>
      </c>
      <c r="C2899" s="151">
        <v>371.029</v>
      </c>
      <c r="D2899" s="131">
        <v>252876.410841465</v>
      </c>
      <c r="F2899" s="131">
        <v>59904</v>
      </c>
      <c r="G2899" s="131">
        <v>60562</v>
      </c>
      <c r="H2899" s="152" t="s">
        <v>166</v>
      </c>
    </row>
    <row r="2901" spans="4:8" ht="12.75">
      <c r="D2901" s="131">
        <v>262842.04437732697</v>
      </c>
      <c r="F2901" s="131">
        <v>61094.000000059605</v>
      </c>
      <c r="G2901" s="131">
        <v>58566</v>
      </c>
      <c r="H2901" s="152" t="s">
        <v>167</v>
      </c>
    </row>
    <row r="2903" spans="4:8" ht="12.75">
      <c r="D2903" s="131">
        <v>259481.56014418602</v>
      </c>
      <c r="F2903" s="131">
        <v>60648.000000059605</v>
      </c>
      <c r="G2903" s="131">
        <v>59998.000000059605</v>
      </c>
      <c r="H2903" s="152" t="s">
        <v>168</v>
      </c>
    </row>
    <row r="2905" spans="1:8" ht="12.75">
      <c r="A2905" s="147" t="s">
        <v>429</v>
      </c>
      <c r="C2905" s="153" t="s">
        <v>430</v>
      </c>
      <c r="D2905" s="131">
        <v>258400.00512099266</v>
      </c>
      <c r="F2905" s="131">
        <v>60548.6666667064</v>
      </c>
      <c r="G2905" s="131">
        <v>59708.666666686535</v>
      </c>
      <c r="H2905" s="131">
        <v>198171.00018790906</v>
      </c>
    </row>
    <row r="2906" spans="1:8" ht="12.75">
      <c r="A2906" s="130">
        <v>38398.03909722222</v>
      </c>
      <c r="C2906" s="153" t="s">
        <v>431</v>
      </c>
      <c r="D2906" s="131">
        <v>5070.087168274945</v>
      </c>
      <c r="F2906" s="131">
        <v>601.1866044512153</v>
      </c>
      <c r="G2906" s="131">
        <v>1028.9748944218334</v>
      </c>
      <c r="H2906" s="131">
        <v>5070.087168274945</v>
      </c>
    </row>
    <row r="2908" spans="3:8" ht="12.75">
      <c r="C2908" s="153" t="s">
        <v>432</v>
      </c>
      <c r="D2908" s="131">
        <v>1.9621079983728864</v>
      </c>
      <c r="F2908" s="131">
        <v>0.9928981719126557</v>
      </c>
      <c r="G2908" s="131">
        <v>1.723325861831601</v>
      </c>
      <c r="H2908" s="131">
        <v>2.5584405202917706</v>
      </c>
    </row>
    <row r="2909" spans="1:10" ht="12.75">
      <c r="A2909" s="147" t="s">
        <v>421</v>
      </c>
      <c r="C2909" s="148" t="s">
        <v>422</v>
      </c>
      <c r="D2909" s="148" t="s">
        <v>423</v>
      </c>
      <c r="F2909" s="148" t="s">
        <v>424</v>
      </c>
      <c r="G2909" s="148" t="s">
        <v>425</v>
      </c>
      <c r="H2909" s="148" t="s">
        <v>426</v>
      </c>
      <c r="I2909" s="149" t="s">
        <v>427</v>
      </c>
      <c r="J2909" s="148" t="s">
        <v>428</v>
      </c>
    </row>
    <row r="2910" spans="1:8" ht="12.75">
      <c r="A2910" s="150" t="s">
        <v>489</v>
      </c>
      <c r="C2910" s="151">
        <v>407.77100000018254</v>
      </c>
      <c r="D2910" s="131">
        <v>3143249.478515625</v>
      </c>
      <c r="F2910" s="131">
        <v>153400</v>
      </c>
      <c r="G2910" s="131">
        <v>143100</v>
      </c>
      <c r="H2910" s="152" t="s">
        <v>169</v>
      </c>
    </row>
    <row r="2912" spans="4:8" ht="12.75">
      <c r="D2912" s="131">
        <v>3111567.588157654</v>
      </c>
      <c r="F2912" s="131">
        <v>155100</v>
      </c>
      <c r="G2912" s="131">
        <v>144600</v>
      </c>
      <c r="H2912" s="152" t="s">
        <v>170</v>
      </c>
    </row>
    <row r="2914" spans="4:8" ht="12.75">
      <c r="D2914" s="131">
        <v>3092403.257095337</v>
      </c>
      <c r="F2914" s="131">
        <v>155100</v>
      </c>
      <c r="G2914" s="131">
        <v>141600</v>
      </c>
      <c r="H2914" s="152" t="s">
        <v>171</v>
      </c>
    </row>
    <row r="2916" spans="1:8" ht="12.75">
      <c r="A2916" s="147" t="s">
        <v>429</v>
      </c>
      <c r="C2916" s="153" t="s">
        <v>430</v>
      </c>
      <c r="D2916" s="131">
        <v>3115740.1079228716</v>
      </c>
      <c r="F2916" s="131">
        <v>154533.33333333334</v>
      </c>
      <c r="G2916" s="131">
        <v>143100</v>
      </c>
      <c r="H2916" s="131">
        <v>2967016.9213400627</v>
      </c>
    </row>
    <row r="2917" spans="1:8" ht="12.75">
      <c r="A2917" s="130">
        <v>38398.039560185185</v>
      </c>
      <c r="C2917" s="153" t="s">
        <v>431</v>
      </c>
      <c r="D2917" s="131">
        <v>25678.62922886137</v>
      </c>
      <c r="F2917" s="131">
        <v>981.4954576223638</v>
      </c>
      <c r="G2917" s="131">
        <v>1500</v>
      </c>
      <c r="H2917" s="131">
        <v>25678.62922886137</v>
      </c>
    </row>
    <row r="2919" spans="3:8" ht="12.75">
      <c r="C2919" s="153" t="s">
        <v>432</v>
      </c>
      <c r="D2919" s="131">
        <v>0.8241582525950857</v>
      </c>
      <c r="F2919" s="131">
        <v>0.635135110627069</v>
      </c>
      <c r="G2919" s="131">
        <v>1.0482180293501049</v>
      </c>
      <c r="H2919" s="131">
        <v>0.865469591500123</v>
      </c>
    </row>
    <row r="2920" spans="1:10" ht="12.75">
      <c r="A2920" s="147" t="s">
        <v>421</v>
      </c>
      <c r="C2920" s="148" t="s">
        <v>422</v>
      </c>
      <c r="D2920" s="148" t="s">
        <v>423</v>
      </c>
      <c r="F2920" s="148" t="s">
        <v>424</v>
      </c>
      <c r="G2920" s="148" t="s">
        <v>425</v>
      </c>
      <c r="H2920" s="148" t="s">
        <v>426</v>
      </c>
      <c r="I2920" s="149" t="s">
        <v>427</v>
      </c>
      <c r="J2920" s="148" t="s">
        <v>428</v>
      </c>
    </row>
    <row r="2921" spans="1:8" ht="12.75">
      <c r="A2921" s="150" t="s">
        <v>496</v>
      </c>
      <c r="C2921" s="151">
        <v>455.40299999993294</v>
      </c>
      <c r="D2921" s="131">
        <v>165171.6608388424</v>
      </c>
      <c r="F2921" s="131">
        <v>133642.5</v>
      </c>
      <c r="G2921" s="131">
        <v>136902.5</v>
      </c>
      <c r="H2921" s="152" t="s">
        <v>172</v>
      </c>
    </row>
    <row r="2923" spans="4:8" ht="12.75">
      <c r="D2923" s="131">
        <v>168165.56014728546</v>
      </c>
      <c r="F2923" s="131">
        <v>133995</v>
      </c>
      <c r="G2923" s="131">
        <v>137192.5</v>
      </c>
      <c r="H2923" s="152" t="s">
        <v>173</v>
      </c>
    </row>
    <row r="2925" spans="4:8" ht="12.75">
      <c r="D2925" s="131">
        <v>164756.39607191086</v>
      </c>
      <c r="F2925" s="131">
        <v>134155</v>
      </c>
      <c r="G2925" s="131">
        <v>136982.5</v>
      </c>
      <c r="H2925" s="152" t="s">
        <v>174</v>
      </c>
    </row>
    <row r="2927" spans="1:8" ht="12.75">
      <c r="A2927" s="147" t="s">
        <v>429</v>
      </c>
      <c r="C2927" s="153" t="s">
        <v>430</v>
      </c>
      <c r="D2927" s="131">
        <v>166031.2056860129</v>
      </c>
      <c r="F2927" s="131">
        <v>133930.83333333334</v>
      </c>
      <c r="G2927" s="131">
        <v>137025.83333333334</v>
      </c>
      <c r="H2927" s="131">
        <v>30561.86944570283</v>
      </c>
    </row>
    <row r="2928" spans="1:8" ht="12.75">
      <c r="A2928" s="130">
        <v>38398.04019675926</v>
      </c>
      <c r="C2928" s="153" t="s">
        <v>431</v>
      </c>
      <c r="D2928" s="131">
        <v>1860.0303576624178</v>
      </c>
      <c r="F2928" s="131">
        <v>262.2061847732302</v>
      </c>
      <c r="G2928" s="131">
        <v>149.77761292440647</v>
      </c>
      <c r="H2928" s="131">
        <v>1860.0303576624178</v>
      </c>
    </row>
    <row r="2930" spans="3:8" ht="12.75">
      <c r="C2930" s="153" t="s">
        <v>432</v>
      </c>
      <c r="D2930" s="131">
        <v>1.1202896166278424</v>
      </c>
      <c r="F2930" s="131">
        <v>0.19577731150275096</v>
      </c>
      <c r="G2930" s="131">
        <v>0.10930611351222565</v>
      </c>
      <c r="H2930" s="131">
        <v>6.0861144668097165</v>
      </c>
    </row>
    <row r="2931" spans="1:16" ht="12.75">
      <c r="A2931" s="141" t="s">
        <v>412</v>
      </c>
      <c r="B2931" s="136" t="s">
        <v>362</v>
      </c>
      <c r="D2931" s="141" t="s">
        <v>413</v>
      </c>
      <c r="E2931" s="136" t="s">
        <v>414</v>
      </c>
      <c r="F2931" s="137" t="s">
        <v>463</v>
      </c>
      <c r="G2931" s="142" t="s">
        <v>416</v>
      </c>
      <c r="H2931" s="143">
        <v>2</v>
      </c>
      <c r="I2931" s="144" t="s">
        <v>417</v>
      </c>
      <c r="J2931" s="143">
        <v>13</v>
      </c>
      <c r="K2931" s="142" t="s">
        <v>418</v>
      </c>
      <c r="L2931" s="145">
        <v>1</v>
      </c>
      <c r="M2931" s="142" t="s">
        <v>419</v>
      </c>
      <c r="N2931" s="146">
        <v>1</v>
      </c>
      <c r="O2931" s="142" t="s">
        <v>420</v>
      </c>
      <c r="P2931" s="146">
        <v>1</v>
      </c>
    </row>
    <row r="2933" spans="1:10" ht="12.75">
      <c r="A2933" s="147" t="s">
        <v>421</v>
      </c>
      <c r="C2933" s="148" t="s">
        <v>422</v>
      </c>
      <c r="D2933" s="148" t="s">
        <v>423</v>
      </c>
      <c r="F2933" s="148" t="s">
        <v>424</v>
      </c>
      <c r="G2933" s="148" t="s">
        <v>425</v>
      </c>
      <c r="H2933" s="148" t="s">
        <v>426</v>
      </c>
      <c r="I2933" s="149" t="s">
        <v>427</v>
      </c>
      <c r="J2933" s="148" t="s">
        <v>428</v>
      </c>
    </row>
    <row r="2934" spans="1:8" ht="12.75">
      <c r="A2934" s="150" t="s">
        <v>492</v>
      </c>
      <c r="C2934" s="151">
        <v>228.61599999992177</v>
      </c>
      <c r="D2934" s="131">
        <v>104388.15905606747</v>
      </c>
      <c r="F2934" s="131">
        <v>66819</v>
      </c>
      <c r="G2934" s="131">
        <v>58659.999999940395</v>
      </c>
      <c r="H2934" s="152" t="s">
        <v>175</v>
      </c>
    </row>
    <row r="2936" spans="4:8" ht="12.75">
      <c r="D2936" s="131">
        <v>102852.1572817564</v>
      </c>
      <c r="F2936" s="131">
        <v>64903</v>
      </c>
      <c r="G2936" s="131">
        <v>57895</v>
      </c>
      <c r="H2936" s="152" t="s">
        <v>176</v>
      </c>
    </row>
    <row r="2938" spans="4:8" ht="12.75">
      <c r="D2938" s="131">
        <v>102165.1284930706</v>
      </c>
      <c r="F2938" s="131">
        <v>64601.999999940395</v>
      </c>
      <c r="G2938" s="131">
        <v>58958</v>
      </c>
      <c r="H2938" s="152" t="s">
        <v>177</v>
      </c>
    </row>
    <row r="2940" spans="1:8" ht="12.75">
      <c r="A2940" s="147" t="s">
        <v>429</v>
      </c>
      <c r="C2940" s="153" t="s">
        <v>430</v>
      </c>
      <c r="D2940" s="131">
        <v>103135.14827696481</v>
      </c>
      <c r="F2940" s="131">
        <v>65441.333333313465</v>
      </c>
      <c r="G2940" s="131">
        <v>58504.333333313465</v>
      </c>
      <c r="H2940" s="131">
        <v>41097.951026125585</v>
      </c>
    </row>
    <row r="2941" spans="1:8" ht="12.75">
      <c r="A2941" s="130">
        <v>38398.04241898148</v>
      </c>
      <c r="C2941" s="153" t="s">
        <v>431</v>
      </c>
      <c r="D2941" s="131">
        <v>1138.213138446355</v>
      </c>
      <c r="F2941" s="131">
        <v>1202.549098118078</v>
      </c>
      <c r="G2941" s="131">
        <v>548.3304964376573</v>
      </c>
      <c r="H2941" s="131">
        <v>1138.213138446355</v>
      </c>
    </row>
    <row r="2943" spans="3:8" ht="12.75">
      <c r="C2943" s="153" t="s">
        <v>432</v>
      </c>
      <c r="D2943" s="131">
        <v>1.103613227364288</v>
      </c>
      <c r="F2943" s="131">
        <v>1.837598711494942</v>
      </c>
      <c r="G2943" s="131">
        <v>0.937247662175184</v>
      </c>
      <c r="H2943" s="131">
        <v>2.7695131023023594</v>
      </c>
    </row>
    <row r="2944" spans="1:10" ht="12.75">
      <c r="A2944" s="147" t="s">
        <v>421</v>
      </c>
      <c r="C2944" s="148" t="s">
        <v>422</v>
      </c>
      <c r="D2944" s="148" t="s">
        <v>423</v>
      </c>
      <c r="F2944" s="148" t="s">
        <v>424</v>
      </c>
      <c r="G2944" s="148" t="s">
        <v>425</v>
      </c>
      <c r="H2944" s="148" t="s">
        <v>426</v>
      </c>
      <c r="I2944" s="149" t="s">
        <v>427</v>
      </c>
      <c r="J2944" s="148" t="s">
        <v>428</v>
      </c>
    </row>
    <row r="2945" spans="1:8" ht="12.75">
      <c r="A2945" s="150" t="s">
        <v>493</v>
      </c>
      <c r="C2945" s="151">
        <v>231.6040000000503</v>
      </c>
      <c r="D2945" s="131">
        <v>108566.18312108517</v>
      </c>
      <c r="F2945" s="131">
        <v>42782</v>
      </c>
      <c r="G2945" s="131">
        <v>65053</v>
      </c>
      <c r="H2945" s="152" t="s">
        <v>178</v>
      </c>
    </row>
    <row r="2947" spans="4:8" ht="12.75">
      <c r="D2947" s="131">
        <v>109580.24593865871</v>
      </c>
      <c r="F2947" s="131">
        <v>44501</v>
      </c>
      <c r="G2947" s="131">
        <v>66378</v>
      </c>
      <c r="H2947" s="152" t="s">
        <v>179</v>
      </c>
    </row>
    <row r="2949" spans="4:8" ht="12.75">
      <c r="D2949" s="131">
        <v>109337.78965425491</v>
      </c>
      <c r="F2949" s="131">
        <v>44199</v>
      </c>
      <c r="G2949" s="131">
        <v>67428</v>
      </c>
      <c r="H2949" s="152" t="s">
        <v>180</v>
      </c>
    </row>
    <row r="2951" spans="1:8" ht="12.75">
      <c r="A2951" s="147" t="s">
        <v>429</v>
      </c>
      <c r="C2951" s="153" t="s">
        <v>430</v>
      </c>
      <c r="D2951" s="131">
        <v>109161.40623799959</v>
      </c>
      <c r="F2951" s="131">
        <v>43827.33333333333</v>
      </c>
      <c r="G2951" s="131">
        <v>66286.33333333333</v>
      </c>
      <c r="H2951" s="131">
        <v>49608.81188173858</v>
      </c>
    </row>
    <row r="2952" spans="1:8" ht="12.75">
      <c r="A2952" s="130">
        <v>38398.04288194444</v>
      </c>
      <c r="C2952" s="153" t="s">
        <v>431</v>
      </c>
      <c r="D2952" s="131">
        <v>529.5414824580603</v>
      </c>
      <c r="F2952" s="131">
        <v>917.7920970096296</v>
      </c>
      <c r="G2952" s="131">
        <v>1190.1505507007648</v>
      </c>
      <c r="H2952" s="131">
        <v>529.5414824580603</v>
      </c>
    </row>
    <row r="2954" spans="3:8" ht="12.75">
      <c r="C2954" s="153" t="s">
        <v>432</v>
      </c>
      <c r="D2954" s="131">
        <v>0.48509954269325306</v>
      </c>
      <c r="F2954" s="131">
        <v>2.09410892063468</v>
      </c>
      <c r="G2954" s="131">
        <v>1.795468976562436</v>
      </c>
      <c r="H2954" s="131">
        <v>1.0674343173556007</v>
      </c>
    </row>
    <row r="2955" spans="1:10" ht="12.75">
      <c r="A2955" s="147" t="s">
        <v>421</v>
      </c>
      <c r="C2955" s="148" t="s">
        <v>422</v>
      </c>
      <c r="D2955" s="148" t="s">
        <v>423</v>
      </c>
      <c r="F2955" s="148" t="s">
        <v>424</v>
      </c>
      <c r="G2955" s="148" t="s">
        <v>425</v>
      </c>
      <c r="H2955" s="148" t="s">
        <v>426</v>
      </c>
      <c r="I2955" s="149" t="s">
        <v>427</v>
      </c>
      <c r="J2955" s="148" t="s">
        <v>428</v>
      </c>
    </row>
    <row r="2956" spans="1:8" ht="12.75">
      <c r="A2956" s="150" t="s">
        <v>491</v>
      </c>
      <c r="C2956" s="151">
        <v>267.7160000000149</v>
      </c>
      <c r="D2956" s="131">
        <v>94454.44064962864</v>
      </c>
      <c r="F2956" s="131">
        <v>13336.25</v>
      </c>
      <c r="G2956" s="131">
        <v>13930.5</v>
      </c>
      <c r="H2956" s="152" t="s">
        <v>181</v>
      </c>
    </row>
    <row r="2958" spans="4:8" ht="12.75">
      <c r="D2958" s="131">
        <v>97314.2972818613</v>
      </c>
      <c r="F2958" s="131">
        <v>13370</v>
      </c>
      <c r="G2958" s="131">
        <v>13978.25</v>
      </c>
      <c r="H2958" s="152" t="s">
        <v>182</v>
      </c>
    </row>
    <row r="2960" spans="4:8" ht="12.75">
      <c r="D2960" s="131">
        <v>96345.99270677567</v>
      </c>
      <c r="F2960" s="131">
        <v>13452.25</v>
      </c>
      <c r="G2960" s="131">
        <v>13909.25</v>
      </c>
      <c r="H2960" s="152" t="s">
        <v>183</v>
      </c>
    </row>
    <row r="2962" spans="1:8" ht="12.75">
      <c r="A2962" s="147" t="s">
        <v>429</v>
      </c>
      <c r="C2962" s="153" t="s">
        <v>430</v>
      </c>
      <c r="D2962" s="131">
        <v>96038.24354608855</v>
      </c>
      <c r="F2962" s="131">
        <v>13386.166666666668</v>
      </c>
      <c r="G2962" s="131">
        <v>13939.333333333332</v>
      </c>
      <c r="H2962" s="131">
        <v>82329.09660200532</v>
      </c>
    </row>
    <row r="2963" spans="1:8" ht="12.75">
      <c r="A2963" s="130">
        <v>38398.043541666666</v>
      </c>
      <c r="C2963" s="153" t="s">
        <v>431</v>
      </c>
      <c r="D2963" s="131">
        <v>1454.553934599489</v>
      </c>
      <c r="F2963" s="131">
        <v>59.66591014417976</v>
      </c>
      <c r="G2963" s="131">
        <v>35.33795174218977</v>
      </c>
      <c r="H2963" s="131">
        <v>1454.553934599489</v>
      </c>
    </row>
    <row r="2965" spans="3:8" ht="12.75">
      <c r="C2965" s="153" t="s">
        <v>432</v>
      </c>
      <c r="D2965" s="131">
        <v>1.5145569940598216</v>
      </c>
      <c r="F2965" s="131">
        <v>0.4457281283726715</v>
      </c>
      <c r="G2965" s="131">
        <v>0.25351249516134045</v>
      </c>
      <c r="H2965" s="131">
        <v>1.7667556120906838</v>
      </c>
    </row>
    <row r="2966" spans="1:10" ht="12.75">
      <c r="A2966" s="147" t="s">
        <v>421</v>
      </c>
      <c r="C2966" s="148" t="s">
        <v>422</v>
      </c>
      <c r="D2966" s="148" t="s">
        <v>423</v>
      </c>
      <c r="F2966" s="148" t="s">
        <v>424</v>
      </c>
      <c r="G2966" s="148" t="s">
        <v>425</v>
      </c>
      <c r="H2966" s="148" t="s">
        <v>426</v>
      </c>
      <c r="I2966" s="149" t="s">
        <v>427</v>
      </c>
      <c r="J2966" s="148" t="s">
        <v>428</v>
      </c>
    </row>
    <row r="2967" spans="1:8" ht="12.75">
      <c r="A2967" s="150" t="s">
        <v>490</v>
      </c>
      <c r="C2967" s="151">
        <v>292.40199999976903</v>
      </c>
      <c r="D2967" s="131">
        <v>82137.94629621506</v>
      </c>
      <c r="F2967" s="131">
        <v>42362.5</v>
      </c>
      <c r="G2967" s="131">
        <v>40877.75</v>
      </c>
      <c r="H2967" s="152" t="s">
        <v>184</v>
      </c>
    </row>
    <row r="2969" spans="4:8" ht="12.75">
      <c r="D2969" s="131">
        <v>81984.64610421658</v>
      </c>
      <c r="F2969" s="131">
        <v>42658.5</v>
      </c>
      <c r="G2969" s="131">
        <v>40987</v>
      </c>
      <c r="H2969" s="152" t="s">
        <v>185</v>
      </c>
    </row>
    <row r="2971" spans="4:8" ht="12.75">
      <c r="D2971" s="131">
        <v>81783.02080535889</v>
      </c>
      <c r="F2971" s="131">
        <v>42374.25</v>
      </c>
      <c r="G2971" s="131">
        <v>40813.75</v>
      </c>
      <c r="H2971" s="152" t="s">
        <v>186</v>
      </c>
    </row>
    <row r="2973" spans="1:8" ht="12.75">
      <c r="A2973" s="147" t="s">
        <v>429</v>
      </c>
      <c r="C2973" s="153" t="s">
        <v>430</v>
      </c>
      <c r="D2973" s="131">
        <v>81968.53773526351</v>
      </c>
      <c r="F2973" s="131">
        <v>42465.08333333333</v>
      </c>
      <c r="G2973" s="131">
        <v>40892.833333333336</v>
      </c>
      <c r="H2973" s="131">
        <v>40513.47576268967</v>
      </c>
    </row>
    <row r="2974" spans="1:8" ht="12.75">
      <c r="A2974" s="130">
        <v>38398.04421296297</v>
      </c>
      <c r="C2974" s="153" t="s">
        <v>431</v>
      </c>
      <c r="D2974" s="131">
        <v>178.01021228769696</v>
      </c>
      <c r="F2974" s="131">
        <v>167.60674459380604</v>
      </c>
      <c r="G2974" s="131">
        <v>87.60434254837675</v>
      </c>
      <c r="H2974" s="131">
        <v>178.01021228769696</v>
      </c>
    </row>
    <row r="2976" spans="3:8" ht="12.75">
      <c r="C2976" s="153" t="s">
        <v>432</v>
      </c>
      <c r="D2976" s="131">
        <v>0.2171689494603678</v>
      </c>
      <c r="F2976" s="131">
        <v>0.39469307825952554</v>
      </c>
      <c r="G2976" s="131">
        <v>0.21422908467672022</v>
      </c>
      <c r="H2976" s="131">
        <v>0.43938518958581424</v>
      </c>
    </row>
    <row r="2977" spans="1:10" ht="12.75">
      <c r="A2977" s="147" t="s">
        <v>421</v>
      </c>
      <c r="C2977" s="148" t="s">
        <v>422</v>
      </c>
      <c r="D2977" s="148" t="s">
        <v>423</v>
      </c>
      <c r="F2977" s="148" t="s">
        <v>424</v>
      </c>
      <c r="G2977" s="148" t="s">
        <v>425</v>
      </c>
      <c r="H2977" s="148" t="s">
        <v>426</v>
      </c>
      <c r="I2977" s="149" t="s">
        <v>427</v>
      </c>
      <c r="J2977" s="148" t="s">
        <v>428</v>
      </c>
    </row>
    <row r="2978" spans="1:8" ht="12.75">
      <c r="A2978" s="150" t="s">
        <v>494</v>
      </c>
      <c r="C2978" s="151">
        <v>324.75400000019</v>
      </c>
      <c r="D2978" s="131">
        <v>77732.82349967957</v>
      </c>
      <c r="F2978" s="131">
        <v>58603</v>
      </c>
      <c r="G2978" s="131">
        <v>54655.999999940395</v>
      </c>
      <c r="H2978" s="152" t="s">
        <v>187</v>
      </c>
    </row>
    <row r="2980" spans="4:8" ht="12.75">
      <c r="D2980" s="131">
        <v>78635.54661369324</v>
      </c>
      <c r="F2980" s="131">
        <v>58025</v>
      </c>
      <c r="G2980" s="131">
        <v>54055</v>
      </c>
      <c r="H2980" s="152" t="s">
        <v>188</v>
      </c>
    </row>
    <row r="2982" spans="4:8" ht="12.75">
      <c r="D2982" s="131">
        <v>78891.73348486423</v>
      </c>
      <c r="F2982" s="131">
        <v>58370</v>
      </c>
      <c r="G2982" s="131">
        <v>53944.000000059605</v>
      </c>
      <c r="H2982" s="152" t="s">
        <v>189</v>
      </c>
    </row>
    <row r="2984" spans="1:8" ht="12.75">
      <c r="A2984" s="147" t="s">
        <v>429</v>
      </c>
      <c r="C2984" s="153" t="s">
        <v>430</v>
      </c>
      <c r="D2984" s="131">
        <v>78420.03453274567</v>
      </c>
      <c r="F2984" s="131">
        <v>58332.66666666667</v>
      </c>
      <c r="G2984" s="131">
        <v>54218.33333333333</v>
      </c>
      <c r="H2984" s="131">
        <v>22007.882527958125</v>
      </c>
    </row>
    <row r="2985" spans="1:8" ht="12.75">
      <c r="A2985" s="130">
        <v>38398.04472222222</v>
      </c>
      <c r="C2985" s="153" t="s">
        <v>431</v>
      </c>
      <c r="D2985" s="131">
        <v>608.7710417027245</v>
      </c>
      <c r="F2985" s="131">
        <v>290.8029114939074</v>
      </c>
      <c r="G2985" s="131">
        <v>383.0722298614396</v>
      </c>
      <c r="H2985" s="131">
        <v>608.7710417027245</v>
      </c>
    </row>
    <row r="2987" spans="3:8" ht="12.75">
      <c r="C2987" s="153" t="s">
        <v>432</v>
      </c>
      <c r="D2987" s="131">
        <v>0.7762952991923529</v>
      </c>
      <c r="F2987" s="131">
        <v>0.49852497427497583</v>
      </c>
      <c r="G2987" s="131">
        <v>0.7065363435395892</v>
      </c>
      <c r="H2987" s="131">
        <v>2.7661499961632416</v>
      </c>
    </row>
    <row r="2988" spans="1:10" ht="12.75">
      <c r="A2988" s="147" t="s">
        <v>421</v>
      </c>
      <c r="C2988" s="148" t="s">
        <v>422</v>
      </c>
      <c r="D2988" s="148" t="s">
        <v>423</v>
      </c>
      <c r="F2988" s="148" t="s">
        <v>424</v>
      </c>
      <c r="G2988" s="148" t="s">
        <v>425</v>
      </c>
      <c r="H2988" s="148" t="s">
        <v>426</v>
      </c>
      <c r="I2988" s="149" t="s">
        <v>427</v>
      </c>
      <c r="J2988" s="148" t="s">
        <v>428</v>
      </c>
    </row>
    <row r="2989" spans="1:8" ht="12.75">
      <c r="A2989" s="150" t="s">
        <v>513</v>
      </c>
      <c r="C2989" s="151">
        <v>343.82299999985844</v>
      </c>
      <c r="D2989" s="131">
        <v>89759.13888072968</v>
      </c>
      <c r="F2989" s="131">
        <v>54018</v>
      </c>
      <c r="G2989" s="131">
        <v>52034</v>
      </c>
      <c r="H2989" s="152" t="s">
        <v>190</v>
      </c>
    </row>
    <row r="2991" spans="4:8" ht="12.75">
      <c r="D2991" s="131">
        <v>89572.28215193748</v>
      </c>
      <c r="F2991" s="131">
        <v>53346</v>
      </c>
      <c r="G2991" s="131">
        <v>52713.999999940395</v>
      </c>
      <c r="H2991" s="152" t="s">
        <v>191</v>
      </c>
    </row>
    <row r="2993" spans="4:8" ht="12.75">
      <c r="D2993" s="131">
        <v>89519.76659500599</v>
      </c>
      <c r="F2993" s="131">
        <v>53372</v>
      </c>
      <c r="G2993" s="131">
        <v>52468</v>
      </c>
      <c r="H2993" s="152" t="s">
        <v>192</v>
      </c>
    </row>
    <row r="2995" spans="1:8" ht="12.75">
      <c r="A2995" s="147" t="s">
        <v>429</v>
      </c>
      <c r="C2995" s="153" t="s">
        <v>430</v>
      </c>
      <c r="D2995" s="131">
        <v>89617.06254255772</v>
      </c>
      <c r="F2995" s="131">
        <v>53578.66666666667</v>
      </c>
      <c r="G2995" s="131">
        <v>52405.333333313465</v>
      </c>
      <c r="H2995" s="131">
        <v>36620.829738334774</v>
      </c>
    </row>
    <row r="2996" spans="1:8" ht="12.75">
      <c r="A2996" s="130">
        <v>38398.04516203704</v>
      </c>
      <c r="C2996" s="153" t="s">
        <v>431</v>
      </c>
      <c r="D2996" s="131">
        <v>125.81230199003295</v>
      </c>
      <c r="F2996" s="131">
        <v>380.69585410578526</v>
      </c>
      <c r="G2996" s="131">
        <v>344.3041290989928</v>
      </c>
      <c r="H2996" s="131">
        <v>125.81230199003295</v>
      </c>
    </row>
    <row r="2998" spans="3:8" ht="12.75">
      <c r="C2998" s="153" t="s">
        <v>432</v>
      </c>
      <c r="D2998" s="131">
        <v>0.14038878135543292</v>
      </c>
      <c r="F2998" s="131">
        <v>0.7105362596539392</v>
      </c>
      <c r="G2998" s="131">
        <v>0.6570020782219176</v>
      </c>
      <c r="H2998" s="131">
        <v>0.3435539360768014</v>
      </c>
    </row>
    <row r="2999" spans="1:10" ht="12.75">
      <c r="A2999" s="147" t="s">
        <v>421</v>
      </c>
      <c r="C2999" s="148" t="s">
        <v>422</v>
      </c>
      <c r="D2999" s="148" t="s">
        <v>423</v>
      </c>
      <c r="F2999" s="148" t="s">
        <v>424</v>
      </c>
      <c r="G2999" s="148" t="s">
        <v>425</v>
      </c>
      <c r="H2999" s="148" t="s">
        <v>426</v>
      </c>
      <c r="I2999" s="149" t="s">
        <v>427</v>
      </c>
      <c r="J2999" s="148" t="s">
        <v>428</v>
      </c>
    </row>
    <row r="3000" spans="1:8" ht="12.75">
      <c r="A3000" s="150" t="s">
        <v>495</v>
      </c>
      <c r="C3000" s="151">
        <v>361.38400000007823</v>
      </c>
      <c r="D3000" s="131">
        <v>77636.09893262386</v>
      </c>
      <c r="F3000" s="131">
        <v>48106</v>
      </c>
      <c r="G3000" s="131">
        <v>48444</v>
      </c>
      <c r="H3000" s="152" t="s">
        <v>193</v>
      </c>
    </row>
    <row r="3002" spans="4:8" ht="12.75">
      <c r="D3002" s="131">
        <v>76815.61802756786</v>
      </c>
      <c r="F3002" s="131">
        <v>47498</v>
      </c>
      <c r="G3002" s="131">
        <v>47594</v>
      </c>
      <c r="H3002" s="152" t="s">
        <v>194</v>
      </c>
    </row>
    <row r="3004" spans="4:8" ht="12.75">
      <c r="D3004" s="131">
        <v>77389.01531982422</v>
      </c>
      <c r="F3004" s="131">
        <v>48094</v>
      </c>
      <c r="G3004" s="131">
        <v>47440</v>
      </c>
      <c r="H3004" s="152" t="s">
        <v>195</v>
      </c>
    </row>
    <row r="3006" spans="1:8" ht="12.75">
      <c r="A3006" s="147" t="s">
        <v>429</v>
      </c>
      <c r="C3006" s="153" t="s">
        <v>430</v>
      </c>
      <c r="D3006" s="131">
        <v>77280.24409333865</v>
      </c>
      <c r="F3006" s="131">
        <v>47899.33333333333</v>
      </c>
      <c r="G3006" s="131">
        <v>47826</v>
      </c>
      <c r="H3006" s="131">
        <v>29414.618010347313</v>
      </c>
    </row>
    <row r="3007" spans="1:8" ht="12.75">
      <c r="A3007" s="130">
        <v>38398.045590277776</v>
      </c>
      <c r="C3007" s="153" t="s">
        <v>431</v>
      </c>
      <c r="D3007" s="131">
        <v>420.9163974890147</v>
      </c>
      <c r="F3007" s="131">
        <v>347.61664708890646</v>
      </c>
      <c r="G3007" s="131">
        <v>540.7143423287383</v>
      </c>
      <c r="H3007" s="131">
        <v>420.9163974890147</v>
      </c>
    </row>
    <row r="3009" spans="3:8" ht="12.75">
      <c r="C3009" s="153" t="s">
        <v>432</v>
      </c>
      <c r="D3009" s="131">
        <v>0.544662355078271</v>
      </c>
      <c r="F3009" s="131">
        <v>0.7257233512412976</v>
      </c>
      <c r="G3009" s="131">
        <v>1.1305865895720704</v>
      </c>
      <c r="H3009" s="131">
        <v>1.4309769290253813</v>
      </c>
    </row>
    <row r="3010" spans="1:10" ht="12.75">
      <c r="A3010" s="147" t="s">
        <v>421</v>
      </c>
      <c r="C3010" s="148" t="s">
        <v>422</v>
      </c>
      <c r="D3010" s="148" t="s">
        <v>423</v>
      </c>
      <c r="F3010" s="148" t="s">
        <v>424</v>
      </c>
      <c r="G3010" s="148" t="s">
        <v>425</v>
      </c>
      <c r="H3010" s="148" t="s">
        <v>426</v>
      </c>
      <c r="I3010" s="149" t="s">
        <v>427</v>
      </c>
      <c r="J3010" s="148" t="s">
        <v>428</v>
      </c>
    </row>
    <row r="3011" spans="1:8" ht="12.75">
      <c r="A3011" s="150" t="s">
        <v>514</v>
      </c>
      <c r="C3011" s="151">
        <v>371.029</v>
      </c>
      <c r="D3011" s="131">
        <v>75191.50774180889</v>
      </c>
      <c r="F3011" s="131">
        <v>57344.000000059605</v>
      </c>
      <c r="G3011" s="131">
        <v>59020</v>
      </c>
      <c r="H3011" s="152" t="s">
        <v>196</v>
      </c>
    </row>
    <row r="3013" spans="4:8" ht="12.75">
      <c r="D3013" s="131">
        <v>74735.48294866085</v>
      </c>
      <c r="F3013" s="131">
        <v>57959.999999940395</v>
      </c>
      <c r="G3013" s="131">
        <v>59098.000000059605</v>
      </c>
      <c r="H3013" s="152" t="s">
        <v>197</v>
      </c>
    </row>
    <row r="3015" spans="4:8" ht="12.75">
      <c r="D3015" s="131">
        <v>75063.71398127079</v>
      </c>
      <c r="F3015" s="131">
        <v>57859.999999940395</v>
      </c>
      <c r="G3015" s="131">
        <v>59000</v>
      </c>
      <c r="H3015" s="152" t="s">
        <v>198</v>
      </c>
    </row>
    <row r="3017" spans="1:8" ht="12.75">
      <c r="A3017" s="147" t="s">
        <v>429</v>
      </c>
      <c r="C3017" s="153" t="s">
        <v>430</v>
      </c>
      <c r="D3017" s="131">
        <v>74996.90155724685</v>
      </c>
      <c r="F3017" s="131">
        <v>57721.333333313465</v>
      </c>
      <c r="G3017" s="131">
        <v>59039.33333335321</v>
      </c>
      <c r="H3017" s="131">
        <v>16774.003741888657</v>
      </c>
    </row>
    <row r="3018" spans="1:8" ht="12.75">
      <c r="A3018" s="130">
        <v>38398.04604166667</v>
      </c>
      <c r="C3018" s="153" t="s">
        <v>431</v>
      </c>
      <c r="D3018" s="131">
        <v>235.23940570149313</v>
      </c>
      <c r="F3018" s="131">
        <v>330.5833227635478</v>
      </c>
      <c r="G3018" s="131">
        <v>51.781592650307154</v>
      </c>
      <c r="H3018" s="131">
        <v>235.23940570149313</v>
      </c>
    </row>
    <row r="3020" spans="3:8" ht="12.75">
      <c r="C3020" s="153" t="s">
        <v>432</v>
      </c>
      <c r="D3020" s="131">
        <v>0.31366549926323223</v>
      </c>
      <c r="F3020" s="131">
        <v>0.5727229495108594</v>
      </c>
      <c r="G3020" s="131">
        <v>0.08770693997835861</v>
      </c>
      <c r="H3020" s="131">
        <v>1.4024046335106308</v>
      </c>
    </row>
    <row r="3021" spans="1:10" ht="12.75">
      <c r="A3021" s="147" t="s">
        <v>421</v>
      </c>
      <c r="C3021" s="148" t="s">
        <v>422</v>
      </c>
      <c r="D3021" s="148" t="s">
        <v>423</v>
      </c>
      <c r="F3021" s="148" t="s">
        <v>424</v>
      </c>
      <c r="G3021" s="148" t="s">
        <v>425</v>
      </c>
      <c r="H3021" s="148" t="s">
        <v>426</v>
      </c>
      <c r="I3021" s="149" t="s">
        <v>427</v>
      </c>
      <c r="J3021" s="148" t="s">
        <v>428</v>
      </c>
    </row>
    <row r="3022" spans="1:8" ht="12.75">
      <c r="A3022" s="150" t="s">
        <v>489</v>
      </c>
      <c r="C3022" s="151">
        <v>407.77100000018254</v>
      </c>
      <c r="D3022" s="131">
        <v>4777223.406364441</v>
      </c>
      <c r="F3022" s="131">
        <v>155300</v>
      </c>
      <c r="G3022" s="131">
        <v>147300</v>
      </c>
      <c r="H3022" s="152" t="s">
        <v>199</v>
      </c>
    </row>
    <row r="3024" spans="4:8" ht="12.75">
      <c r="D3024" s="131">
        <v>4768729.045730591</v>
      </c>
      <c r="F3024" s="131">
        <v>156500</v>
      </c>
      <c r="G3024" s="131">
        <v>148300</v>
      </c>
      <c r="H3024" s="152" t="s">
        <v>200</v>
      </c>
    </row>
    <row r="3026" spans="4:8" ht="12.75">
      <c r="D3026" s="131">
        <v>4714852.663238525</v>
      </c>
      <c r="F3026" s="131">
        <v>158700</v>
      </c>
      <c r="G3026" s="131">
        <v>147500</v>
      </c>
      <c r="H3026" s="152" t="s">
        <v>201</v>
      </c>
    </row>
    <row r="3028" spans="1:8" ht="12.75">
      <c r="A3028" s="147" t="s">
        <v>429</v>
      </c>
      <c r="C3028" s="153" t="s">
        <v>430</v>
      </c>
      <c r="D3028" s="131">
        <v>4753601.705111186</v>
      </c>
      <c r="F3028" s="131">
        <v>156833.33333333334</v>
      </c>
      <c r="G3028" s="131">
        <v>147700</v>
      </c>
      <c r="H3028" s="131">
        <v>4601409.71349693</v>
      </c>
    </row>
    <row r="3029" spans="1:8" ht="12.75">
      <c r="A3029" s="130">
        <v>38398.04651620371</v>
      </c>
      <c r="C3029" s="153" t="s">
        <v>431</v>
      </c>
      <c r="D3029" s="131">
        <v>33825.35624616539</v>
      </c>
      <c r="F3029" s="131">
        <v>1724.335620850342</v>
      </c>
      <c r="G3029" s="131">
        <v>529.150262212918</v>
      </c>
      <c r="H3029" s="131">
        <v>33825.35624616539</v>
      </c>
    </row>
    <row r="3031" spans="3:8" ht="12.75">
      <c r="C3031" s="153" t="s">
        <v>432</v>
      </c>
      <c r="D3031" s="131">
        <v>0.7115732100524021</v>
      </c>
      <c r="F3031" s="131">
        <v>1.0994701089375185</v>
      </c>
      <c r="G3031" s="131">
        <v>0.35826016398978877</v>
      </c>
      <c r="H3031" s="131">
        <v>0.7351085504720065</v>
      </c>
    </row>
    <row r="3032" spans="1:10" ht="12.75">
      <c r="A3032" s="147" t="s">
        <v>421</v>
      </c>
      <c r="C3032" s="148" t="s">
        <v>422</v>
      </c>
      <c r="D3032" s="148" t="s">
        <v>423</v>
      </c>
      <c r="F3032" s="148" t="s">
        <v>424</v>
      </c>
      <c r="G3032" s="148" t="s">
        <v>425</v>
      </c>
      <c r="H3032" s="148" t="s">
        <v>426</v>
      </c>
      <c r="I3032" s="149" t="s">
        <v>427</v>
      </c>
      <c r="J3032" s="148" t="s">
        <v>428</v>
      </c>
    </row>
    <row r="3033" spans="1:8" ht="12.75">
      <c r="A3033" s="150" t="s">
        <v>496</v>
      </c>
      <c r="C3033" s="151">
        <v>455.40299999993294</v>
      </c>
      <c r="D3033" s="131">
        <v>671743.1068935394</v>
      </c>
      <c r="F3033" s="131">
        <v>136730</v>
      </c>
      <c r="G3033" s="131">
        <v>139332.5</v>
      </c>
      <c r="H3033" s="152" t="s">
        <v>202</v>
      </c>
    </row>
    <row r="3035" spans="4:8" ht="12.75">
      <c r="D3035" s="131">
        <v>678836.414138794</v>
      </c>
      <c r="F3035" s="131">
        <v>136777.5</v>
      </c>
      <c r="G3035" s="131">
        <v>141015</v>
      </c>
      <c r="H3035" s="152" t="s">
        <v>203</v>
      </c>
    </row>
    <row r="3037" spans="4:8" ht="12.75">
      <c r="D3037" s="131">
        <v>670304.9222717285</v>
      </c>
      <c r="F3037" s="131">
        <v>137115</v>
      </c>
      <c r="G3037" s="131">
        <v>141130</v>
      </c>
      <c r="H3037" s="152" t="s">
        <v>204</v>
      </c>
    </row>
    <row r="3039" spans="1:8" ht="12.75">
      <c r="A3039" s="147" t="s">
        <v>429</v>
      </c>
      <c r="C3039" s="153" t="s">
        <v>430</v>
      </c>
      <c r="D3039" s="131">
        <v>673628.1477680206</v>
      </c>
      <c r="F3039" s="131">
        <v>136874.16666666666</v>
      </c>
      <c r="G3039" s="131">
        <v>140492.5</v>
      </c>
      <c r="H3039" s="131">
        <v>534955.33284554</v>
      </c>
    </row>
    <row r="3040" spans="1:8" ht="12.75">
      <c r="A3040" s="130">
        <v>38398.047164351854</v>
      </c>
      <c r="C3040" s="153" t="s">
        <v>431</v>
      </c>
      <c r="D3040" s="131">
        <v>4567.452538694755</v>
      </c>
      <c r="F3040" s="131">
        <v>209.91565766596196</v>
      </c>
      <c r="G3040" s="131">
        <v>1006.2336955200815</v>
      </c>
      <c r="H3040" s="131">
        <v>4567.452538694755</v>
      </c>
    </row>
    <row r="3042" spans="3:8" ht="12.75">
      <c r="C3042" s="153" t="s">
        <v>432</v>
      </c>
      <c r="D3042" s="131">
        <v>0.6780376612569436</v>
      </c>
      <c r="F3042" s="131">
        <v>0.15336397128698157</v>
      </c>
      <c r="G3042" s="131">
        <v>0.7162187985266698</v>
      </c>
      <c r="H3042" s="131">
        <v>0.8538007303150925</v>
      </c>
    </row>
    <row r="3043" spans="1:16" ht="12.75">
      <c r="A3043" s="141" t="s">
        <v>412</v>
      </c>
      <c r="B3043" s="136" t="s">
        <v>359</v>
      </c>
      <c r="D3043" s="141" t="s">
        <v>413</v>
      </c>
      <c r="E3043" s="136" t="s">
        <v>414</v>
      </c>
      <c r="F3043" s="137" t="s">
        <v>465</v>
      </c>
      <c r="G3043" s="142" t="s">
        <v>416</v>
      </c>
      <c r="H3043" s="143">
        <v>2</v>
      </c>
      <c r="I3043" s="144" t="s">
        <v>417</v>
      </c>
      <c r="J3043" s="143">
        <v>14</v>
      </c>
      <c r="K3043" s="142" t="s">
        <v>418</v>
      </c>
      <c r="L3043" s="145">
        <v>1</v>
      </c>
      <c r="M3043" s="142" t="s">
        <v>419</v>
      </c>
      <c r="N3043" s="146">
        <v>1</v>
      </c>
      <c r="O3043" s="142" t="s">
        <v>420</v>
      </c>
      <c r="P3043" s="146">
        <v>1</v>
      </c>
    </row>
    <row r="3045" spans="1:10" ht="12.75">
      <c r="A3045" s="147" t="s">
        <v>421</v>
      </c>
      <c r="C3045" s="148" t="s">
        <v>422</v>
      </c>
      <c r="D3045" s="148" t="s">
        <v>423</v>
      </c>
      <c r="F3045" s="148" t="s">
        <v>424</v>
      </c>
      <c r="G3045" s="148" t="s">
        <v>425</v>
      </c>
      <c r="H3045" s="148" t="s">
        <v>426</v>
      </c>
      <c r="I3045" s="149" t="s">
        <v>427</v>
      </c>
      <c r="J3045" s="148" t="s">
        <v>428</v>
      </c>
    </row>
    <row r="3046" spans="1:8" ht="12.75">
      <c r="A3046" s="150" t="s">
        <v>492</v>
      </c>
      <c r="C3046" s="151">
        <v>228.61599999992177</v>
      </c>
      <c r="D3046" s="131">
        <v>62737</v>
      </c>
      <c r="F3046" s="131">
        <v>63725</v>
      </c>
      <c r="G3046" s="131">
        <v>58448.000000059605</v>
      </c>
      <c r="H3046" s="152" t="s">
        <v>205</v>
      </c>
    </row>
    <row r="3048" spans="4:8" ht="12.75">
      <c r="D3048" s="131">
        <v>61698.5</v>
      </c>
      <c r="F3048" s="131">
        <v>64030</v>
      </c>
      <c r="G3048" s="131">
        <v>57536.000000059605</v>
      </c>
      <c r="H3048" s="152" t="s">
        <v>206</v>
      </c>
    </row>
    <row r="3050" spans="4:8" ht="12.75">
      <c r="D3050" s="131">
        <v>64839.965351343155</v>
      </c>
      <c r="F3050" s="131">
        <v>61878</v>
      </c>
      <c r="G3050" s="131">
        <v>57848.000000059605</v>
      </c>
      <c r="H3050" s="152" t="s">
        <v>207</v>
      </c>
    </row>
    <row r="3052" spans="1:8" ht="12.75">
      <c r="A3052" s="147" t="s">
        <v>429</v>
      </c>
      <c r="C3052" s="153" t="s">
        <v>430</v>
      </c>
      <c r="D3052" s="131">
        <v>63091.82178378105</v>
      </c>
      <c r="F3052" s="131">
        <v>63211</v>
      </c>
      <c r="G3052" s="131">
        <v>57944.000000059605</v>
      </c>
      <c r="H3052" s="131">
        <v>2465.452711586854</v>
      </c>
    </row>
    <row r="3053" spans="1:8" ht="12.75">
      <c r="A3053" s="130">
        <v>38398.04938657407</v>
      </c>
      <c r="C3053" s="153" t="s">
        <v>431</v>
      </c>
      <c r="D3053" s="131">
        <v>1600.507735722303</v>
      </c>
      <c r="F3053" s="131">
        <v>1164.4410676371733</v>
      </c>
      <c r="G3053" s="131">
        <v>463.5169899789933</v>
      </c>
      <c r="H3053" s="131">
        <v>1600.507735722303</v>
      </c>
    </row>
    <row r="3055" spans="3:8" ht="12.75">
      <c r="C3055" s="153" t="s">
        <v>432</v>
      </c>
      <c r="D3055" s="131">
        <v>2.5367911251751876</v>
      </c>
      <c r="F3055" s="131">
        <v>1.8421494164578531</v>
      </c>
      <c r="G3055" s="131">
        <v>0.7999395795570144</v>
      </c>
      <c r="H3055" s="131">
        <v>64.91739744998634</v>
      </c>
    </row>
    <row r="3056" spans="1:10" ht="12.75">
      <c r="A3056" s="147" t="s">
        <v>421</v>
      </c>
      <c r="C3056" s="148" t="s">
        <v>422</v>
      </c>
      <c r="D3056" s="148" t="s">
        <v>423</v>
      </c>
      <c r="F3056" s="148" t="s">
        <v>424</v>
      </c>
      <c r="G3056" s="148" t="s">
        <v>425</v>
      </c>
      <c r="H3056" s="148" t="s">
        <v>426</v>
      </c>
      <c r="I3056" s="149" t="s">
        <v>427</v>
      </c>
      <c r="J3056" s="148" t="s">
        <v>428</v>
      </c>
    </row>
    <row r="3057" spans="1:8" ht="12.75">
      <c r="A3057" s="150" t="s">
        <v>493</v>
      </c>
      <c r="C3057" s="151">
        <v>231.6040000000503</v>
      </c>
      <c r="D3057" s="131">
        <v>63600.183600366116</v>
      </c>
      <c r="F3057" s="131">
        <v>42486</v>
      </c>
      <c r="G3057" s="131">
        <v>66468</v>
      </c>
      <c r="H3057" s="152" t="s">
        <v>208</v>
      </c>
    </row>
    <row r="3059" spans="4:8" ht="12.75">
      <c r="D3059" s="131">
        <v>62835.10691040754</v>
      </c>
      <c r="F3059" s="131">
        <v>43511</v>
      </c>
      <c r="G3059" s="131">
        <v>65867</v>
      </c>
      <c r="H3059" s="152" t="s">
        <v>209</v>
      </c>
    </row>
    <row r="3061" spans="4:8" ht="12.75">
      <c r="D3061" s="131">
        <v>62256.500000059605</v>
      </c>
      <c r="F3061" s="131">
        <v>42898</v>
      </c>
      <c r="G3061" s="131">
        <v>65524</v>
      </c>
      <c r="H3061" s="152" t="s">
        <v>210</v>
      </c>
    </row>
    <row r="3063" spans="1:8" ht="12.75">
      <c r="A3063" s="147" t="s">
        <v>429</v>
      </c>
      <c r="C3063" s="153" t="s">
        <v>430</v>
      </c>
      <c r="D3063" s="131">
        <v>62897.26350361109</v>
      </c>
      <c r="F3063" s="131">
        <v>42965</v>
      </c>
      <c r="G3063" s="131">
        <v>65953</v>
      </c>
      <c r="H3063" s="131">
        <v>3836.6091826234338</v>
      </c>
    </row>
    <row r="3064" spans="1:8" ht="12.75">
      <c r="A3064" s="130">
        <v>38398.04986111111</v>
      </c>
      <c r="C3064" s="153" t="s">
        <v>431</v>
      </c>
      <c r="D3064" s="131">
        <v>673.9947967093003</v>
      </c>
      <c r="F3064" s="131">
        <v>515.7741753907421</v>
      </c>
      <c r="G3064" s="131">
        <v>477.8399313577717</v>
      </c>
      <c r="H3064" s="131">
        <v>673.9947967093003</v>
      </c>
    </row>
    <row r="3066" spans="3:8" ht="12.75">
      <c r="C3066" s="153" t="s">
        <v>432</v>
      </c>
      <c r="D3066" s="131">
        <v>1.071580477695352</v>
      </c>
      <c r="F3066" s="131">
        <v>1.2004519385330903</v>
      </c>
      <c r="G3066" s="131">
        <v>0.7245158390941607</v>
      </c>
      <c r="H3066" s="131">
        <v>17.567460343939157</v>
      </c>
    </row>
    <row r="3067" spans="1:10" ht="12.75">
      <c r="A3067" s="147" t="s">
        <v>421</v>
      </c>
      <c r="C3067" s="148" t="s">
        <v>422</v>
      </c>
      <c r="D3067" s="148" t="s">
        <v>423</v>
      </c>
      <c r="F3067" s="148" t="s">
        <v>424</v>
      </c>
      <c r="G3067" s="148" t="s">
        <v>425</v>
      </c>
      <c r="H3067" s="148" t="s">
        <v>426</v>
      </c>
      <c r="I3067" s="149" t="s">
        <v>427</v>
      </c>
      <c r="J3067" s="148" t="s">
        <v>428</v>
      </c>
    </row>
    <row r="3068" spans="1:8" ht="12.75">
      <c r="A3068" s="150" t="s">
        <v>491</v>
      </c>
      <c r="C3068" s="151">
        <v>267.7160000000149</v>
      </c>
      <c r="D3068" s="131">
        <v>16977.883497595787</v>
      </c>
      <c r="F3068" s="131">
        <v>13095.75</v>
      </c>
      <c r="G3068" s="131">
        <v>13723</v>
      </c>
      <c r="H3068" s="152" t="s">
        <v>211</v>
      </c>
    </row>
    <row r="3070" spans="4:8" ht="12.75">
      <c r="D3070" s="131">
        <v>16985.53164407611</v>
      </c>
      <c r="F3070" s="131">
        <v>13112.000000014901</v>
      </c>
      <c r="G3070" s="131">
        <v>13650</v>
      </c>
      <c r="H3070" s="152" t="s">
        <v>212</v>
      </c>
    </row>
    <row r="3072" spans="4:8" ht="12.75">
      <c r="D3072" s="131">
        <v>17038.184642374516</v>
      </c>
      <c r="F3072" s="131">
        <v>13220</v>
      </c>
      <c r="G3072" s="131">
        <v>13774.25</v>
      </c>
      <c r="H3072" s="152" t="s">
        <v>213</v>
      </c>
    </row>
    <row r="3074" spans="1:8" ht="12.75">
      <c r="A3074" s="147" t="s">
        <v>429</v>
      </c>
      <c r="C3074" s="153" t="s">
        <v>430</v>
      </c>
      <c r="D3074" s="131">
        <v>17000.533261348803</v>
      </c>
      <c r="F3074" s="131">
        <v>13142.583333338302</v>
      </c>
      <c r="G3074" s="131">
        <v>13715.75</v>
      </c>
      <c r="H3074" s="131">
        <v>3523.2921473458705</v>
      </c>
    </row>
    <row r="3075" spans="1:8" ht="12.75">
      <c r="A3075" s="130">
        <v>38398.05050925926</v>
      </c>
      <c r="C3075" s="153" t="s">
        <v>431</v>
      </c>
      <c r="D3075" s="131">
        <v>32.83052552147212</v>
      </c>
      <c r="F3075" s="131">
        <v>67.53533025703237</v>
      </c>
      <c r="G3075" s="131">
        <v>62.44147259634418</v>
      </c>
      <c r="H3075" s="131">
        <v>32.83052552147212</v>
      </c>
    </row>
    <row r="3077" spans="3:8" ht="12.75">
      <c r="C3077" s="153" t="s">
        <v>432</v>
      </c>
      <c r="D3077" s="131">
        <v>0.19311468067953644</v>
      </c>
      <c r="F3077" s="131">
        <v>0.5138664792462682</v>
      </c>
      <c r="G3077" s="131">
        <v>0.4552537965211102</v>
      </c>
      <c r="H3077" s="131">
        <v>0.9318138873667818</v>
      </c>
    </row>
    <row r="3078" spans="1:10" ht="12.75">
      <c r="A3078" s="147" t="s">
        <v>421</v>
      </c>
      <c r="C3078" s="148" t="s">
        <v>422</v>
      </c>
      <c r="D3078" s="148" t="s">
        <v>423</v>
      </c>
      <c r="F3078" s="148" t="s">
        <v>424</v>
      </c>
      <c r="G3078" s="148" t="s">
        <v>425</v>
      </c>
      <c r="H3078" s="148" t="s">
        <v>426</v>
      </c>
      <c r="I3078" s="149" t="s">
        <v>427</v>
      </c>
      <c r="J3078" s="148" t="s">
        <v>428</v>
      </c>
    </row>
    <row r="3079" spans="1:8" ht="12.75">
      <c r="A3079" s="150" t="s">
        <v>490</v>
      </c>
      <c r="C3079" s="151">
        <v>292.40199999976903</v>
      </c>
      <c r="D3079" s="131">
        <v>62621.741913199425</v>
      </c>
      <c r="F3079" s="131">
        <v>40885.25</v>
      </c>
      <c r="G3079" s="131">
        <v>40532.75</v>
      </c>
      <c r="H3079" s="152" t="s">
        <v>214</v>
      </c>
    </row>
    <row r="3081" spans="4:8" ht="12.75">
      <c r="D3081" s="131">
        <v>62029.20419162512</v>
      </c>
      <c r="F3081" s="131">
        <v>40828</v>
      </c>
      <c r="G3081" s="131">
        <v>40240.25</v>
      </c>
      <c r="H3081" s="152" t="s">
        <v>215</v>
      </c>
    </row>
    <row r="3083" spans="4:8" ht="12.75">
      <c r="D3083" s="131">
        <v>62839.80590683222</v>
      </c>
      <c r="F3083" s="131">
        <v>40870</v>
      </c>
      <c r="G3083" s="131">
        <v>40473</v>
      </c>
      <c r="H3083" s="152" t="s">
        <v>216</v>
      </c>
    </row>
    <row r="3085" spans="1:8" ht="12.75">
      <c r="A3085" s="147" t="s">
        <v>429</v>
      </c>
      <c r="C3085" s="153" t="s">
        <v>430</v>
      </c>
      <c r="D3085" s="131">
        <v>62496.917337218925</v>
      </c>
      <c r="F3085" s="131">
        <v>40861.083333333336</v>
      </c>
      <c r="G3085" s="131">
        <v>40415.333333333336</v>
      </c>
      <c r="H3085" s="131">
        <v>21922.186060847613</v>
      </c>
    </row>
    <row r="3086" spans="1:8" ht="12.75">
      <c r="A3086" s="130">
        <v>38398.05118055556</v>
      </c>
      <c r="C3086" s="153" t="s">
        <v>431</v>
      </c>
      <c r="D3086" s="131">
        <v>419.46950574602414</v>
      </c>
      <c r="F3086" s="131">
        <v>29.64828550411193</v>
      </c>
      <c r="G3086" s="131">
        <v>154.5417284532994</v>
      </c>
      <c r="H3086" s="131">
        <v>419.46950574602414</v>
      </c>
    </row>
    <row r="3088" spans="3:8" ht="12.75">
      <c r="C3088" s="153" t="s">
        <v>432</v>
      </c>
      <c r="D3088" s="131">
        <v>0.6711843137520905</v>
      </c>
      <c r="F3088" s="131">
        <v>0.07255873580798013</v>
      </c>
      <c r="G3088" s="131">
        <v>0.38238390162141295</v>
      </c>
      <c r="H3088" s="131">
        <v>1.9134474298399666</v>
      </c>
    </row>
    <row r="3089" spans="1:10" ht="12.75">
      <c r="A3089" s="147" t="s">
        <v>421</v>
      </c>
      <c r="C3089" s="148" t="s">
        <v>422</v>
      </c>
      <c r="D3089" s="148" t="s">
        <v>423</v>
      </c>
      <c r="F3089" s="148" t="s">
        <v>424</v>
      </c>
      <c r="G3089" s="148" t="s">
        <v>425</v>
      </c>
      <c r="H3089" s="148" t="s">
        <v>426</v>
      </c>
      <c r="I3089" s="149" t="s">
        <v>427</v>
      </c>
      <c r="J3089" s="148" t="s">
        <v>428</v>
      </c>
    </row>
    <row r="3090" spans="1:8" ht="12.75">
      <c r="A3090" s="150" t="s">
        <v>494</v>
      </c>
      <c r="C3090" s="151">
        <v>324.75400000019</v>
      </c>
      <c r="D3090" s="131">
        <v>66035.2442971468</v>
      </c>
      <c r="F3090" s="131">
        <v>56836.000000059605</v>
      </c>
      <c r="G3090" s="131">
        <v>53213</v>
      </c>
      <c r="H3090" s="152" t="s">
        <v>217</v>
      </c>
    </row>
    <row r="3092" spans="4:8" ht="12.75">
      <c r="D3092" s="131">
        <v>65519.67278498411</v>
      </c>
      <c r="F3092" s="131">
        <v>57022</v>
      </c>
      <c r="G3092" s="131">
        <v>53434.999999940395</v>
      </c>
      <c r="H3092" s="152" t="s">
        <v>218</v>
      </c>
    </row>
    <row r="3094" spans="4:8" ht="12.75">
      <c r="D3094" s="131">
        <v>65854.66535782814</v>
      </c>
      <c r="F3094" s="131">
        <v>57009.999999940395</v>
      </c>
      <c r="G3094" s="131">
        <v>53707.000000059605</v>
      </c>
      <c r="H3094" s="152" t="s">
        <v>219</v>
      </c>
    </row>
    <row r="3096" spans="1:8" ht="12.75">
      <c r="A3096" s="147" t="s">
        <v>429</v>
      </c>
      <c r="C3096" s="153" t="s">
        <v>430</v>
      </c>
      <c r="D3096" s="131">
        <v>65803.19414665301</v>
      </c>
      <c r="F3096" s="131">
        <v>56956</v>
      </c>
      <c r="G3096" s="131">
        <v>53451.66666666667</v>
      </c>
      <c r="H3096" s="131">
        <v>10482.969131691916</v>
      </c>
    </row>
    <row r="3097" spans="1:8" ht="12.75">
      <c r="A3097" s="130">
        <v>38398.05168981481</v>
      </c>
      <c r="C3097" s="153" t="s">
        <v>431</v>
      </c>
      <c r="D3097" s="131">
        <v>261.6112769430927</v>
      </c>
      <c r="F3097" s="131">
        <v>104.09610938266025</v>
      </c>
      <c r="G3097" s="131">
        <v>247.42136801337384</v>
      </c>
      <c r="H3097" s="131">
        <v>261.6112769430927</v>
      </c>
    </row>
    <row r="3099" spans="3:8" ht="12.75">
      <c r="C3099" s="153" t="s">
        <v>432</v>
      </c>
      <c r="D3099" s="131">
        <v>0.3975662281074836</v>
      </c>
      <c r="F3099" s="131">
        <v>0.18276583570240232</v>
      </c>
      <c r="G3099" s="131">
        <v>0.462888032203624</v>
      </c>
      <c r="H3099" s="131">
        <v>2.4955837764722064</v>
      </c>
    </row>
    <row r="3100" spans="1:10" ht="12.75">
      <c r="A3100" s="147" t="s">
        <v>421</v>
      </c>
      <c r="C3100" s="148" t="s">
        <v>422</v>
      </c>
      <c r="D3100" s="148" t="s">
        <v>423</v>
      </c>
      <c r="F3100" s="148" t="s">
        <v>424</v>
      </c>
      <c r="G3100" s="148" t="s">
        <v>425</v>
      </c>
      <c r="H3100" s="148" t="s">
        <v>426</v>
      </c>
      <c r="I3100" s="149" t="s">
        <v>427</v>
      </c>
      <c r="J3100" s="148" t="s">
        <v>428</v>
      </c>
    </row>
    <row r="3101" spans="1:8" ht="12.75">
      <c r="A3101" s="150" t="s">
        <v>513</v>
      </c>
      <c r="C3101" s="151">
        <v>343.82299999985844</v>
      </c>
      <c r="D3101" s="131">
        <v>78149.22684776783</v>
      </c>
      <c r="F3101" s="131">
        <v>53400</v>
      </c>
      <c r="G3101" s="131">
        <v>52284</v>
      </c>
      <c r="H3101" s="152" t="s">
        <v>220</v>
      </c>
    </row>
    <row r="3103" spans="4:8" ht="12.75">
      <c r="D3103" s="131">
        <v>77283.37405180931</v>
      </c>
      <c r="F3103" s="131">
        <v>52113.999999940395</v>
      </c>
      <c r="G3103" s="131">
        <v>52188</v>
      </c>
      <c r="H3103" s="152" t="s">
        <v>221</v>
      </c>
    </row>
    <row r="3105" spans="4:8" ht="12.75">
      <c r="D3105" s="131">
        <v>78056.77087724209</v>
      </c>
      <c r="F3105" s="131">
        <v>52894.000000059605</v>
      </c>
      <c r="G3105" s="131">
        <v>52234</v>
      </c>
      <c r="H3105" s="152" t="s">
        <v>222</v>
      </c>
    </row>
    <row r="3107" spans="1:8" ht="12.75">
      <c r="A3107" s="147" t="s">
        <v>429</v>
      </c>
      <c r="C3107" s="153" t="s">
        <v>430</v>
      </c>
      <c r="D3107" s="131">
        <v>77829.79059227307</v>
      </c>
      <c r="F3107" s="131">
        <v>52802.66666666667</v>
      </c>
      <c r="G3107" s="131">
        <v>52235.33333333333</v>
      </c>
      <c r="H3107" s="131">
        <v>25308.74393522642</v>
      </c>
    </row>
    <row r="3108" spans="1:8" ht="12.75">
      <c r="A3108" s="130">
        <v>38398.05212962963</v>
      </c>
      <c r="C3108" s="153" t="s">
        <v>431</v>
      </c>
      <c r="D3108" s="131">
        <v>475.46325135629513</v>
      </c>
      <c r="F3108" s="131">
        <v>647.8466897195153</v>
      </c>
      <c r="G3108" s="131">
        <v>48.01388688008225</v>
      </c>
      <c r="H3108" s="131">
        <v>475.46325135629513</v>
      </c>
    </row>
    <row r="3110" spans="3:8" ht="12.75">
      <c r="C3110" s="153" t="s">
        <v>432</v>
      </c>
      <c r="D3110" s="131">
        <v>0.6109013627533763</v>
      </c>
      <c r="F3110" s="131">
        <v>1.2269204012161923</v>
      </c>
      <c r="G3110" s="131">
        <v>0.0919184081274787</v>
      </c>
      <c r="H3110" s="131">
        <v>1.8786521076398157</v>
      </c>
    </row>
    <row r="3111" spans="1:10" ht="12.75">
      <c r="A3111" s="147" t="s">
        <v>421</v>
      </c>
      <c r="C3111" s="148" t="s">
        <v>422</v>
      </c>
      <c r="D3111" s="148" t="s">
        <v>423</v>
      </c>
      <c r="F3111" s="148" t="s">
        <v>424</v>
      </c>
      <c r="G3111" s="148" t="s">
        <v>425</v>
      </c>
      <c r="H3111" s="148" t="s">
        <v>426</v>
      </c>
      <c r="I3111" s="149" t="s">
        <v>427</v>
      </c>
      <c r="J3111" s="148" t="s">
        <v>428</v>
      </c>
    </row>
    <row r="3112" spans="1:8" ht="12.75">
      <c r="A3112" s="150" t="s">
        <v>495</v>
      </c>
      <c r="C3112" s="151">
        <v>361.38400000007823</v>
      </c>
      <c r="D3112" s="131">
        <v>67318.06736636162</v>
      </c>
      <c r="F3112" s="131">
        <v>48060</v>
      </c>
      <c r="G3112" s="131">
        <v>47298</v>
      </c>
      <c r="H3112" s="152" t="s">
        <v>223</v>
      </c>
    </row>
    <row r="3114" spans="4:8" ht="12.75">
      <c r="D3114" s="131">
        <v>67418.68043529987</v>
      </c>
      <c r="F3114" s="131">
        <v>47822</v>
      </c>
      <c r="G3114" s="131">
        <v>47430</v>
      </c>
      <c r="H3114" s="152" t="s">
        <v>224</v>
      </c>
    </row>
    <row r="3116" spans="4:8" ht="12.75">
      <c r="D3116" s="131">
        <v>66743.5639693737</v>
      </c>
      <c r="F3116" s="131">
        <v>47144</v>
      </c>
      <c r="G3116" s="131">
        <v>46950</v>
      </c>
      <c r="H3116" s="152" t="s">
        <v>225</v>
      </c>
    </row>
    <row r="3118" spans="1:8" ht="12.75">
      <c r="A3118" s="147" t="s">
        <v>429</v>
      </c>
      <c r="C3118" s="153" t="s">
        <v>430</v>
      </c>
      <c r="D3118" s="131">
        <v>67160.1039236784</v>
      </c>
      <c r="F3118" s="131">
        <v>47675.33333333333</v>
      </c>
      <c r="G3118" s="131">
        <v>47226</v>
      </c>
      <c r="H3118" s="131">
        <v>19691.304106076936</v>
      </c>
    </row>
    <row r="3119" spans="1:8" ht="12.75">
      <c r="A3119" s="130">
        <v>38398.05255787037</v>
      </c>
      <c r="C3119" s="153" t="s">
        <v>431</v>
      </c>
      <c r="D3119" s="131">
        <v>364.2250644293906</v>
      </c>
      <c r="F3119" s="131">
        <v>475.2865802159086</v>
      </c>
      <c r="G3119" s="131">
        <v>247.96773983726192</v>
      </c>
      <c r="H3119" s="131">
        <v>364.2250644293906</v>
      </c>
    </row>
    <row r="3121" spans="3:8" ht="12.75">
      <c r="C3121" s="153" t="s">
        <v>432</v>
      </c>
      <c r="D3121" s="131">
        <v>0.5423235569190017</v>
      </c>
      <c r="F3121" s="131">
        <v>0.9969234549296816</v>
      </c>
      <c r="G3121" s="131">
        <v>0.5250661496575231</v>
      </c>
      <c r="H3121" s="131">
        <v>1.8496746709477063</v>
      </c>
    </row>
    <row r="3122" spans="1:10" ht="12.75">
      <c r="A3122" s="147" t="s">
        <v>421</v>
      </c>
      <c r="C3122" s="148" t="s">
        <v>422</v>
      </c>
      <c r="D3122" s="148" t="s">
        <v>423</v>
      </c>
      <c r="F3122" s="148" t="s">
        <v>424</v>
      </c>
      <c r="G3122" s="148" t="s">
        <v>425</v>
      </c>
      <c r="H3122" s="148" t="s">
        <v>426</v>
      </c>
      <c r="I3122" s="149" t="s">
        <v>427</v>
      </c>
      <c r="J3122" s="148" t="s">
        <v>428</v>
      </c>
    </row>
    <row r="3123" spans="1:8" ht="12.75">
      <c r="A3123" s="150" t="s">
        <v>514</v>
      </c>
      <c r="C3123" s="151">
        <v>371.029</v>
      </c>
      <c r="D3123" s="131">
        <v>71801.62073540688</v>
      </c>
      <c r="F3123" s="131">
        <v>57868</v>
      </c>
      <c r="G3123" s="131">
        <v>59150</v>
      </c>
      <c r="H3123" s="152" t="s">
        <v>226</v>
      </c>
    </row>
    <row r="3125" spans="4:8" ht="12.75">
      <c r="D3125" s="131">
        <v>71286.78207969666</v>
      </c>
      <c r="F3125" s="131">
        <v>58190.000000059605</v>
      </c>
      <c r="G3125" s="131">
        <v>59058</v>
      </c>
      <c r="H3125" s="152" t="s">
        <v>227</v>
      </c>
    </row>
    <row r="3127" spans="4:8" ht="12.75">
      <c r="D3127" s="131">
        <v>71505.2658110857</v>
      </c>
      <c r="F3127" s="131">
        <v>57394.000000059605</v>
      </c>
      <c r="G3127" s="131">
        <v>59094.000000059605</v>
      </c>
      <c r="H3127" s="152" t="s">
        <v>228</v>
      </c>
    </row>
    <row r="3129" spans="1:8" ht="12.75">
      <c r="A3129" s="147" t="s">
        <v>429</v>
      </c>
      <c r="C3129" s="153" t="s">
        <v>430</v>
      </c>
      <c r="D3129" s="131">
        <v>71531.22287539642</v>
      </c>
      <c r="F3129" s="131">
        <v>57817.33333337307</v>
      </c>
      <c r="G3129" s="131">
        <v>59100.666666686535</v>
      </c>
      <c r="H3129" s="131">
        <v>13225.517449007646</v>
      </c>
    </row>
    <row r="3130" spans="1:8" ht="12.75">
      <c r="A3130" s="130">
        <v>38398.05300925926</v>
      </c>
      <c r="C3130" s="153" t="s">
        <v>431</v>
      </c>
      <c r="D3130" s="131">
        <v>258.3989884741543</v>
      </c>
      <c r="F3130" s="131">
        <v>400.4114550425154</v>
      </c>
      <c r="G3130" s="131">
        <v>46.360903059793074</v>
      </c>
      <c r="H3130" s="131">
        <v>258.3989884741543</v>
      </c>
    </row>
    <row r="3132" spans="3:8" ht="12.75">
      <c r="C3132" s="153" t="s">
        <v>432</v>
      </c>
      <c r="D3132" s="131">
        <v>0.361239439348425</v>
      </c>
      <c r="F3132" s="131">
        <v>0.6925456985948393</v>
      </c>
      <c r="G3132" s="131">
        <v>0.07844395956014737</v>
      </c>
      <c r="H3132" s="131">
        <v>1.953791142542728</v>
      </c>
    </row>
    <row r="3133" spans="1:10" ht="12.75">
      <c r="A3133" s="147" t="s">
        <v>421</v>
      </c>
      <c r="C3133" s="148" t="s">
        <v>422</v>
      </c>
      <c r="D3133" s="148" t="s">
        <v>423</v>
      </c>
      <c r="F3133" s="148" t="s">
        <v>424</v>
      </c>
      <c r="G3133" s="148" t="s">
        <v>425</v>
      </c>
      <c r="H3133" s="148" t="s">
        <v>426</v>
      </c>
      <c r="I3133" s="149" t="s">
        <v>427</v>
      </c>
      <c r="J3133" s="148" t="s">
        <v>428</v>
      </c>
    </row>
    <row r="3134" spans="1:8" ht="12.75">
      <c r="A3134" s="150" t="s">
        <v>489</v>
      </c>
      <c r="C3134" s="151">
        <v>407.77100000018254</v>
      </c>
      <c r="D3134" s="131">
        <v>3548934.8929138184</v>
      </c>
      <c r="F3134" s="131">
        <v>150800</v>
      </c>
      <c r="G3134" s="131">
        <v>144200</v>
      </c>
      <c r="H3134" s="152" t="s">
        <v>229</v>
      </c>
    </row>
    <row r="3136" spans="4:8" ht="12.75">
      <c r="D3136" s="131">
        <v>3491686.704395294</v>
      </c>
      <c r="F3136" s="131">
        <v>151900</v>
      </c>
      <c r="G3136" s="131">
        <v>143200</v>
      </c>
      <c r="H3136" s="152" t="s">
        <v>230</v>
      </c>
    </row>
    <row r="3138" spans="4:8" ht="12.75">
      <c r="D3138" s="131">
        <v>3535707.927875519</v>
      </c>
      <c r="F3138" s="131">
        <v>152600</v>
      </c>
      <c r="G3138" s="131">
        <v>145200</v>
      </c>
      <c r="H3138" s="152" t="s">
        <v>231</v>
      </c>
    </row>
    <row r="3140" spans="1:8" ht="12.75">
      <c r="A3140" s="147" t="s">
        <v>429</v>
      </c>
      <c r="C3140" s="153" t="s">
        <v>430</v>
      </c>
      <c r="D3140" s="131">
        <v>3525443.1750615435</v>
      </c>
      <c r="F3140" s="131">
        <v>151766.66666666666</v>
      </c>
      <c r="G3140" s="131">
        <v>144200</v>
      </c>
      <c r="H3140" s="131">
        <v>3377521.707556303</v>
      </c>
    </row>
    <row r="3141" spans="1:8" ht="12.75">
      <c r="A3141" s="130">
        <v>38398.05347222222</v>
      </c>
      <c r="C3141" s="153" t="s">
        <v>431</v>
      </c>
      <c r="D3141" s="131">
        <v>29972.698158657655</v>
      </c>
      <c r="F3141" s="131">
        <v>907.3771725877466</v>
      </c>
      <c r="G3141" s="131">
        <v>1000</v>
      </c>
      <c r="H3141" s="131">
        <v>29972.698158657655</v>
      </c>
    </row>
    <row r="3143" spans="3:8" ht="12.75">
      <c r="C3143" s="153" t="s">
        <v>432</v>
      </c>
      <c r="D3143" s="131">
        <v>0.8501824216223376</v>
      </c>
      <c r="F3143" s="131">
        <v>0.5978764589859961</v>
      </c>
      <c r="G3143" s="131">
        <v>0.6934812760055479</v>
      </c>
      <c r="H3143" s="131">
        <v>0.8874168918471125</v>
      </c>
    </row>
    <row r="3144" spans="1:10" ht="12.75">
      <c r="A3144" s="147" t="s">
        <v>421</v>
      </c>
      <c r="C3144" s="148" t="s">
        <v>422</v>
      </c>
      <c r="D3144" s="148" t="s">
        <v>423</v>
      </c>
      <c r="F3144" s="148" t="s">
        <v>424</v>
      </c>
      <c r="G3144" s="148" t="s">
        <v>425</v>
      </c>
      <c r="H3144" s="148" t="s">
        <v>426</v>
      </c>
      <c r="I3144" s="149" t="s">
        <v>427</v>
      </c>
      <c r="J3144" s="148" t="s">
        <v>428</v>
      </c>
    </row>
    <row r="3145" spans="1:8" ht="12.75">
      <c r="A3145" s="150" t="s">
        <v>496</v>
      </c>
      <c r="C3145" s="151">
        <v>455.40299999993294</v>
      </c>
      <c r="D3145" s="131">
        <v>1448201.1346378326</v>
      </c>
      <c r="F3145" s="131">
        <v>139835</v>
      </c>
      <c r="G3145" s="131">
        <v>142180</v>
      </c>
      <c r="H3145" s="152" t="s">
        <v>232</v>
      </c>
    </row>
    <row r="3147" spans="4:8" ht="12.75">
      <c r="D3147" s="131">
        <v>1413532.107410431</v>
      </c>
      <c r="F3147" s="131">
        <v>139912.5</v>
      </c>
      <c r="G3147" s="131">
        <v>141252.5</v>
      </c>
      <c r="H3147" s="152" t="s">
        <v>233</v>
      </c>
    </row>
    <row r="3149" spans="4:8" ht="12.75">
      <c r="D3149" s="131">
        <v>1415745.9988574982</v>
      </c>
      <c r="F3149" s="131">
        <v>139897.5</v>
      </c>
      <c r="G3149" s="131">
        <v>142005</v>
      </c>
      <c r="H3149" s="152" t="s">
        <v>234</v>
      </c>
    </row>
    <row r="3151" spans="1:8" ht="12.75">
      <c r="A3151" s="147" t="s">
        <v>429</v>
      </c>
      <c r="C3151" s="153" t="s">
        <v>430</v>
      </c>
      <c r="D3151" s="131">
        <v>1425826.413635254</v>
      </c>
      <c r="F3151" s="131">
        <v>139881.66666666666</v>
      </c>
      <c r="G3151" s="131">
        <v>141812.5</v>
      </c>
      <c r="H3151" s="131">
        <v>1284984.9431895174</v>
      </c>
    </row>
    <row r="3152" spans="1:8" ht="12.75">
      <c r="A3152" s="130">
        <v>38398.05412037037</v>
      </c>
      <c r="C3152" s="153" t="s">
        <v>431</v>
      </c>
      <c r="D3152" s="131">
        <v>19408.669037121017</v>
      </c>
      <c r="F3152" s="131">
        <v>41.10454151712842</v>
      </c>
      <c r="G3152" s="131">
        <v>492.80447441150534</v>
      </c>
      <c r="H3152" s="131">
        <v>19408.669037121017</v>
      </c>
    </row>
    <row r="3154" spans="3:8" ht="12.75">
      <c r="C3154" s="153" t="s">
        <v>432</v>
      </c>
      <c r="D3154" s="131">
        <v>1.3612224357407667</v>
      </c>
      <c r="F3154" s="131">
        <v>0.02938522430897193</v>
      </c>
      <c r="G3154" s="131">
        <v>0.34750425696712595</v>
      </c>
      <c r="H3154" s="131">
        <v>1.5104199578359194</v>
      </c>
    </row>
    <row r="3155" spans="1:16" ht="12.75">
      <c r="A3155" s="141" t="s">
        <v>412</v>
      </c>
      <c r="B3155" s="136" t="s">
        <v>363</v>
      </c>
      <c r="D3155" s="141" t="s">
        <v>413</v>
      </c>
      <c r="E3155" s="136" t="s">
        <v>414</v>
      </c>
      <c r="F3155" s="137" t="s">
        <v>466</v>
      </c>
      <c r="G3155" s="142" t="s">
        <v>416</v>
      </c>
      <c r="H3155" s="143">
        <v>3</v>
      </c>
      <c r="I3155" s="144" t="s">
        <v>417</v>
      </c>
      <c r="J3155" s="143">
        <v>1</v>
      </c>
      <c r="K3155" s="142" t="s">
        <v>418</v>
      </c>
      <c r="L3155" s="145">
        <v>1</v>
      </c>
      <c r="M3155" s="142" t="s">
        <v>419</v>
      </c>
      <c r="N3155" s="146">
        <v>1</v>
      </c>
      <c r="O3155" s="142" t="s">
        <v>420</v>
      </c>
      <c r="P3155" s="146">
        <v>1</v>
      </c>
    </row>
    <row r="3157" spans="1:10" ht="12.75">
      <c r="A3157" s="147" t="s">
        <v>421</v>
      </c>
      <c r="C3157" s="148" t="s">
        <v>422</v>
      </c>
      <c r="D3157" s="148" t="s">
        <v>423</v>
      </c>
      <c r="F3157" s="148" t="s">
        <v>424</v>
      </c>
      <c r="G3157" s="148" t="s">
        <v>425</v>
      </c>
      <c r="H3157" s="148" t="s">
        <v>426</v>
      </c>
      <c r="I3157" s="149" t="s">
        <v>427</v>
      </c>
      <c r="J3157" s="148" t="s">
        <v>428</v>
      </c>
    </row>
    <row r="3158" spans="1:8" ht="12.75">
      <c r="A3158" s="150" t="s">
        <v>492</v>
      </c>
      <c r="C3158" s="151">
        <v>228.61599999992177</v>
      </c>
      <c r="D3158" s="131">
        <v>58159.5</v>
      </c>
      <c r="F3158" s="131">
        <v>65404</v>
      </c>
      <c r="G3158" s="131">
        <v>57992</v>
      </c>
      <c r="H3158" s="152" t="s">
        <v>235</v>
      </c>
    </row>
    <row r="3160" spans="4:8" ht="12.75">
      <c r="D3160" s="131">
        <v>58938.000000059605</v>
      </c>
      <c r="F3160" s="131">
        <v>62798.000000059605</v>
      </c>
      <c r="G3160" s="131">
        <v>57683</v>
      </c>
      <c r="H3160" s="152" t="s">
        <v>236</v>
      </c>
    </row>
    <row r="3162" spans="4:8" ht="12.75">
      <c r="D3162" s="131">
        <v>58178.000000059605</v>
      </c>
      <c r="F3162" s="131">
        <v>60741</v>
      </c>
      <c r="G3162" s="131">
        <v>57322</v>
      </c>
      <c r="H3162" s="152" t="s">
        <v>237</v>
      </c>
    </row>
    <row r="3164" spans="1:8" ht="12.75">
      <c r="A3164" s="147" t="s">
        <v>429</v>
      </c>
      <c r="C3164" s="153" t="s">
        <v>430</v>
      </c>
      <c r="D3164" s="131">
        <v>58425.1666667064</v>
      </c>
      <c r="F3164" s="131">
        <v>62981.00000001986</v>
      </c>
      <c r="G3164" s="131">
        <v>57665.66666666667</v>
      </c>
      <c r="H3164" s="131">
        <v>-1947.4841924102445</v>
      </c>
    </row>
    <row r="3165" spans="1:8" ht="12.75">
      <c r="A3165" s="130">
        <v>38398.056342592594</v>
      </c>
      <c r="C3165" s="153" t="s">
        <v>431</v>
      </c>
      <c r="D3165" s="131">
        <v>444.22301082858075</v>
      </c>
      <c r="F3165" s="131">
        <v>2336.8801852017586</v>
      </c>
      <c r="G3165" s="131">
        <v>335.33614975623095</v>
      </c>
      <c r="H3165" s="131">
        <v>444.22301082858075</v>
      </c>
    </row>
    <row r="3167" spans="3:7" ht="12.75">
      <c r="C3167" s="153" t="s">
        <v>432</v>
      </c>
      <c r="D3167" s="131">
        <v>0.760328187615974</v>
      </c>
      <c r="F3167" s="131">
        <v>3.7104526527064077</v>
      </c>
      <c r="G3167" s="131">
        <v>0.5815178582684628</v>
      </c>
    </row>
    <row r="3168" spans="1:10" ht="12.75">
      <c r="A3168" s="147" t="s">
        <v>421</v>
      </c>
      <c r="C3168" s="148" t="s">
        <v>422</v>
      </c>
      <c r="D3168" s="148" t="s">
        <v>423</v>
      </c>
      <c r="F3168" s="148" t="s">
        <v>424</v>
      </c>
      <c r="G3168" s="148" t="s">
        <v>425</v>
      </c>
      <c r="H3168" s="148" t="s">
        <v>426</v>
      </c>
      <c r="I3168" s="149" t="s">
        <v>427</v>
      </c>
      <c r="J3168" s="148" t="s">
        <v>428</v>
      </c>
    </row>
    <row r="3169" spans="1:8" ht="12.75">
      <c r="A3169" s="150" t="s">
        <v>493</v>
      </c>
      <c r="C3169" s="151">
        <v>231.6040000000503</v>
      </c>
      <c r="D3169" s="131">
        <v>62139.80802732706</v>
      </c>
      <c r="F3169" s="131">
        <v>42468</v>
      </c>
      <c r="G3169" s="131">
        <v>66514</v>
      </c>
      <c r="H3169" s="152" t="s">
        <v>238</v>
      </c>
    </row>
    <row r="3171" spans="4:8" ht="12.75">
      <c r="D3171" s="131">
        <v>59916</v>
      </c>
      <c r="F3171" s="131">
        <v>42973</v>
      </c>
      <c r="G3171" s="131">
        <v>66009</v>
      </c>
      <c r="H3171" s="152" t="s">
        <v>239</v>
      </c>
    </row>
    <row r="3173" spans="4:8" ht="12.75">
      <c r="D3173" s="131">
        <v>59266</v>
      </c>
      <c r="F3173" s="131">
        <v>42743</v>
      </c>
      <c r="G3173" s="131">
        <v>65849</v>
      </c>
      <c r="H3173" s="152" t="s">
        <v>240</v>
      </c>
    </row>
    <row r="3175" spans="1:8" ht="12.75">
      <c r="A3175" s="147" t="s">
        <v>429</v>
      </c>
      <c r="C3175" s="153" t="s">
        <v>430</v>
      </c>
      <c r="D3175" s="131">
        <v>60440.60267577569</v>
      </c>
      <c r="F3175" s="131">
        <v>42728</v>
      </c>
      <c r="G3175" s="131">
        <v>66124</v>
      </c>
      <c r="H3175" s="131">
        <v>1331.2763971160755</v>
      </c>
    </row>
    <row r="3176" spans="1:8" ht="12.75">
      <c r="A3176" s="130">
        <v>38398.056805555556</v>
      </c>
      <c r="C3176" s="153" t="s">
        <v>431</v>
      </c>
      <c r="D3176" s="131">
        <v>1507.0166289912504</v>
      </c>
      <c r="F3176" s="131">
        <v>252.83393759541065</v>
      </c>
      <c r="G3176" s="131">
        <v>347.09508783617207</v>
      </c>
      <c r="H3176" s="131">
        <v>1507.0166289912504</v>
      </c>
    </row>
    <row r="3178" spans="3:8" ht="12.75">
      <c r="C3178" s="153" t="s">
        <v>432</v>
      </c>
      <c r="D3178" s="131">
        <v>2.4933845168212647</v>
      </c>
      <c r="F3178" s="131">
        <v>0.5917289309010734</v>
      </c>
      <c r="G3178" s="131">
        <v>0.5249154434640553</v>
      </c>
      <c r="H3178" s="131">
        <v>113.20088242050095</v>
      </c>
    </row>
    <row r="3179" spans="1:10" ht="12.75">
      <c r="A3179" s="147" t="s">
        <v>421</v>
      </c>
      <c r="C3179" s="148" t="s">
        <v>422</v>
      </c>
      <c r="D3179" s="148" t="s">
        <v>423</v>
      </c>
      <c r="F3179" s="148" t="s">
        <v>424</v>
      </c>
      <c r="G3179" s="148" t="s">
        <v>425</v>
      </c>
      <c r="H3179" s="148" t="s">
        <v>426</v>
      </c>
      <c r="I3179" s="149" t="s">
        <v>427</v>
      </c>
      <c r="J3179" s="148" t="s">
        <v>428</v>
      </c>
    </row>
    <row r="3180" spans="1:8" ht="12.75">
      <c r="A3180" s="150" t="s">
        <v>491</v>
      </c>
      <c r="C3180" s="151">
        <v>267.7160000000149</v>
      </c>
      <c r="D3180" s="131">
        <v>14081.000000014901</v>
      </c>
      <c r="F3180" s="131">
        <v>13039.5</v>
      </c>
      <c r="G3180" s="131">
        <v>13744.5</v>
      </c>
      <c r="H3180" s="152" t="s">
        <v>241</v>
      </c>
    </row>
    <row r="3182" spans="4:8" ht="12.75">
      <c r="D3182" s="131">
        <v>14854.329474031925</v>
      </c>
      <c r="F3182" s="131">
        <v>13190.5</v>
      </c>
      <c r="G3182" s="131">
        <v>13672.249999985099</v>
      </c>
      <c r="H3182" s="152" t="s">
        <v>242</v>
      </c>
    </row>
    <row r="3184" spans="4:8" ht="12.75">
      <c r="D3184" s="131">
        <v>14965.161136373878</v>
      </c>
      <c r="F3184" s="131">
        <v>13153</v>
      </c>
      <c r="G3184" s="131">
        <v>13789.250000014901</v>
      </c>
      <c r="H3184" s="152" t="s">
        <v>243</v>
      </c>
    </row>
    <row r="3186" spans="1:8" ht="12.75">
      <c r="A3186" s="147" t="s">
        <v>429</v>
      </c>
      <c r="C3186" s="153" t="s">
        <v>430</v>
      </c>
      <c r="D3186" s="131">
        <v>14633.496870140236</v>
      </c>
      <c r="F3186" s="131">
        <v>13127.666666666668</v>
      </c>
      <c r="G3186" s="131">
        <v>13735.333333333332</v>
      </c>
      <c r="H3186" s="131">
        <v>1151.0287296981019</v>
      </c>
    </row>
    <row r="3187" spans="1:8" ht="12.75">
      <c r="A3187" s="130">
        <v>38398.057442129626</v>
      </c>
      <c r="C3187" s="153" t="s">
        <v>431</v>
      </c>
      <c r="D3187" s="131">
        <v>481.67469101883364</v>
      </c>
      <c r="F3187" s="131">
        <v>78.62304581567248</v>
      </c>
      <c r="G3187" s="131">
        <v>59.03618242283847</v>
      </c>
      <c r="H3187" s="131">
        <v>481.67469101883364</v>
      </c>
    </row>
    <row r="3189" spans="3:8" ht="12.75">
      <c r="C3189" s="153" t="s">
        <v>432</v>
      </c>
      <c r="D3189" s="131">
        <v>3.291589804496385</v>
      </c>
      <c r="F3189" s="131">
        <v>0.5989110465099597</v>
      </c>
      <c r="G3189" s="131">
        <v>0.42981252067299763</v>
      </c>
      <c r="H3189" s="131">
        <v>41.84732132143824</v>
      </c>
    </row>
    <row r="3190" spans="1:10" ht="12.75">
      <c r="A3190" s="147" t="s">
        <v>421</v>
      </c>
      <c r="C3190" s="148" t="s">
        <v>422</v>
      </c>
      <c r="D3190" s="148" t="s">
        <v>423</v>
      </c>
      <c r="F3190" s="148" t="s">
        <v>424</v>
      </c>
      <c r="G3190" s="148" t="s">
        <v>425</v>
      </c>
      <c r="H3190" s="148" t="s">
        <v>426</v>
      </c>
      <c r="I3190" s="149" t="s">
        <v>427</v>
      </c>
      <c r="J3190" s="148" t="s">
        <v>428</v>
      </c>
    </row>
    <row r="3191" spans="1:8" ht="12.75">
      <c r="A3191" s="150" t="s">
        <v>490</v>
      </c>
      <c r="C3191" s="151">
        <v>292.40199999976903</v>
      </c>
      <c r="D3191" s="131">
        <v>40757</v>
      </c>
      <c r="F3191" s="131">
        <v>40406.5</v>
      </c>
      <c r="G3191" s="131">
        <v>40117.25</v>
      </c>
      <c r="H3191" s="152" t="s">
        <v>244</v>
      </c>
    </row>
    <row r="3193" spans="4:8" ht="12.75">
      <c r="D3193" s="131">
        <v>40780</v>
      </c>
      <c r="F3193" s="131">
        <v>40113.25</v>
      </c>
      <c r="G3193" s="131">
        <v>40415</v>
      </c>
      <c r="H3193" s="152" t="s">
        <v>245</v>
      </c>
    </row>
    <row r="3195" spans="4:8" ht="12.75">
      <c r="D3195" s="131">
        <v>40860</v>
      </c>
      <c r="F3195" s="131">
        <v>40269</v>
      </c>
      <c r="G3195" s="131">
        <v>40550.75</v>
      </c>
      <c r="H3195" s="152" t="s">
        <v>246</v>
      </c>
    </row>
    <row r="3197" spans="1:8" ht="12.75">
      <c r="A3197" s="147" t="s">
        <v>429</v>
      </c>
      <c r="C3197" s="153" t="s">
        <v>430</v>
      </c>
      <c r="D3197" s="131">
        <v>40799</v>
      </c>
      <c r="F3197" s="131">
        <v>40262.916666666664</v>
      </c>
      <c r="G3197" s="131">
        <v>40361</v>
      </c>
      <c r="H3197" s="131">
        <v>473.0741033755274</v>
      </c>
    </row>
    <row r="3198" spans="1:8" ht="12.75">
      <c r="A3198" s="130">
        <v>38398.058125</v>
      </c>
      <c r="C3198" s="153" t="s">
        <v>431</v>
      </c>
      <c r="D3198" s="131">
        <v>54.064775963653084</v>
      </c>
      <c r="F3198" s="131">
        <v>146.71961638899324</v>
      </c>
      <c r="G3198" s="131">
        <v>221.7375983003334</v>
      </c>
      <c r="H3198" s="131">
        <v>54.064775963653084</v>
      </c>
    </row>
    <row r="3200" spans="3:8" ht="12.75">
      <c r="C3200" s="153" t="s">
        <v>432</v>
      </c>
      <c r="D3200" s="131">
        <v>0.13251495370879945</v>
      </c>
      <c r="F3200" s="131">
        <v>0.36440384486715843</v>
      </c>
      <c r="G3200" s="131">
        <v>0.5493857890050626</v>
      </c>
      <c r="H3200" s="131">
        <v>11.42839474363202</v>
      </c>
    </row>
    <row r="3201" spans="1:10" ht="12.75">
      <c r="A3201" s="147" t="s">
        <v>421</v>
      </c>
      <c r="C3201" s="148" t="s">
        <v>422</v>
      </c>
      <c r="D3201" s="148" t="s">
        <v>423</v>
      </c>
      <c r="F3201" s="148" t="s">
        <v>424</v>
      </c>
      <c r="G3201" s="148" t="s">
        <v>425</v>
      </c>
      <c r="H3201" s="148" t="s">
        <v>426</v>
      </c>
      <c r="I3201" s="149" t="s">
        <v>427</v>
      </c>
      <c r="J3201" s="148" t="s">
        <v>428</v>
      </c>
    </row>
    <row r="3202" spans="1:8" ht="12.75">
      <c r="A3202" s="150" t="s">
        <v>494</v>
      </c>
      <c r="C3202" s="151">
        <v>324.75400000019</v>
      </c>
      <c r="D3202" s="131">
        <v>61636.3063480854</v>
      </c>
      <c r="F3202" s="131">
        <v>55722</v>
      </c>
      <c r="G3202" s="131">
        <v>53223.000000059605</v>
      </c>
      <c r="H3202" s="152" t="s">
        <v>247</v>
      </c>
    </row>
    <row r="3204" spans="4:8" ht="12.75">
      <c r="D3204" s="131">
        <v>61644.746156573296</v>
      </c>
      <c r="F3204" s="131">
        <v>56259.999999940395</v>
      </c>
      <c r="G3204" s="131">
        <v>53967</v>
      </c>
      <c r="H3204" s="152" t="s">
        <v>248</v>
      </c>
    </row>
    <row r="3206" spans="4:8" ht="12.75">
      <c r="D3206" s="131">
        <v>61155.709731817245</v>
      </c>
      <c r="F3206" s="131">
        <v>56215.000000059605</v>
      </c>
      <c r="G3206" s="131">
        <v>53517</v>
      </c>
      <c r="H3206" s="152" t="s">
        <v>249</v>
      </c>
    </row>
    <row r="3208" spans="1:8" ht="12.75">
      <c r="A3208" s="147" t="s">
        <v>429</v>
      </c>
      <c r="C3208" s="153" t="s">
        <v>430</v>
      </c>
      <c r="D3208" s="131">
        <v>61478.92074549198</v>
      </c>
      <c r="F3208" s="131">
        <v>56065.66666666667</v>
      </c>
      <c r="G3208" s="131">
        <v>53569.00000001986</v>
      </c>
      <c r="H3208" s="131">
        <v>6578.664012987196</v>
      </c>
    </row>
    <row r="3209" spans="1:8" ht="12.75">
      <c r="A3209" s="130">
        <v>38398.05862268519</v>
      </c>
      <c r="C3209" s="153" t="s">
        <v>431</v>
      </c>
      <c r="D3209" s="131">
        <v>279.94075643507864</v>
      </c>
      <c r="F3209" s="131">
        <v>298.47333772196794</v>
      </c>
      <c r="G3209" s="131">
        <v>374.7158923499976</v>
      </c>
      <c r="H3209" s="131">
        <v>279.94075643507864</v>
      </c>
    </row>
    <row r="3211" spans="3:8" ht="12.75">
      <c r="C3211" s="153" t="s">
        <v>432</v>
      </c>
      <c r="D3211" s="131">
        <v>0.4553442920606338</v>
      </c>
      <c r="F3211" s="131">
        <v>0.532363843092269</v>
      </c>
      <c r="G3211" s="131">
        <v>0.6995013764488021</v>
      </c>
      <c r="H3211" s="131">
        <v>4.2552827729526355</v>
      </c>
    </row>
    <row r="3212" spans="1:10" ht="12.75">
      <c r="A3212" s="147" t="s">
        <v>421</v>
      </c>
      <c r="C3212" s="148" t="s">
        <v>422</v>
      </c>
      <c r="D3212" s="148" t="s">
        <v>423</v>
      </c>
      <c r="F3212" s="148" t="s">
        <v>424</v>
      </c>
      <c r="G3212" s="148" t="s">
        <v>425</v>
      </c>
      <c r="H3212" s="148" t="s">
        <v>426</v>
      </c>
      <c r="I3212" s="149" t="s">
        <v>427</v>
      </c>
      <c r="J3212" s="148" t="s">
        <v>428</v>
      </c>
    </row>
    <row r="3213" spans="1:8" ht="12.75">
      <c r="A3213" s="150" t="s">
        <v>513</v>
      </c>
      <c r="C3213" s="151">
        <v>343.82299999985844</v>
      </c>
      <c r="D3213" s="131">
        <v>54785</v>
      </c>
      <c r="F3213" s="131">
        <v>52126</v>
      </c>
      <c r="G3213" s="131">
        <v>52596</v>
      </c>
      <c r="H3213" s="152" t="s">
        <v>250</v>
      </c>
    </row>
    <row r="3215" spans="4:8" ht="12.75">
      <c r="D3215" s="131">
        <v>55556.4654507041</v>
      </c>
      <c r="F3215" s="131">
        <v>52813.999999940395</v>
      </c>
      <c r="G3215" s="131">
        <v>51832.000000059605</v>
      </c>
      <c r="H3215" s="152" t="s">
        <v>251</v>
      </c>
    </row>
    <row r="3217" spans="4:8" ht="12.75">
      <c r="D3217" s="131">
        <v>54516</v>
      </c>
      <c r="F3217" s="131">
        <v>53478</v>
      </c>
      <c r="G3217" s="131">
        <v>52963.999999940395</v>
      </c>
      <c r="H3217" s="152" t="s">
        <v>252</v>
      </c>
    </row>
    <row r="3219" spans="1:8" ht="12.75">
      <c r="A3219" s="147" t="s">
        <v>429</v>
      </c>
      <c r="C3219" s="153" t="s">
        <v>430</v>
      </c>
      <c r="D3219" s="131">
        <v>54952.48848356803</v>
      </c>
      <c r="F3219" s="131">
        <v>52805.99999998014</v>
      </c>
      <c r="G3219" s="131">
        <v>52464</v>
      </c>
      <c r="H3219" s="131">
        <v>2316.2547173442717</v>
      </c>
    </row>
    <row r="3220" spans="1:8" ht="12.75">
      <c r="A3220" s="130">
        <v>38398.0590625</v>
      </c>
      <c r="C3220" s="153" t="s">
        <v>431</v>
      </c>
      <c r="D3220" s="131">
        <v>540.0753490242801</v>
      </c>
      <c r="F3220" s="131">
        <v>676.0355020263358</v>
      </c>
      <c r="G3220" s="131">
        <v>577.4287834298427</v>
      </c>
      <c r="H3220" s="131">
        <v>540.0753490242801</v>
      </c>
    </row>
    <row r="3222" spans="3:8" ht="12.75">
      <c r="C3222" s="153" t="s">
        <v>432</v>
      </c>
      <c r="D3222" s="131">
        <v>0.9828041712538171</v>
      </c>
      <c r="F3222" s="131">
        <v>1.2802247889001064</v>
      </c>
      <c r="G3222" s="131">
        <v>1.1006190596024754</v>
      </c>
      <c r="H3222" s="131">
        <v>23.31675117508275</v>
      </c>
    </row>
    <row r="3223" spans="1:10" ht="12.75">
      <c r="A3223" s="147" t="s">
        <v>421</v>
      </c>
      <c r="C3223" s="148" t="s">
        <v>422</v>
      </c>
      <c r="D3223" s="148" t="s">
        <v>423</v>
      </c>
      <c r="F3223" s="148" t="s">
        <v>424</v>
      </c>
      <c r="G3223" s="148" t="s">
        <v>425</v>
      </c>
      <c r="H3223" s="148" t="s">
        <v>426</v>
      </c>
      <c r="I3223" s="149" t="s">
        <v>427</v>
      </c>
      <c r="J3223" s="148" t="s">
        <v>428</v>
      </c>
    </row>
    <row r="3224" spans="1:8" ht="12.75">
      <c r="A3224" s="150" t="s">
        <v>495</v>
      </c>
      <c r="C3224" s="151">
        <v>361.38400000007823</v>
      </c>
      <c r="D3224" s="131">
        <v>48119.304740548134</v>
      </c>
      <c r="F3224" s="131">
        <v>47836</v>
      </c>
      <c r="G3224" s="131">
        <v>47590</v>
      </c>
      <c r="H3224" s="152" t="s">
        <v>253</v>
      </c>
    </row>
    <row r="3226" spans="4:8" ht="12.75">
      <c r="D3226" s="131">
        <v>48198.44332575798</v>
      </c>
      <c r="F3226" s="131">
        <v>48154</v>
      </c>
      <c r="G3226" s="131">
        <v>47586</v>
      </c>
      <c r="H3226" s="152" t="s">
        <v>254</v>
      </c>
    </row>
    <row r="3228" spans="4:8" ht="12.75">
      <c r="D3228" s="131">
        <v>47581.5</v>
      </c>
      <c r="F3228" s="131">
        <v>46932</v>
      </c>
      <c r="G3228" s="131">
        <v>47970</v>
      </c>
      <c r="H3228" s="152" t="s">
        <v>255</v>
      </c>
    </row>
    <row r="3230" spans="1:8" ht="12.75">
      <c r="A3230" s="147" t="s">
        <v>429</v>
      </c>
      <c r="C3230" s="153" t="s">
        <v>430</v>
      </c>
      <c r="D3230" s="131">
        <v>47966.41602210204</v>
      </c>
      <c r="F3230" s="131">
        <v>47640.66666666667</v>
      </c>
      <c r="G3230" s="131">
        <v>47715.33333333333</v>
      </c>
      <c r="H3230" s="131">
        <v>291.4292459962469</v>
      </c>
    </row>
    <row r="3231" spans="1:8" ht="12.75">
      <c r="A3231" s="130">
        <v>38398.05949074074</v>
      </c>
      <c r="C3231" s="153" t="s">
        <v>431</v>
      </c>
      <c r="D3231" s="131">
        <v>335.6873351358698</v>
      </c>
      <c r="F3231" s="131">
        <v>633.9852784831311</v>
      </c>
      <c r="G3231" s="131">
        <v>220.55687097284758</v>
      </c>
      <c r="H3231" s="131">
        <v>335.6873351358698</v>
      </c>
    </row>
    <row r="3233" spans="3:8" ht="12.75">
      <c r="C3233" s="153" t="s">
        <v>432</v>
      </c>
      <c r="D3233" s="131">
        <v>0.6998382680523624</v>
      </c>
      <c r="F3233" s="131">
        <v>1.3307649175420113</v>
      </c>
      <c r="G3233" s="131">
        <v>0.4622347902969994</v>
      </c>
      <c r="H3233" s="131">
        <v>115.18656406234288</v>
      </c>
    </row>
    <row r="3234" spans="1:10" ht="12.75">
      <c r="A3234" s="147" t="s">
        <v>421</v>
      </c>
      <c r="C3234" s="148" t="s">
        <v>422</v>
      </c>
      <c r="D3234" s="148" t="s">
        <v>423</v>
      </c>
      <c r="F3234" s="148" t="s">
        <v>424</v>
      </c>
      <c r="G3234" s="148" t="s">
        <v>425</v>
      </c>
      <c r="H3234" s="148" t="s">
        <v>426</v>
      </c>
      <c r="I3234" s="149" t="s">
        <v>427</v>
      </c>
      <c r="J3234" s="148" t="s">
        <v>428</v>
      </c>
    </row>
    <row r="3235" spans="1:8" ht="12.75">
      <c r="A3235" s="150" t="s">
        <v>514</v>
      </c>
      <c r="C3235" s="151">
        <v>371.029</v>
      </c>
      <c r="D3235" s="131">
        <v>57931.81039428711</v>
      </c>
      <c r="F3235" s="131">
        <v>57196</v>
      </c>
      <c r="G3235" s="131">
        <v>59512</v>
      </c>
      <c r="H3235" s="152" t="s">
        <v>256</v>
      </c>
    </row>
    <row r="3237" spans="4:8" ht="12.75">
      <c r="D3237" s="131">
        <v>58182.80450236797</v>
      </c>
      <c r="F3237" s="131">
        <v>57542</v>
      </c>
      <c r="G3237" s="131">
        <v>59704</v>
      </c>
      <c r="H3237" s="152" t="s">
        <v>257</v>
      </c>
    </row>
    <row r="3239" spans="4:8" ht="12.75">
      <c r="D3239" s="131">
        <v>57995</v>
      </c>
      <c r="F3239" s="131">
        <v>56574</v>
      </c>
      <c r="G3239" s="131">
        <v>60044.000000059605</v>
      </c>
      <c r="H3239" s="152" t="s">
        <v>258</v>
      </c>
    </row>
    <row r="3241" spans="1:8" ht="12.75">
      <c r="A3241" s="147" t="s">
        <v>429</v>
      </c>
      <c r="C3241" s="153" t="s">
        <v>430</v>
      </c>
      <c r="D3241" s="131">
        <v>58036.53829888503</v>
      </c>
      <c r="F3241" s="131">
        <v>57104</v>
      </c>
      <c r="G3241" s="131">
        <v>59753.33333335321</v>
      </c>
      <c r="H3241" s="131">
        <v>-75.66466095340003</v>
      </c>
    </row>
    <row r="3242" spans="1:8" ht="12.75">
      <c r="A3242" s="130">
        <v>38398.05994212963</v>
      </c>
      <c r="C3242" s="153" t="s">
        <v>431</v>
      </c>
      <c r="D3242" s="131">
        <v>130.55107536442813</v>
      </c>
      <c r="F3242" s="131">
        <v>490.51401610963165</v>
      </c>
      <c r="G3242" s="131">
        <v>269.40923026362145</v>
      </c>
      <c r="H3242" s="131">
        <v>130.55107536442813</v>
      </c>
    </row>
    <row r="3244" spans="3:7" ht="12.75">
      <c r="C3244" s="153" t="s">
        <v>432</v>
      </c>
      <c r="D3244" s="131">
        <v>0.22494635136936858</v>
      </c>
      <c r="F3244" s="131">
        <v>0.8589836370650594</v>
      </c>
      <c r="G3244" s="131">
        <v>0.45086895614782757</v>
      </c>
    </row>
    <row r="3245" spans="1:10" ht="12.75">
      <c r="A3245" s="147" t="s">
        <v>421</v>
      </c>
      <c r="C3245" s="148" t="s">
        <v>422</v>
      </c>
      <c r="D3245" s="148" t="s">
        <v>423</v>
      </c>
      <c r="F3245" s="148" t="s">
        <v>424</v>
      </c>
      <c r="G3245" s="148" t="s">
        <v>425</v>
      </c>
      <c r="H3245" s="148" t="s">
        <v>426</v>
      </c>
      <c r="I3245" s="149" t="s">
        <v>427</v>
      </c>
      <c r="J3245" s="148" t="s">
        <v>428</v>
      </c>
    </row>
    <row r="3246" spans="1:8" ht="12.75">
      <c r="A3246" s="150" t="s">
        <v>489</v>
      </c>
      <c r="C3246" s="151">
        <v>407.77100000018254</v>
      </c>
      <c r="D3246" s="131">
        <v>144450.5667734146</v>
      </c>
      <c r="F3246" s="131">
        <v>140500</v>
      </c>
      <c r="G3246" s="131">
        <v>137600</v>
      </c>
      <c r="H3246" s="152" t="s">
        <v>259</v>
      </c>
    </row>
    <row r="3248" spans="4:8" ht="12.75">
      <c r="D3248" s="131">
        <v>143307.4342763424</v>
      </c>
      <c r="F3248" s="131">
        <v>141100</v>
      </c>
      <c r="G3248" s="131">
        <v>138800</v>
      </c>
      <c r="H3248" s="152" t="s">
        <v>260</v>
      </c>
    </row>
    <row r="3250" spans="4:8" ht="12.75">
      <c r="D3250" s="131">
        <v>144878.2608332634</v>
      </c>
      <c r="F3250" s="131">
        <v>142800</v>
      </c>
      <c r="G3250" s="131">
        <v>137100</v>
      </c>
      <c r="H3250" s="152" t="s">
        <v>261</v>
      </c>
    </row>
    <row r="3252" spans="1:8" ht="12.75">
      <c r="A3252" s="147" t="s">
        <v>429</v>
      </c>
      <c r="C3252" s="153" t="s">
        <v>430</v>
      </c>
      <c r="D3252" s="131">
        <v>144212.08729434013</v>
      </c>
      <c r="F3252" s="131">
        <v>141466.66666666666</v>
      </c>
      <c r="G3252" s="131">
        <v>137833.33333333334</v>
      </c>
      <c r="H3252" s="131">
        <v>4591.793793291916</v>
      </c>
    </row>
    <row r="3253" spans="1:8" ht="12.75">
      <c r="A3253" s="130">
        <v>38398.06040509259</v>
      </c>
      <c r="C3253" s="153" t="s">
        <v>431</v>
      </c>
      <c r="D3253" s="131">
        <v>812.1135169667504</v>
      </c>
      <c r="F3253" s="131">
        <v>1193.0353445448854</v>
      </c>
      <c r="G3253" s="131">
        <v>873.6894948054105</v>
      </c>
      <c r="H3253" s="131">
        <v>812.1135169667504</v>
      </c>
    </row>
    <row r="3255" spans="3:8" ht="12.75">
      <c r="C3255" s="153" t="s">
        <v>432</v>
      </c>
      <c r="D3255" s="131">
        <v>0.5631383139952814</v>
      </c>
      <c r="F3255" s="131">
        <v>0.8433331841740475</v>
      </c>
      <c r="G3255" s="131">
        <v>0.6338738777306484</v>
      </c>
      <c r="H3255" s="131">
        <v>17.686193098504454</v>
      </c>
    </row>
    <row r="3256" spans="1:10" ht="12.75">
      <c r="A3256" s="147" t="s">
        <v>421</v>
      </c>
      <c r="C3256" s="148" t="s">
        <v>422</v>
      </c>
      <c r="D3256" s="148" t="s">
        <v>423</v>
      </c>
      <c r="F3256" s="148" t="s">
        <v>424</v>
      </c>
      <c r="G3256" s="148" t="s">
        <v>425</v>
      </c>
      <c r="H3256" s="148" t="s">
        <v>426</v>
      </c>
      <c r="I3256" s="149" t="s">
        <v>427</v>
      </c>
      <c r="J3256" s="148" t="s">
        <v>428</v>
      </c>
    </row>
    <row r="3257" spans="1:8" ht="12.75">
      <c r="A3257" s="150" t="s">
        <v>496</v>
      </c>
      <c r="C3257" s="151">
        <v>455.40299999993294</v>
      </c>
      <c r="D3257" s="131">
        <v>141049.4375846386</v>
      </c>
      <c r="F3257" s="131">
        <v>133762.5</v>
      </c>
      <c r="G3257" s="131">
        <v>139712.5</v>
      </c>
      <c r="H3257" s="152" t="s">
        <v>262</v>
      </c>
    </row>
    <row r="3259" spans="4:8" ht="12.75">
      <c r="D3259" s="131">
        <v>141928.2554550171</v>
      </c>
      <c r="F3259" s="131">
        <v>134272.5</v>
      </c>
      <c r="G3259" s="131">
        <v>138045</v>
      </c>
      <c r="H3259" s="152" t="s">
        <v>263</v>
      </c>
    </row>
    <row r="3261" spans="4:8" ht="12.75">
      <c r="D3261" s="131">
        <v>140685</v>
      </c>
      <c r="F3261" s="131">
        <v>134572.5</v>
      </c>
      <c r="G3261" s="131">
        <v>138225</v>
      </c>
      <c r="H3261" s="152" t="s">
        <v>264</v>
      </c>
    </row>
    <row r="3263" spans="1:8" ht="12.75">
      <c r="A3263" s="147" t="s">
        <v>429</v>
      </c>
      <c r="C3263" s="153" t="s">
        <v>430</v>
      </c>
      <c r="D3263" s="131">
        <v>141220.89767988524</v>
      </c>
      <c r="F3263" s="131">
        <v>134202.5</v>
      </c>
      <c r="G3263" s="131">
        <v>138660.83333333334</v>
      </c>
      <c r="H3263" s="131">
        <v>4802.191284536391</v>
      </c>
    </row>
    <row r="3264" spans="1:8" ht="12.75">
      <c r="A3264" s="130">
        <v>38398.06104166667</v>
      </c>
      <c r="C3264" s="153" t="s">
        <v>431</v>
      </c>
      <c r="D3264" s="131">
        <v>639.1165424276604</v>
      </c>
      <c r="F3264" s="131">
        <v>409.51190458886543</v>
      </c>
      <c r="G3264" s="131">
        <v>915.2060332697406</v>
      </c>
      <c r="H3264" s="131">
        <v>639.1165424276604</v>
      </c>
    </row>
    <row r="3266" spans="3:8" ht="12.75">
      <c r="C3266" s="153" t="s">
        <v>432</v>
      </c>
      <c r="D3266" s="131">
        <v>0.4525651323052685</v>
      </c>
      <c r="F3266" s="131">
        <v>0.30514476599829776</v>
      </c>
      <c r="G3266" s="131">
        <v>0.6600321166898179</v>
      </c>
      <c r="H3266" s="131">
        <v>13.30885224180239</v>
      </c>
    </row>
    <row r="3267" spans="1:16" ht="12.75">
      <c r="A3267" s="141" t="s">
        <v>412</v>
      </c>
      <c r="B3267" s="136" t="s">
        <v>360</v>
      </c>
      <c r="D3267" s="141" t="s">
        <v>413</v>
      </c>
      <c r="E3267" s="136" t="s">
        <v>414</v>
      </c>
      <c r="F3267" s="137" t="s">
        <v>467</v>
      </c>
      <c r="G3267" s="142" t="s">
        <v>416</v>
      </c>
      <c r="H3267" s="143">
        <v>3</v>
      </c>
      <c r="I3267" s="144" t="s">
        <v>417</v>
      </c>
      <c r="J3267" s="143">
        <v>2</v>
      </c>
      <c r="K3267" s="142" t="s">
        <v>418</v>
      </c>
      <c r="L3267" s="145">
        <v>1</v>
      </c>
      <c r="M3267" s="142" t="s">
        <v>419</v>
      </c>
      <c r="N3267" s="146">
        <v>1</v>
      </c>
      <c r="O3267" s="142" t="s">
        <v>420</v>
      </c>
      <c r="P3267" s="146">
        <v>1</v>
      </c>
    </row>
    <row r="3269" spans="1:10" ht="12.75">
      <c r="A3269" s="147" t="s">
        <v>421</v>
      </c>
      <c r="C3269" s="148" t="s">
        <v>422</v>
      </c>
      <c r="D3269" s="148" t="s">
        <v>423</v>
      </c>
      <c r="F3269" s="148" t="s">
        <v>424</v>
      </c>
      <c r="G3269" s="148" t="s">
        <v>425</v>
      </c>
      <c r="H3269" s="148" t="s">
        <v>426</v>
      </c>
      <c r="I3269" s="149" t="s">
        <v>427</v>
      </c>
      <c r="J3269" s="148" t="s">
        <v>428</v>
      </c>
    </row>
    <row r="3270" spans="1:8" ht="12.75">
      <c r="A3270" s="150" t="s">
        <v>492</v>
      </c>
      <c r="C3270" s="151">
        <v>228.61599999992177</v>
      </c>
      <c r="D3270" s="131">
        <v>79994.09680736065</v>
      </c>
      <c r="F3270" s="131">
        <v>68148</v>
      </c>
      <c r="G3270" s="131">
        <v>59351.999999940395</v>
      </c>
      <c r="H3270" s="152" t="s">
        <v>265</v>
      </c>
    </row>
    <row r="3272" spans="4:8" ht="12.75">
      <c r="D3272" s="131">
        <v>79807.58660888672</v>
      </c>
      <c r="F3272" s="131">
        <v>63776</v>
      </c>
      <c r="G3272" s="131">
        <v>57851</v>
      </c>
      <c r="H3272" s="152" t="s">
        <v>266</v>
      </c>
    </row>
    <row r="3274" spans="4:8" ht="12.75">
      <c r="D3274" s="131">
        <v>79537.12866342068</v>
      </c>
      <c r="F3274" s="131">
        <v>64599</v>
      </c>
      <c r="G3274" s="131">
        <v>58438.999999940395</v>
      </c>
      <c r="H3274" s="152" t="s">
        <v>267</v>
      </c>
    </row>
    <row r="3276" spans="1:8" ht="12.75">
      <c r="A3276" s="147" t="s">
        <v>429</v>
      </c>
      <c r="C3276" s="153" t="s">
        <v>430</v>
      </c>
      <c r="D3276" s="131">
        <v>79779.60402655602</v>
      </c>
      <c r="F3276" s="131">
        <v>65507.66666666667</v>
      </c>
      <c r="G3276" s="131">
        <v>58547.3333332936</v>
      </c>
      <c r="H3276" s="131">
        <v>17687.523614204383</v>
      </c>
    </row>
    <row r="3277" spans="1:8" ht="12.75">
      <c r="A3277" s="130">
        <v>38398.063263888886</v>
      </c>
      <c r="C3277" s="153" t="s">
        <v>431</v>
      </c>
      <c r="D3277" s="131">
        <v>229.765619340077</v>
      </c>
      <c r="F3277" s="131">
        <v>2323.3278574780043</v>
      </c>
      <c r="G3277" s="131">
        <v>756.3414131810073</v>
      </c>
      <c r="H3277" s="131">
        <v>229.765619340077</v>
      </c>
    </row>
    <row r="3279" spans="3:8" ht="12.75">
      <c r="C3279" s="153" t="s">
        <v>432</v>
      </c>
      <c r="D3279" s="131">
        <v>0.2880004509217613</v>
      </c>
      <c r="F3279" s="131">
        <v>3.546650301712275</v>
      </c>
      <c r="G3279" s="131">
        <v>1.2918460502297637</v>
      </c>
      <c r="H3279" s="131">
        <v>1.299026502249067</v>
      </c>
    </row>
    <row r="3280" spans="1:10" ht="12.75">
      <c r="A3280" s="147" t="s">
        <v>421</v>
      </c>
      <c r="C3280" s="148" t="s">
        <v>422</v>
      </c>
      <c r="D3280" s="148" t="s">
        <v>423</v>
      </c>
      <c r="F3280" s="148" t="s">
        <v>424</v>
      </c>
      <c r="G3280" s="148" t="s">
        <v>425</v>
      </c>
      <c r="H3280" s="148" t="s">
        <v>426</v>
      </c>
      <c r="I3280" s="149" t="s">
        <v>427</v>
      </c>
      <c r="J3280" s="148" t="s">
        <v>428</v>
      </c>
    </row>
    <row r="3281" spans="1:8" ht="12.75">
      <c r="A3281" s="150" t="s">
        <v>493</v>
      </c>
      <c r="C3281" s="151">
        <v>231.6040000000503</v>
      </c>
      <c r="D3281" s="131">
        <v>234452.66104722023</v>
      </c>
      <c r="F3281" s="131">
        <v>43695</v>
      </c>
      <c r="G3281" s="131">
        <v>68896</v>
      </c>
      <c r="H3281" s="152" t="s">
        <v>268</v>
      </c>
    </row>
    <row r="3283" spans="4:8" ht="12.75">
      <c r="D3283" s="131">
        <v>234267.81542897224</v>
      </c>
      <c r="F3283" s="131">
        <v>44773</v>
      </c>
      <c r="G3283" s="131">
        <v>68113</v>
      </c>
      <c r="H3283" s="152" t="s">
        <v>269</v>
      </c>
    </row>
    <row r="3285" spans="4:8" ht="12.75">
      <c r="D3285" s="131">
        <v>237424.75278258324</v>
      </c>
      <c r="F3285" s="131">
        <v>44195</v>
      </c>
      <c r="G3285" s="131">
        <v>67612</v>
      </c>
      <c r="H3285" s="152" t="s">
        <v>270</v>
      </c>
    </row>
    <row r="3287" spans="1:8" ht="12.75">
      <c r="A3287" s="147" t="s">
        <v>429</v>
      </c>
      <c r="C3287" s="153" t="s">
        <v>430</v>
      </c>
      <c r="D3287" s="131">
        <v>235381.7430862586</v>
      </c>
      <c r="F3287" s="131">
        <v>44221</v>
      </c>
      <c r="G3287" s="131">
        <v>68207</v>
      </c>
      <c r="H3287" s="131">
        <v>174366.31275116157</v>
      </c>
    </row>
    <row r="3288" spans="1:8" ht="12.75">
      <c r="A3288" s="130">
        <v>38398.063726851855</v>
      </c>
      <c r="C3288" s="153" t="s">
        <v>431</v>
      </c>
      <c r="D3288" s="131">
        <v>1771.710597164268</v>
      </c>
      <c r="F3288" s="131">
        <v>539.4701103861084</v>
      </c>
      <c r="G3288" s="131">
        <v>647.1406338656227</v>
      </c>
      <c r="H3288" s="131">
        <v>1771.710597164268</v>
      </c>
    </row>
    <row r="3290" spans="3:8" ht="12.75">
      <c r="C3290" s="153" t="s">
        <v>432</v>
      </c>
      <c r="D3290" s="131">
        <v>0.7526966934368405</v>
      </c>
      <c r="F3290" s="131">
        <v>1.2199410017550678</v>
      </c>
      <c r="G3290" s="131">
        <v>0.9487891768669239</v>
      </c>
      <c r="H3290" s="131">
        <v>1.01608537177286</v>
      </c>
    </row>
    <row r="3291" spans="1:10" ht="12.75">
      <c r="A3291" s="147" t="s">
        <v>421</v>
      </c>
      <c r="C3291" s="148" t="s">
        <v>422</v>
      </c>
      <c r="D3291" s="148" t="s">
        <v>423</v>
      </c>
      <c r="F3291" s="148" t="s">
        <v>424</v>
      </c>
      <c r="G3291" s="148" t="s">
        <v>425</v>
      </c>
      <c r="H3291" s="148" t="s">
        <v>426</v>
      </c>
      <c r="I3291" s="149" t="s">
        <v>427</v>
      </c>
      <c r="J3291" s="148" t="s">
        <v>428</v>
      </c>
    </row>
    <row r="3292" spans="1:8" ht="12.75">
      <c r="A3292" s="150" t="s">
        <v>491</v>
      </c>
      <c r="C3292" s="151">
        <v>267.7160000000149</v>
      </c>
      <c r="D3292" s="131">
        <v>172498.42441940308</v>
      </c>
      <c r="F3292" s="131">
        <v>13586.25</v>
      </c>
      <c r="G3292" s="131">
        <v>14282</v>
      </c>
      <c r="H3292" s="152" t="s">
        <v>271</v>
      </c>
    </row>
    <row r="3294" spans="4:8" ht="12.75">
      <c r="D3294" s="131">
        <v>173799.5780930519</v>
      </c>
      <c r="F3294" s="131">
        <v>13707.5</v>
      </c>
      <c r="G3294" s="131">
        <v>14313.5</v>
      </c>
      <c r="H3294" s="152" t="s">
        <v>272</v>
      </c>
    </row>
    <row r="3296" spans="4:8" ht="12.75">
      <c r="D3296" s="131">
        <v>173175.69516015053</v>
      </c>
      <c r="F3296" s="131">
        <v>13821</v>
      </c>
      <c r="G3296" s="131">
        <v>14305.5</v>
      </c>
      <c r="H3296" s="152" t="s">
        <v>273</v>
      </c>
    </row>
    <row r="3298" spans="1:8" ht="12.75">
      <c r="A3298" s="147" t="s">
        <v>429</v>
      </c>
      <c r="C3298" s="153" t="s">
        <v>430</v>
      </c>
      <c r="D3298" s="131">
        <v>173157.89922420186</v>
      </c>
      <c r="F3298" s="131">
        <v>13704.916666666668</v>
      </c>
      <c r="G3298" s="131">
        <v>14300.333333333332</v>
      </c>
      <c r="H3298" s="131">
        <v>159105.33355450095</v>
      </c>
    </row>
    <row r="3299" spans="1:8" ht="12.75">
      <c r="A3299" s="130">
        <v>38398.06438657407</v>
      </c>
      <c r="C3299" s="153" t="s">
        <v>431</v>
      </c>
      <c r="D3299" s="131">
        <v>650.7593580701589</v>
      </c>
      <c r="F3299" s="131">
        <v>117.3963195050566</v>
      </c>
      <c r="G3299" s="131">
        <v>16.373250542678853</v>
      </c>
      <c r="H3299" s="131">
        <v>650.7593580701589</v>
      </c>
    </row>
    <row r="3301" spans="3:8" ht="12.75">
      <c r="C3301" s="153" t="s">
        <v>432</v>
      </c>
      <c r="D3301" s="131">
        <v>0.3758184645261647</v>
      </c>
      <c r="F3301" s="131">
        <v>0.8566000243590678</v>
      </c>
      <c r="G3301" s="131">
        <v>0.11449558664841511</v>
      </c>
      <c r="H3301" s="131">
        <v>0.4090116550663865</v>
      </c>
    </row>
    <row r="3302" spans="1:10" ht="12.75">
      <c r="A3302" s="147" t="s">
        <v>421</v>
      </c>
      <c r="C3302" s="148" t="s">
        <v>422</v>
      </c>
      <c r="D3302" s="148" t="s">
        <v>423</v>
      </c>
      <c r="F3302" s="148" t="s">
        <v>424</v>
      </c>
      <c r="G3302" s="148" t="s">
        <v>425</v>
      </c>
      <c r="H3302" s="148" t="s">
        <v>426</v>
      </c>
      <c r="I3302" s="149" t="s">
        <v>427</v>
      </c>
      <c r="J3302" s="148" t="s">
        <v>428</v>
      </c>
    </row>
    <row r="3303" spans="1:8" ht="12.75">
      <c r="A3303" s="150" t="s">
        <v>490</v>
      </c>
      <c r="C3303" s="151">
        <v>292.40199999976903</v>
      </c>
      <c r="D3303" s="131">
        <v>43209.278411626816</v>
      </c>
      <c r="F3303" s="131">
        <v>42331.5</v>
      </c>
      <c r="G3303" s="131">
        <v>41020.25</v>
      </c>
      <c r="H3303" s="152" t="s">
        <v>274</v>
      </c>
    </row>
    <row r="3305" spans="4:8" ht="12.75">
      <c r="D3305" s="131">
        <v>43566.5</v>
      </c>
      <c r="F3305" s="131">
        <v>42569.75</v>
      </c>
      <c r="G3305" s="131">
        <v>40890</v>
      </c>
      <c r="H3305" s="152" t="s">
        <v>275</v>
      </c>
    </row>
    <row r="3307" spans="4:8" ht="12.75">
      <c r="D3307" s="131">
        <v>43103.5</v>
      </c>
      <c r="F3307" s="131">
        <v>42651</v>
      </c>
      <c r="G3307" s="131">
        <v>40694.25</v>
      </c>
      <c r="H3307" s="152" t="s">
        <v>276</v>
      </c>
    </row>
    <row r="3309" spans="1:8" ht="12.75">
      <c r="A3309" s="147" t="s">
        <v>429</v>
      </c>
      <c r="C3309" s="153" t="s">
        <v>430</v>
      </c>
      <c r="D3309" s="131">
        <v>43293.09280387561</v>
      </c>
      <c r="F3309" s="131">
        <v>42517.41666666667</v>
      </c>
      <c r="G3309" s="131">
        <v>40868.166666666664</v>
      </c>
      <c r="H3309" s="131">
        <v>1835.1626878418504</v>
      </c>
    </row>
    <row r="3310" spans="1:8" ht="12.75">
      <c r="A3310" s="130">
        <v>38398.06505787037</v>
      </c>
      <c r="C3310" s="153" t="s">
        <v>431</v>
      </c>
      <c r="D3310" s="131">
        <v>242.6126321135561</v>
      </c>
      <c r="F3310" s="131">
        <v>166.05464712959204</v>
      </c>
      <c r="G3310" s="131">
        <v>164.09302493809216</v>
      </c>
      <c r="H3310" s="131">
        <v>242.6126321135561</v>
      </c>
    </row>
    <row r="3312" spans="3:8" ht="12.75">
      <c r="C3312" s="153" t="s">
        <v>432</v>
      </c>
      <c r="D3312" s="131">
        <v>0.5603957037965128</v>
      </c>
      <c r="F3312" s="131">
        <v>0.39055676508158504</v>
      </c>
      <c r="G3312" s="131">
        <v>0.40151794984219696</v>
      </c>
      <c r="H3312" s="131">
        <v>13.22022476377113</v>
      </c>
    </row>
    <row r="3313" spans="1:10" ht="12.75">
      <c r="A3313" s="147" t="s">
        <v>421</v>
      </c>
      <c r="C3313" s="148" t="s">
        <v>422</v>
      </c>
      <c r="D3313" s="148" t="s">
        <v>423</v>
      </c>
      <c r="F3313" s="148" t="s">
        <v>424</v>
      </c>
      <c r="G3313" s="148" t="s">
        <v>425</v>
      </c>
      <c r="H3313" s="148" t="s">
        <v>426</v>
      </c>
      <c r="I3313" s="149" t="s">
        <v>427</v>
      </c>
      <c r="J3313" s="148" t="s">
        <v>428</v>
      </c>
    </row>
    <row r="3314" spans="1:8" ht="12.75">
      <c r="A3314" s="150" t="s">
        <v>494</v>
      </c>
      <c r="C3314" s="151">
        <v>324.75400000019</v>
      </c>
      <c r="D3314" s="131">
        <v>61222.79469144344</v>
      </c>
      <c r="F3314" s="131">
        <v>56691</v>
      </c>
      <c r="G3314" s="131">
        <v>52809</v>
      </c>
      <c r="H3314" s="152" t="s">
        <v>277</v>
      </c>
    </row>
    <row r="3316" spans="4:8" ht="12.75">
      <c r="D3316" s="131">
        <v>61155.056319117546</v>
      </c>
      <c r="F3316" s="131">
        <v>56521</v>
      </c>
      <c r="G3316" s="131">
        <v>52603</v>
      </c>
      <c r="H3316" s="152" t="s">
        <v>278</v>
      </c>
    </row>
    <row r="3318" spans="4:8" ht="12.75">
      <c r="D3318" s="131">
        <v>61103.22186720371</v>
      </c>
      <c r="F3318" s="131">
        <v>56551</v>
      </c>
      <c r="G3318" s="131">
        <v>53299</v>
      </c>
      <c r="H3318" s="152" t="s">
        <v>279</v>
      </c>
    </row>
    <row r="3320" spans="1:8" ht="12.75">
      <c r="A3320" s="147" t="s">
        <v>429</v>
      </c>
      <c r="C3320" s="153" t="s">
        <v>430</v>
      </c>
      <c r="D3320" s="131">
        <v>61160.35762592156</v>
      </c>
      <c r="F3320" s="131">
        <v>56587.66666666667</v>
      </c>
      <c r="G3320" s="131">
        <v>52903.66666666667</v>
      </c>
      <c r="H3320" s="131">
        <v>6292.331892827612</v>
      </c>
    </row>
    <row r="3321" spans="1:8" ht="12.75">
      <c r="A3321" s="130">
        <v>38398.065567129626</v>
      </c>
      <c r="C3321" s="153" t="s">
        <v>431</v>
      </c>
      <c r="D3321" s="131">
        <v>59.9624296163422</v>
      </c>
      <c r="F3321" s="131">
        <v>90.73771725877467</v>
      </c>
      <c r="G3321" s="131">
        <v>357.52668898046386</v>
      </c>
      <c r="H3321" s="131">
        <v>59.9624296163422</v>
      </c>
    </row>
    <row r="3323" spans="3:8" ht="12.75">
      <c r="C3323" s="153" t="s">
        <v>432</v>
      </c>
      <c r="D3323" s="131">
        <v>0.09804133256233341</v>
      </c>
      <c r="F3323" s="131">
        <v>0.160348928668982</v>
      </c>
      <c r="G3323" s="131">
        <v>0.6758070120794347</v>
      </c>
      <c r="H3323" s="131">
        <v>0.9529444828663768</v>
      </c>
    </row>
    <row r="3324" spans="1:10" ht="12.75">
      <c r="A3324" s="147" t="s">
        <v>421</v>
      </c>
      <c r="C3324" s="148" t="s">
        <v>422</v>
      </c>
      <c r="D3324" s="148" t="s">
        <v>423</v>
      </c>
      <c r="F3324" s="148" t="s">
        <v>424</v>
      </c>
      <c r="G3324" s="148" t="s">
        <v>425</v>
      </c>
      <c r="H3324" s="148" t="s">
        <v>426</v>
      </c>
      <c r="I3324" s="149" t="s">
        <v>427</v>
      </c>
      <c r="J3324" s="148" t="s">
        <v>428</v>
      </c>
    </row>
    <row r="3325" spans="1:8" ht="12.75">
      <c r="A3325" s="150" t="s">
        <v>513</v>
      </c>
      <c r="C3325" s="151">
        <v>343.82299999985844</v>
      </c>
      <c r="D3325" s="131">
        <v>54767.00148636103</v>
      </c>
      <c r="F3325" s="131">
        <v>51580</v>
      </c>
      <c r="G3325" s="131">
        <v>51848.000000059605</v>
      </c>
      <c r="H3325" s="152" t="s">
        <v>280</v>
      </c>
    </row>
    <row r="3327" spans="4:8" ht="12.75">
      <c r="D3327" s="131">
        <v>54223.12841767073</v>
      </c>
      <c r="F3327" s="131">
        <v>52944.000000059605</v>
      </c>
      <c r="G3327" s="131">
        <v>51328</v>
      </c>
      <c r="H3327" s="152" t="s">
        <v>281</v>
      </c>
    </row>
    <row r="3329" spans="4:8" ht="12.75">
      <c r="D3329" s="131">
        <v>54249.360671103</v>
      </c>
      <c r="F3329" s="131">
        <v>53012</v>
      </c>
      <c r="G3329" s="131">
        <v>52001.999999940395</v>
      </c>
      <c r="H3329" s="152" t="s">
        <v>282</v>
      </c>
    </row>
    <row r="3331" spans="1:8" ht="12.75">
      <c r="A3331" s="147" t="s">
        <v>429</v>
      </c>
      <c r="C3331" s="153" t="s">
        <v>430</v>
      </c>
      <c r="D3331" s="131">
        <v>54413.16352504492</v>
      </c>
      <c r="F3331" s="131">
        <v>52512.00000001986</v>
      </c>
      <c r="G3331" s="131">
        <v>51726</v>
      </c>
      <c r="H3331" s="131">
        <v>2291.3280271994145</v>
      </c>
    </row>
    <row r="3332" spans="1:8" ht="12.75">
      <c r="A3332" s="130">
        <v>38398.06600694444</v>
      </c>
      <c r="C3332" s="153" t="s">
        <v>431</v>
      </c>
      <c r="D3332" s="131">
        <v>306.7132372931217</v>
      </c>
      <c r="F3332" s="131">
        <v>807.8514715131995</v>
      </c>
      <c r="G3332" s="131">
        <v>353.1741779788666</v>
      </c>
      <c r="H3332" s="131">
        <v>306.7132372931217</v>
      </c>
    </row>
    <row r="3334" spans="3:8" ht="12.75">
      <c r="C3334" s="153" t="s">
        <v>432</v>
      </c>
      <c r="D3334" s="131">
        <v>0.5636747018980983</v>
      </c>
      <c r="F3334" s="131">
        <v>1.5384130703703804</v>
      </c>
      <c r="G3334" s="131">
        <v>0.6827788307212362</v>
      </c>
      <c r="H3334" s="131">
        <v>13.385828377790292</v>
      </c>
    </row>
    <row r="3335" spans="1:10" ht="12.75">
      <c r="A3335" s="147" t="s">
        <v>421</v>
      </c>
      <c r="C3335" s="148" t="s">
        <v>422</v>
      </c>
      <c r="D3335" s="148" t="s">
        <v>423</v>
      </c>
      <c r="F3335" s="148" t="s">
        <v>424</v>
      </c>
      <c r="G3335" s="148" t="s">
        <v>425</v>
      </c>
      <c r="H3335" s="148" t="s">
        <v>426</v>
      </c>
      <c r="I3335" s="149" t="s">
        <v>427</v>
      </c>
      <c r="J3335" s="148" t="s">
        <v>428</v>
      </c>
    </row>
    <row r="3336" spans="1:8" ht="12.75">
      <c r="A3336" s="150" t="s">
        <v>495</v>
      </c>
      <c r="C3336" s="151">
        <v>361.38400000007823</v>
      </c>
      <c r="D3336" s="131">
        <v>50567.79415142536</v>
      </c>
      <c r="F3336" s="131">
        <v>46910</v>
      </c>
      <c r="G3336" s="131">
        <v>46694</v>
      </c>
      <c r="H3336" s="152" t="s">
        <v>283</v>
      </c>
    </row>
    <row r="3338" spans="4:8" ht="12.75">
      <c r="D3338" s="131">
        <v>49522</v>
      </c>
      <c r="F3338" s="131">
        <v>47174</v>
      </c>
      <c r="G3338" s="131">
        <v>47376</v>
      </c>
      <c r="H3338" s="152" t="s">
        <v>284</v>
      </c>
    </row>
    <row r="3340" spans="4:8" ht="12.75">
      <c r="D3340" s="131">
        <v>50213.14946502447</v>
      </c>
      <c r="F3340" s="131">
        <v>46202</v>
      </c>
      <c r="G3340" s="131">
        <v>46244</v>
      </c>
      <c r="H3340" s="152" t="s">
        <v>285</v>
      </c>
    </row>
    <row r="3342" spans="1:8" ht="12.75">
      <c r="A3342" s="147" t="s">
        <v>429</v>
      </c>
      <c r="C3342" s="153" t="s">
        <v>430</v>
      </c>
      <c r="D3342" s="131">
        <v>50100.98120548327</v>
      </c>
      <c r="F3342" s="131">
        <v>46762</v>
      </c>
      <c r="G3342" s="131">
        <v>46771.33333333333</v>
      </c>
      <c r="H3342" s="131">
        <v>3334.691191803387</v>
      </c>
    </row>
    <row r="3343" spans="1:8" ht="12.75">
      <c r="A3343" s="130">
        <v>38398.06643518519</v>
      </c>
      <c r="C3343" s="153" t="s">
        <v>431</v>
      </c>
      <c r="D3343" s="131">
        <v>531.8436242214434</v>
      </c>
      <c r="F3343" s="131">
        <v>502.61715052313923</v>
      </c>
      <c r="G3343" s="131">
        <v>569.9485356883841</v>
      </c>
      <c r="H3343" s="131">
        <v>531.8436242214434</v>
      </c>
    </row>
    <row r="3345" spans="3:8" ht="12.75">
      <c r="C3345" s="153" t="s">
        <v>432</v>
      </c>
      <c r="D3345" s="131">
        <v>1.0615433299402854</v>
      </c>
      <c r="F3345" s="131">
        <v>1.074841004497539</v>
      </c>
      <c r="G3345" s="131">
        <v>1.218585178289517</v>
      </c>
      <c r="H3345" s="131">
        <v>15.948811857862758</v>
      </c>
    </row>
    <row r="3346" spans="1:10" ht="12.75">
      <c r="A3346" s="147" t="s">
        <v>421</v>
      </c>
      <c r="C3346" s="148" t="s">
        <v>422</v>
      </c>
      <c r="D3346" s="148" t="s">
        <v>423</v>
      </c>
      <c r="F3346" s="148" t="s">
        <v>424</v>
      </c>
      <c r="G3346" s="148" t="s">
        <v>425</v>
      </c>
      <c r="H3346" s="148" t="s">
        <v>426</v>
      </c>
      <c r="I3346" s="149" t="s">
        <v>427</v>
      </c>
      <c r="J3346" s="148" t="s">
        <v>428</v>
      </c>
    </row>
    <row r="3347" spans="1:8" ht="12.75">
      <c r="A3347" s="150" t="s">
        <v>514</v>
      </c>
      <c r="C3347" s="151">
        <v>371.029</v>
      </c>
      <c r="D3347" s="131">
        <v>56925.341689527035</v>
      </c>
      <c r="F3347" s="131">
        <v>56548.000000059605</v>
      </c>
      <c r="G3347" s="131">
        <v>58172</v>
      </c>
      <c r="H3347" s="152" t="s">
        <v>286</v>
      </c>
    </row>
    <row r="3349" spans="4:8" ht="12.75">
      <c r="D3349" s="131">
        <v>55896.999999940395</v>
      </c>
      <c r="F3349" s="131">
        <v>56218</v>
      </c>
      <c r="G3349" s="131">
        <v>58836.000000059605</v>
      </c>
      <c r="H3349" s="152" t="s">
        <v>287</v>
      </c>
    </row>
    <row r="3351" spans="4:8" ht="12.75">
      <c r="D3351" s="131">
        <v>57002.89838784933</v>
      </c>
      <c r="F3351" s="131">
        <v>57454</v>
      </c>
      <c r="G3351" s="131">
        <v>58242</v>
      </c>
      <c r="H3351" s="152" t="s">
        <v>288</v>
      </c>
    </row>
    <row r="3353" spans="1:8" ht="12.75">
      <c r="A3353" s="147" t="s">
        <v>429</v>
      </c>
      <c r="C3353" s="153" t="s">
        <v>430</v>
      </c>
      <c r="D3353" s="131">
        <v>56608.41335910559</v>
      </c>
      <c r="F3353" s="131">
        <v>56740.00000001986</v>
      </c>
      <c r="G3353" s="131">
        <v>58416.666666686535</v>
      </c>
      <c r="H3353" s="131">
        <v>-769.6416092018077</v>
      </c>
    </row>
    <row r="3354" spans="1:8" ht="12.75">
      <c r="A3354" s="130">
        <v>38398.06688657407</v>
      </c>
      <c r="C3354" s="153" t="s">
        <v>431</v>
      </c>
      <c r="D3354" s="131">
        <v>617.3212178945622</v>
      </c>
      <c r="F3354" s="131">
        <v>639.9781246172456</v>
      </c>
      <c r="G3354" s="131">
        <v>364.83603626637705</v>
      </c>
      <c r="H3354" s="131">
        <v>617.3212178945622</v>
      </c>
    </row>
    <row r="3356" spans="3:7" ht="12.75">
      <c r="C3356" s="153" t="s">
        <v>432</v>
      </c>
      <c r="D3356" s="131">
        <v>1.0905114297736536</v>
      </c>
      <c r="F3356" s="131">
        <v>1.1279135083133973</v>
      </c>
      <c r="G3356" s="131">
        <v>0.6245410035941564</v>
      </c>
    </row>
    <row r="3357" spans="1:10" ht="12.75">
      <c r="A3357" s="147" t="s">
        <v>421</v>
      </c>
      <c r="C3357" s="148" t="s">
        <v>422</v>
      </c>
      <c r="D3357" s="148" t="s">
        <v>423</v>
      </c>
      <c r="F3357" s="148" t="s">
        <v>424</v>
      </c>
      <c r="G3357" s="148" t="s">
        <v>425</v>
      </c>
      <c r="H3357" s="148" t="s">
        <v>426</v>
      </c>
      <c r="I3357" s="149" t="s">
        <v>427</v>
      </c>
      <c r="J3357" s="148" t="s">
        <v>428</v>
      </c>
    </row>
    <row r="3358" spans="1:8" ht="12.75">
      <c r="A3358" s="150" t="s">
        <v>489</v>
      </c>
      <c r="C3358" s="151">
        <v>407.77100000018254</v>
      </c>
      <c r="D3358" s="131">
        <v>145065.80097174644</v>
      </c>
      <c r="F3358" s="131">
        <v>139000</v>
      </c>
      <c r="G3358" s="131">
        <v>135300</v>
      </c>
      <c r="H3358" s="152" t="s">
        <v>289</v>
      </c>
    </row>
    <row r="3360" spans="4:8" ht="12.75">
      <c r="D3360" s="131">
        <v>143603.3504986763</v>
      </c>
      <c r="F3360" s="131">
        <v>138600</v>
      </c>
      <c r="G3360" s="131">
        <v>135800</v>
      </c>
      <c r="H3360" s="152" t="s">
        <v>290</v>
      </c>
    </row>
    <row r="3362" spans="4:8" ht="12.75">
      <c r="D3362" s="131">
        <v>144525.38232517242</v>
      </c>
      <c r="F3362" s="131">
        <v>138600</v>
      </c>
      <c r="G3362" s="131">
        <v>135000</v>
      </c>
      <c r="H3362" s="152" t="s">
        <v>291</v>
      </c>
    </row>
    <row r="3364" spans="1:8" ht="12.75">
      <c r="A3364" s="147" t="s">
        <v>429</v>
      </c>
      <c r="C3364" s="153" t="s">
        <v>430</v>
      </c>
      <c r="D3364" s="131">
        <v>144398.17793186507</v>
      </c>
      <c r="F3364" s="131">
        <v>138733.33333333334</v>
      </c>
      <c r="G3364" s="131">
        <v>135366.66666666666</v>
      </c>
      <c r="H3364" s="131">
        <v>7375.704137315788</v>
      </c>
    </row>
    <row r="3365" spans="1:8" ht="12.75">
      <c r="A3365" s="130">
        <v>38398.067349537036</v>
      </c>
      <c r="C3365" s="153" t="s">
        <v>431</v>
      </c>
      <c r="D3365" s="131">
        <v>739.476885916448</v>
      </c>
      <c r="F3365" s="131">
        <v>230.94010767585027</v>
      </c>
      <c r="G3365" s="131">
        <v>404.14518843273805</v>
      </c>
      <c r="H3365" s="131">
        <v>739.476885916448</v>
      </c>
    </row>
    <row r="3367" spans="3:8" ht="12.75">
      <c r="C3367" s="153" t="s">
        <v>432</v>
      </c>
      <c r="D3367" s="131">
        <v>0.51210956849149</v>
      </c>
      <c r="F3367" s="131">
        <v>0.16646331644102613</v>
      </c>
      <c r="G3367" s="131">
        <v>0.29855591364152045</v>
      </c>
      <c r="H3367" s="131">
        <v>10.025848002433069</v>
      </c>
    </row>
    <row r="3368" spans="1:10" ht="12.75">
      <c r="A3368" s="147" t="s">
        <v>421</v>
      </c>
      <c r="C3368" s="148" t="s">
        <v>422</v>
      </c>
      <c r="D3368" s="148" t="s">
        <v>423</v>
      </c>
      <c r="F3368" s="148" t="s">
        <v>424</v>
      </c>
      <c r="G3368" s="148" t="s">
        <v>425</v>
      </c>
      <c r="H3368" s="148" t="s">
        <v>426</v>
      </c>
      <c r="I3368" s="149" t="s">
        <v>427</v>
      </c>
      <c r="J3368" s="148" t="s">
        <v>428</v>
      </c>
    </row>
    <row r="3369" spans="1:8" ht="12.75">
      <c r="A3369" s="150" t="s">
        <v>496</v>
      </c>
      <c r="C3369" s="151">
        <v>455.40299999993294</v>
      </c>
      <c r="D3369" s="131">
        <v>141425.65341472626</v>
      </c>
      <c r="F3369" s="131">
        <v>132112.5</v>
      </c>
      <c r="G3369" s="131">
        <v>136132.5</v>
      </c>
      <c r="H3369" s="152" t="s">
        <v>292</v>
      </c>
    </row>
    <row r="3371" spans="4:8" ht="12.75">
      <c r="D3371" s="131">
        <v>140805.18749523163</v>
      </c>
      <c r="F3371" s="131">
        <v>132400</v>
      </c>
      <c r="G3371" s="131">
        <v>136635</v>
      </c>
      <c r="H3371" s="152" t="s">
        <v>293</v>
      </c>
    </row>
    <row r="3373" spans="4:8" ht="12.75">
      <c r="D3373" s="131">
        <v>139715.9245083332</v>
      </c>
      <c r="F3373" s="131">
        <v>132402.5</v>
      </c>
      <c r="G3373" s="131">
        <v>135842.5</v>
      </c>
      <c r="H3373" s="152" t="s">
        <v>294</v>
      </c>
    </row>
    <row r="3375" spans="1:8" ht="12.75">
      <c r="A3375" s="147" t="s">
        <v>429</v>
      </c>
      <c r="C3375" s="153" t="s">
        <v>430</v>
      </c>
      <c r="D3375" s="131">
        <v>140648.92180609703</v>
      </c>
      <c r="F3375" s="131">
        <v>132305</v>
      </c>
      <c r="G3375" s="131">
        <v>136203.33333333334</v>
      </c>
      <c r="H3375" s="131">
        <v>6406.087503771449</v>
      </c>
    </row>
    <row r="3376" spans="1:8" ht="12.75">
      <c r="A3376" s="130">
        <v>38398.06799768518</v>
      </c>
      <c r="C3376" s="153" t="s">
        <v>431</v>
      </c>
      <c r="D3376" s="131">
        <v>865.5099407511519</v>
      </c>
      <c r="F3376" s="131">
        <v>166.7145764472921</v>
      </c>
      <c r="G3376" s="131">
        <v>400.9701776109207</v>
      </c>
      <c r="H3376" s="131">
        <v>865.5099407511519</v>
      </c>
    </row>
    <row r="3378" spans="3:8" ht="12.75">
      <c r="C3378" s="153" t="s">
        <v>432</v>
      </c>
      <c r="D3378" s="131">
        <v>0.6153690548331191</v>
      </c>
      <c r="F3378" s="131">
        <v>0.12600776724030993</v>
      </c>
      <c r="G3378" s="131">
        <v>0.2943908697370995</v>
      </c>
      <c r="H3378" s="131">
        <v>13.510741778684745</v>
      </c>
    </row>
    <row r="3379" spans="1:16" ht="12.75">
      <c r="A3379" s="141" t="s">
        <v>412</v>
      </c>
      <c r="B3379" s="136" t="s">
        <v>573</v>
      </c>
      <c r="D3379" s="141" t="s">
        <v>413</v>
      </c>
      <c r="E3379" s="136" t="s">
        <v>414</v>
      </c>
      <c r="F3379" s="137" t="s">
        <v>468</v>
      </c>
      <c r="G3379" s="142" t="s">
        <v>416</v>
      </c>
      <c r="H3379" s="143">
        <v>3</v>
      </c>
      <c r="I3379" s="144" t="s">
        <v>417</v>
      </c>
      <c r="J3379" s="143">
        <v>3</v>
      </c>
      <c r="K3379" s="142" t="s">
        <v>418</v>
      </c>
      <c r="L3379" s="145">
        <v>1</v>
      </c>
      <c r="M3379" s="142" t="s">
        <v>419</v>
      </c>
      <c r="N3379" s="146">
        <v>1</v>
      </c>
      <c r="O3379" s="142" t="s">
        <v>420</v>
      </c>
      <c r="P3379" s="146">
        <v>1</v>
      </c>
    </row>
    <row r="3381" spans="1:10" ht="12.75">
      <c r="A3381" s="147" t="s">
        <v>421</v>
      </c>
      <c r="C3381" s="148" t="s">
        <v>422</v>
      </c>
      <c r="D3381" s="148" t="s">
        <v>423</v>
      </c>
      <c r="F3381" s="148" t="s">
        <v>424</v>
      </c>
      <c r="G3381" s="148" t="s">
        <v>425</v>
      </c>
      <c r="H3381" s="148" t="s">
        <v>426</v>
      </c>
      <c r="I3381" s="149" t="s">
        <v>427</v>
      </c>
      <c r="J3381" s="148" t="s">
        <v>428</v>
      </c>
    </row>
    <row r="3382" spans="1:8" ht="12.75">
      <c r="A3382" s="150" t="s">
        <v>492</v>
      </c>
      <c r="C3382" s="151">
        <v>228.61599999992177</v>
      </c>
      <c r="D3382" s="131">
        <v>66713.86422526836</v>
      </c>
      <c r="F3382" s="131">
        <v>63840.000000059605</v>
      </c>
      <c r="G3382" s="131">
        <v>58062</v>
      </c>
      <c r="H3382" s="152" t="s">
        <v>295</v>
      </c>
    </row>
    <row r="3384" spans="4:8" ht="12.75">
      <c r="D3384" s="131">
        <v>66415.5</v>
      </c>
      <c r="F3384" s="131">
        <v>63730.999999940395</v>
      </c>
      <c r="G3384" s="131">
        <v>58169.000000059605</v>
      </c>
      <c r="H3384" s="152" t="s">
        <v>296</v>
      </c>
    </row>
    <row r="3386" spans="4:8" ht="12.75">
      <c r="D3386" s="131">
        <v>65797</v>
      </c>
      <c r="F3386" s="131">
        <v>64559</v>
      </c>
      <c r="G3386" s="131">
        <v>58061.000000059605</v>
      </c>
      <c r="H3386" s="152" t="s">
        <v>297</v>
      </c>
    </row>
    <row r="3388" spans="1:8" ht="12.75">
      <c r="A3388" s="147" t="s">
        <v>429</v>
      </c>
      <c r="C3388" s="153" t="s">
        <v>430</v>
      </c>
      <c r="D3388" s="131">
        <v>66308.78807508945</v>
      </c>
      <c r="F3388" s="131">
        <v>64043.33333333333</v>
      </c>
      <c r="G3388" s="131">
        <v>58097.33333337307</v>
      </c>
      <c r="H3388" s="131">
        <v>5183.285669571674</v>
      </c>
    </row>
    <row r="3389" spans="1:8" ht="12.75">
      <c r="A3389" s="130">
        <v>38398.07021990741</v>
      </c>
      <c r="C3389" s="153" t="s">
        <v>431</v>
      </c>
      <c r="D3389" s="131">
        <v>467.6543361102111</v>
      </c>
      <c r="F3389" s="131">
        <v>449.8936911536366</v>
      </c>
      <c r="G3389" s="131">
        <v>62.06716793088708</v>
      </c>
      <c r="H3389" s="131">
        <v>467.6543361102111</v>
      </c>
    </row>
    <row r="3391" spans="3:8" ht="12.75">
      <c r="C3391" s="153" t="s">
        <v>432</v>
      </c>
      <c r="D3391" s="131">
        <v>0.7052675062928756</v>
      </c>
      <c r="F3391" s="131">
        <v>0.7024832527251914</v>
      </c>
      <c r="G3391" s="131">
        <v>0.10683307540938992</v>
      </c>
      <c r="H3391" s="131">
        <v>9.022353115815363</v>
      </c>
    </row>
    <row r="3392" spans="1:10" ht="12.75">
      <c r="A3392" s="147" t="s">
        <v>421</v>
      </c>
      <c r="C3392" s="148" t="s">
        <v>422</v>
      </c>
      <c r="D3392" s="148" t="s">
        <v>423</v>
      </c>
      <c r="F3392" s="148" t="s">
        <v>424</v>
      </c>
      <c r="G3392" s="148" t="s">
        <v>425</v>
      </c>
      <c r="H3392" s="148" t="s">
        <v>426</v>
      </c>
      <c r="I3392" s="149" t="s">
        <v>427</v>
      </c>
      <c r="J3392" s="148" t="s">
        <v>428</v>
      </c>
    </row>
    <row r="3393" spans="1:8" ht="12.75">
      <c r="A3393" s="150" t="s">
        <v>493</v>
      </c>
      <c r="C3393" s="151">
        <v>231.6040000000503</v>
      </c>
      <c r="D3393" s="131">
        <v>63681.42137277126</v>
      </c>
      <c r="F3393" s="131">
        <v>42730</v>
      </c>
      <c r="G3393" s="131">
        <v>66266</v>
      </c>
      <c r="H3393" s="152" t="s">
        <v>298</v>
      </c>
    </row>
    <row r="3395" spans="4:8" ht="12.75">
      <c r="D3395" s="131">
        <v>64104.14669764042</v>
      </c>
      <c r="F3395" s="131">
        <v>43612</v>
      </c>
      <c r="G3395" s="131">
        <v>66501</v>
      </c>
      <c r="H3395" s="152" t="s">
        <v>299</v>
      </c>
    </row>
    <row r="3397" spans="4:8" ht="12.75">
      <c r="D3397" s="131">
        <v>63714.812422931194</v>
      </c>
      <c r="F3397" s="131">
        <v>43506</v>
      </c>
      <c r="G3397" s="131">
        <v>67137</v>
      </c>
      <c r="H3397" s="152" t="s">
        <v>300</v>
      </c>
    </row>
    <row r="3399" spans="1:8" ht="12.75">
      <c r="A3399" s="147" t="s">
        <v>429</v>
      </c>
      <c r="C3399" s="153" t="s">
        <v>430</v>
      </c>
      <c r="D3399" s="131">
        <v>63833.46016444762</v>
      </c>
      <c r="F3399" s="131">
        <v>43282.66666666667</v>
      </c>
      <c r="G3399" s="131">
        <v>66634.66666666667</v>
      </c>
      <c r="H3399" s="131">
        <v>4200.274979262441</v>
      </c>
    </row>
    <row r="3400" spans="1:8" ht="12.75">
      <c r="A3400" s="130">
        <v>38398.07068287037</v>
      </c>
      <c r="C3400" s="153" t="s">
        <v>431</v>
      </c>
      <c r="D3400" s="131">
        <v>235.01519099317517</v>
      </c>
      <c r="F3400" s="131">
        <v>481.548889868239</v>
      </c>
      <c r="G3400" s="131">
        <v>450.62216249684536</v>
      </c>
      <c r="H3400" s="131">
        <v>235.01519099317517</v>
      </c>
    </row>
    <row r="3402" spans="3:8" ht="12.75">
      <c r="C3402" s="153" t="s">
        <v>432</v>
      </c>
      <c r="D3402" s="131">
        <v>0.36816928048037745</v>
      </c>
      <c r="F3402" s="131">
        <v>1.1125675171005458</v>
      </c>
      <c r="G3402" s="131">
        <v>0.6762578475120737</v>
      </c>
      <c r="H3402" s="131">
        <v>5.595233458606639</v>
      </c>
    </row>
    <row r="3403" spans="1:10" ht="12.75">
      <c r="A3403" s="147" t="s">
        <v>421</v>
      </c>
      <c r="C3403" s="148" t="s">
        <v>422</v>
      </c>
      <c r="D3403" s="148" t="s">
        <v>423</v>
      </c>
      <c r="F3403" s="148" t="s">
        <v>424</v>
      </c>
      <c r="G3403" s="148" t="s">
        <v>425</v>
      </c>
      <c r="H3403" s="148" t="s">
        <v>426</v>
      </c>
      <c r="I3403" s="149" t="s">
        <v>427</v>
      </c>
      <c r="J3403" s="148" t="s">
        <v>428</v>
      </c>
    </row>
    <row r="3404" spans="1:8" ht="12.75">
      <c r="A3404" s="150" t="s">
        <v>491</v>
      </c>
      <c r="C3404" s="151">
        <v>267.7160000000149</v>
      </c>
      <c r="D3404" s="131">
        <v>16788.58789947629</v>
      </c>
      <c r="F3404" s="131">
        <v>13107.749999985099</v>
      </c>
      <c r="G3404" s="131">
        <v>13754.750000014901</v>
      </c>
      <c r="H3404" s="152" t="s">
        <v>301</v>
      </c>
    </row>
    <row r="3406" spans="4:8" ht="12.75">
      <c r="D3406" s="131">
        <v>16752.66459465027</v>
      </c>
      <c r="F3406" s="131">
        <v>13196.75</v>
      </c>
      <c r="G3406" s="131">
        <v>13872</v>
      </c>
      <c r="H3406" s="152" t="s">
        <v>302</v>
      </c>
    </row>
    <row r="3408" spans="4:8" ht="12.75">
      <c r="D3408" s="131">
        <v>16814.202935665846</v>
      </c>
      <c r="F3408" s="131">
        <v>13172.500000014901</v>
      </c>
      <c r="G3408" s="131">
        <v>13792</v>
      </c>
      <c r="H3408" s="152" t="s">
        <v>303</v>
      </c>
    </row>
    <row r="3410" spans="1:8" ht="12.75">
      <c r="A3410" s="147" t="s">
        <v>429</v>
      </c>
      <c r="C3410" s="153" t="s">
        <v>430</v>
      </c>
      <c r="D3410" s="131">
        <v>16785.1518099308</v>
      </c>
      <c r="F3410" s="131">
        <v>13159</v>
      </c>
      <c r="G3410" s="131">
        <v>13806.250000004966</v>
      </c>
      <c r="H3410" s="131">
        <v>3248.2386109682134</v>
      </c>
    </row>
    <row r="3411" spans="1:8" ht="12.75">
      <c r="A3411" s="130">
        <v>38398.07133101852</v>
      </c>
      <c r="C3411" s="153" t="s">
        <v>431</v>
      </c>
      <c r="D3411" s="131">
        <v>30.91273018123591</v>
      </c>
      <c r="F3411" s="131">
        <v>46.0101890999945</v>
      </c>
      <c r="G3411" s="131">
        <v>59.90982806883241</v>
      </c>
      <c r="H3411" s="131">
        <v>30.91273018123591</v>
      </c>
    </row>
    <row r="3413" spans="3:8" ht="12.75">
      <c r="C3413" s="153" t="s">
        <v>432</v>
      </c>
      <c r="D3413" s="131">
        <v>0.18416711705250496</v>
      </c>
      <c r="F3413" s="131">
        <v>0.3496480667223535</v>
      </c>
      <c r="G3413" s="131">
        <v>0.43393266143095255</v>
      </c>
      <c r="H3413" s="131">
        <v>0.951676704933375</v>
      </c>
    </row>
    <row r="3414" spans="1:10" ht="12.75">
      <c r="A3414" s="147" t="s">
        <v>421</v>
      </c>
      <c r="C3414" s="148" t="s">
        <v>422</v>
      </c>
      <c r="D3414" s="148" t="s">
        <v>423</v>
      </c>
      <c r="F3414" s="148" t="s">
        <v>424</v>
      </c>
      <c r="G3414" s="148" t="s">
        <v>425</v>
      </c>
      <c r="H3414" s="148" t="s">
        <v>426</v>
      </c>
      <c r="I3414" s="149" t="s">
        <v>427</v>
      </c>
      <c r="J3414" s="148" t="s">
        <v>428</v>
      </c>
    </row>
    <row r="3415" spans="1:8" ht="12.75">
      <c r="A3415" s="150" t="s">
        <v>490</v>
      </c>
      <c r="C3415" s="151">
        <v>292.40199999976903</v>
      </c>
      <c r="D3415" s="131">
        <v>91220.72501134872</v>
      </c>
      <c r="F3415" s="131">
        <v>41590.25</v>
      </c>
      <c r="G3415" s="131">
        <v>40856.25</v>
      </c>
      <c r="H3415" s="152" t="s">
        <v>304</v>
      </c>
    </row>
    <row r="3417" spans="4:8" ht="12.75">
      <c r="D3417" s="131">
        <v>90326.05489087105</v>
      </c>
      <c r="F3417" s="131">
        <v>41866.25</v>
      </c>
      <c r="G3417" s="131">
        <v>40968.75</v>
      </c>
      <c r="H3417" s="152" t="s">
        <v>305</v>
      </c>
    </row>
    <row r="3419" spans="4:8" ht="12.75">
      <c r="D3419" s="131">
        <v>90266.94710361958</v>
      </c>
      <c r="F3419" s="131">
        <v>41536.5</v>
      </c>
      <c r="G3419" s="131">
        <v>41156</v>
      </c>
      <c r="H3419" s="152" t="s">
        <v>306</v>
      </c>
    </row>
    <row r="3421" spans="1:8" ht="12.75">
      <c r="A3421" s="147" t="s">
        <v>429</v>
      </c>
      <c r="C3421" s="153" t="s">
        <v>430</v>
      </c>
      <c r="D3421" s="131">
        <v>90604.5756686131</v>
      </c>
      <c r="F3421" s="131">
        <v>41664.333333333336</v>
      </c>
      <c r="G3421" s="131">
        <v>40993.666666666664</v>
      </c>
      <c r="H3421" s="131">
        <v>49371.081997727044</v>
      </c>
    </row>
    <row r="3422" spans="1:8" ht="12.75">
      <c r="A3422" s="130">
        <v>38398.07201388889</v>
      </c>
      <c r="C3422" s="153" t="s">
        <v>431</v>
      </c>
      <c r="D3422" s="131">
        <v>534.4187890075262</v>
      </c>
      <c r="F3422" s="131">
        <v>176.91811900801267</v>
      </c>
      <c r="G3422" s="131">
        <v>151.42042739780302</v>
      </c>
      <c r="H3422" s="131">
        <v>534.4187890075262</v>
      </c>
    </row>
    <row r="3424" spans="3:8" ht="12.75">
      <c r="C3424" s="153" t="s">
        <v>432</v>
      </c>
      <c r="D3424" s="131">
        <v>0.5898364238933881</v>
      </c>
      <c r="F3424" s="131">
        <v>0.4246272647460562</v>
      </c>
      <c r="G3424" s="131">
        <v>0.3693751735580366</v>
      </c>
      <c r="H3424" s="131">
        <v>1.0824530623657993</v>
      </c>
    </row>
    <row r="3425" spans="1:10" ht="12.75">
      <c r="A3425" s="147" t="s">
        <v>421</v>
      </c>
      <c r="C3425" s="148" t="s">
        <v>422</v>
      </c>
      <c r="D3425" s="148" t="s">
        <v>423</v>
      </c>
      <c r="F3425" s="148" t="s">
        <v>424</v>
      </c>
      <c r="G3425" s="148" t="s">
        <v>425</v>
      </c>
      <c r="H3425" s="148" t="s">
        <v>426</v>
      </c>
      <c r="I3425" s="149" t="s">
        <v>427</v>
      </c>
      <c r="J3425" s="148" t="s">
        <v>428</v>
      </c>
    </row>
    <row r="3426" spans="1:8" ht="12.75">
      <c r="A3426" s="150" t="s">
        <v>494</v>
      </c>
      <c r="C3426" s="151">
        <v>324.75400000019</v>
      </c>
      <c r="D3426" s="131">
        <v>86654.1441694498</v>
      </c>
      <c r="F3426" s="131">
        <v>58184.999999940395</v>
      </c>
      <c r="G3426" s="131">
        <v>54129</v>
      </c>
      <c r="H3426" s="152" t="s">
        <v>307</v>
      </c>
    </row>
    <row r="3428" spans="4:8" ht="12.75">
      <c r="D3428" s="131">
        <v>86997.79137718678</v>
      </c>
      <c r="F3428" s="131">
        <v>58557.000000059605</v>
      </c>
      <c r="G3428" s="131">
        <v>53365.000000059605</v>
      </c>
      <c r="H3428" s="152" t="s">
        <v>308</v>
      </c>
    </row>
    <row r="3430" spans="4:8" ht="12.75">
      <c r="D3430" s="131">
        <v>86707.84082019329</v>
      </c>
      <c r="F3430" s="131">
        <v>57480</v>
      </c>
      <c r="G3430" s="131">
        <v>54179</v>
      </c>
      <c r="H3430" s="152" t="s">
        <v>309</v>
      </c>
    </row>
    <row r="3432" spans="1:8" ht="12.75">
      <c r="A3432" s="147" t="s">
        <v>429</v>
      </c>
      <c r="C3432" s="153" t="s">
        <v>430</v>
      </c>
      <c r="D3432" s="131">
        <v>86786.59212227663</v>
      </c>
      <c r="F3432" s="131">
        <v>58074</v>
      </c>
      <c r="G3432" s="131">
        <v>53891.00000001986</v>
      </c>
      <c r="H3432" s="131">
        <v>30665.159447222468</v>
      </c>
    </row>
    <row r="3433" spans="1:8" ht="12.75">
      <c r="A3433" s="130">
        <v>38398.07251157407</v>
      </c>
      <c r="C3433" s="153" t="s">
        <v>431</v>
      </c>
      <c r="D3433" s="131">
        <v>184.86394059741104</v>
      </c>
      <c r="F3433" s="131">
        <v>547.0127969453482</v>
      </c>
      <c r="G3433" s="131">
        <v>456.21486162670703</v>
      </c>
      <c r="H3433" s="131">
        <v>184.86394059741104</v>
      </c>
    </row>
    <row r="3435" spans="3:8" ht="12.75">
      <c r="C3435" s="153" t="s">
        <v>432</v>
      </c>
      <c r="D3435" s="131">
        <v>0.21300979342171877</v>
      </c>
      <c r="F3435" s="131">
        <v>0.9419237471938356</v>
      </c>
      <c r="G3435" s="131">
        <v>0.8465511154488484</v>
      </c>
      <c r="H3435" s="131">
        <v>0.6028468265934791</v>
      </c>
    </row>
    <row r="3436" spans="1:10" ht="12.75">
      <c r="A3436" s="147" t="s">
        <v>421</v>
      </c>
      <c r="C3436" s="148" t="s">
        <v>422</v>
      </c>
      <c r="D3436" s="148" t="s">
        <v>423</v>
      </c>
      <c r="F3436" s="148" t="s">
        <v>424</v>
      </c>
      <c r="G3436" s="148" t="s">
        <v>425</v>
      </c>
      <c r="H3436" s="148" t="s">
        <v>426</v>
      </c>
      <c r="I3436" s="149" t="s">
        <v>427</v>
      </c>
      <c r="J3436" s="148" t="s">
        <v>428</v>
      </c>
    </row>
    <row r="3437" spans="1:8" ht="12.75">
      <c r="A3437" s="150" t="s">
        <v>513</v>
      </c>
      <c r="C3437" s="151">
        <v>343.82299999985844</v>
      </c>
      <c r="D3437" s="131">
        <v>73081.46092355251</v>
      </c>
      <c r="F3437" s="131">
        <v>52382.000000059605</v>
      </c>
      <c r="G3437" s="131">
        <v>52224</v>
      </c>
      <c r="H3437" s="152" t="s">
        <v>310</v>
      </c>
    </row>
    <row r="3439" spans="4:8" ht="12.75">
      <c r="D3439" s="131">
        <v>72964.437728405</v>
      </c>
      <c r="F3439" s="131">
        <v>53724</v>
      </c>
      <c r="G3439" s="131">
        <v>51980</v>
      </c>
      <c r="H3439" s="152" t="s">
        <v>311</v>
      </c>
    </row>
    <row r="3441" spans="4:8" ht="12.75">
      <c r="D3441" s="131">
        <v>72564.46536564827</v>
      </c>
      <c r="F3441" s="131">
        <v>53978</v>
      </c>
      <c r="G3441" s="131">
        <v>52842</v>
      </c>
      <c r="H3441" s="152" t="s">
        <v>312</v>
      </c>
    </row>
    <row r="3443" spans="1:8" ht="12.75">
      <c r="A3443" s="147" t="s">
        <v>429</v>
      </c>
      <c r="C3443" s="153" t="s">
        <v>430</v>
      </c>
      <c r="D3443" s="131">
        <v>72870.12133920193</v>
      </c>
      <c r="F3443" s="131">
        <v>53361.33333335321</v>
      </c>
      <c r="G3443" s="131">
        <v>52348.66666666667</v>
      </c>
      <c r="H3443" s="131">
        <v>20011.468140538724</v>
      </c>
    </row>
    <row r="3444" spans="1:8" ht="12.75">
      <c r="A3444" s="130">
        <v>38398.07295138889</v>
      </c>
      <c r="C3444" s="153" t="s">
        <v>431</v>
      </c>
      <c r="D3444" s="131">
        <v>271.09553238186874</v>
      </c>
      <c r="F3444" s="131">
        <v>857.5834264226072</v>
      </c>
      <c r="G3444" s="131">
        <v>444.3167038648596</v>
      </c>
      <c r="H3444" s="131">
        <v>271.09553238186874</v>
      </c>
    </row>
    <row r="3446" spans="3:8" ht="12.75">
      <c r="C3446" s="153" t="s">
        <v>432</v>
      </c>
      <c r="D3446" s="131">
        <v>0.37202563602158784</v>
      </c>
      <c r="F3446" s="131">
        <v>1.607125183820284</v>
      </c>
      <c r="G3446" s="131">
        <v>0.8487641274496509</v>
      </c>
      <c r="H3446" s="131">
        <v>1.3547008669128595</v>
      </c>
    </row>
    <row r="3447" spans="1:10" ht="12.75">
      <c r="A3447" s="147" t="s">
        <v>421</v>
      </c>
      <c r="C3447" s="148" t="s">
        <v>422</v>
      </c>
      <c r="D3447" s="148" t="s">
        <v>423</v>
      </c>
      <c r="F3447" s="148" t="s">
        <v>424</v>
      </c>
      <c r="G3447" s="148" t="s">
        <v>425</v>
      </c>
      <c r="H3447" s="148" t="s">
        <v>426</v>
      </c>
      <c r="I3447" s="149" t="s">
        <v>427</v>
      </c>
      <c r="J3447" s="148" t="s">
        <v>428</v>
      </c>
    </row>
    <row r="3448" spans="1:8" ht="12.75">
      <c r="A3448" s="150" t="s">
        <v>495</v>
      </c>
      <c r="C3448" s="151">
        <v>361.38400000007823</v>
      </c>
      <c r="D3448" s="131">
        <v>79251.42548620701</v>
      </c>
      <c r="F3448" s="131">
        <v>47616</v>
      </c>
      <c r="G3448" s="131">
        <v>47984</v>
      </c>
      <c r="H3448" s="152" t="s">
        <v>313</v>
      </c>
    </row>
    <row r="3450" spans="4:8" ht="12.75">
      <c r="D3450" s="131">
        <v>79150.99547588825</v>
      </c>
      <c r="F3450" s="131">
        <v>47852</v>
      </c>
      <c r="G3450" s="131">
        <v>48374</v>
      </c>
      <c r="H3450" s="152" t="s">
        <v>314</v>
      </c>
    </row>
    <row r="3452" spans="4:8" ht="12.75">
      <c r="D3452" s="131">
        <v>78875.17344796658</v>
      </c>
      <c r="F3452" s="131">
        <v>48122</v>
      </c>
      <c r="G3452" s="131">
        <v>47320</v>
      </c>
      <c r="H3452" s="152" t="s">
        <v>315</v>
      </c>
    </row>
    <row r="3454" spans="1:8" ht="12.75">
      <c r="A3454" s="147" t="s">
        <v>429</v>
      </c>
      <c r="C3454" s="153" t="s">
        <v>430</v>
      </c>
      <c r="D3454" s="131">
        <v>79092.5314700206</v>
      </c>
      <c r="F3454" s="131">
        <v>47863.33333333333</v>
      </c>
      <c r="G3454" s="131">
        <v>47892.66666666667</v>
      </c>
      <c r="H3454" s="131">
        <v>31215.71523655048</v>
      </c>
    </row>
    <row r="3455" spans="1:8" ht="12.75">
      <c r="A3455" s="130">
        <v>38398.073379629626</v>
      </c>
      <c r="C3455" s="153" t="s">
        <v>431</v>
      </c>
      <c r="D3455" s="131">
        <v>194.82024806469573</v>
      </c>
      <c r="F3455" s="131">
        <v>253.1903105044372</v>
      </c>
      <c r="G3455" s="131">
        <v>532.9027428465098</v>
      </c>
      <c r="H3455" s="131">
        <v>194.82024806469573</v>
      </c>
    </row>
    <row r="3457" spans="3:8" ht="12.75">
      <c r="C3457" s="153" t="s">
        <v>432</v>
      </c>
      <c r="D3457" s="131">
        <v>0.2463193988657966</v>
      </c>
      <c r="F3457" s="131">
        <v>0.5289859541147098</v>
      </c>
      <c r="G3457" s="131">
        <v>1.1127021732899465</v>
      </c>
      <c r="H3457" s="131">
        <v>0.6241095121106843</v>
      </c>
    </row>
    <row r="3458" spans="1:10" ht="12.75">
      <c r="A3458" s="147" t="s">
        <v>421</v>
      </c>
      <c r="C3458" s="148" t="s">
        <v>422</v>
      </c>
      <c r="D3458" s="148" t="s">
        <v>423</v>
      </c>
      <c r="F3458" s="148" t="s">
        <v>424</v>
      </c>
      <c r="G3458" s="148" t="s">
        <v>425</v>
      </c>
      <c r="H3458" s="148" t="s">
        <v>426</v>
      </c>
      <c r="I3458" s="149" t="s">
        <v>427</v>
      </c>
      <c r="J3458" s="148" t="s">
        <v>428</v>
      </c>
    </row>
    <row r="3459" spans="1:8" ht="12.75">
      <c r="A3459" s="150" t="s">
        <v>514</v>
      </c>
      <c r="C3459" s="151">
        <v>371.029</v>
      </c>
      <c r="D3459" s="131">
        <v>75743.83193004131</v>
      </c>
      <c r="F3459" s="131">
        <v>58382.000000059605</v>
      </c>
      <c r="G3459" s="131">
        <v>59663.999999940395</v>
      </c>
      <c r="H3459" s="152" t="s">
        <v>316</v>
      </c>
    </row>
    <row r="3461" spans="4:8" ht="12.75">
      <c r="D3461" s="131">
        <v>76231.43220996857</v>
      </c>
      <c r="F3461" s="131">
        <v>57946</v>
      </c>
      <c r="G3461" s="131">
        <v>58951.999999940395</v>
      </c>
      <c r="H3461" s="152" t="s">
        <v>317</v>
      </c>
    </row>
    <row r="3463" spans="4:8" ht="12.75">
      <c r="D3463" s="131">
        <v>75849.62157571316</v>
      </c>
      <c r="F3463" s="131">
        <v>57724</v>
      </c>
      <c r="G3463" s="131">
        <v>59576</v>
      </c>
      <c r="H3463" s="152" t="s">
        <v>318</v>
      </c>
    </row>
    <row r="3465" spans="1:8" ht="12.75">
      <c r="A3465" s="147" t="s">
        <v>429</v>
      </c>
      <c r="C3465" s="153" t="s">
        <v>430</v>
      </c>
      <c r="D3465" s="131">
        <v>75941.62857190768</v>
      </c>
      <c r="F3465" s="131">
        <v>58017.33333335321</v>
      </c>
      <c r="G3465" s="131">
        <v>59397.3333332936</v>
      </c>
      <c r="H3465" s="131">
        <v>17399.136676209295</v>
      </c>
    </row>
    <row r="3466" spans="1:8" ht="12.75">
      <c r="A3466" s="130">
        <v>38398.07381944444</v>
      </c>
      <c r="C3466" s="153" t="s">
        <v>431</v>
      </c>
      <c r="D3466" s="131">
        <v>256.49068941486047</v>
      </c>
      <c r="F3466" s="131">
        <v>334.7496577361838</v>
      </c>
      <c r="G3466" s="131">
        <v>388.17178329072163</v>
      </c>
      <c r="H3466" s="131">
        <v>256.49068941486047</v>
      </c>
    </row>
    <row r="3468" spans="3:8" ht="12.75">
      <c r="C3468" s="153" t="s">
        <v>432</v>
      </c>
      <c r="D3468" s="131">
        <v>0.33774715427915053</v>
      </c>
      <c r="F3468" s="131">
        <v>0.576982150856185</v>
      </c>
      <c r="G3468" s="131">
        <v>0.6535171892525726</v>
      </c>
      <c r="H3468" s="131">
        <v>1.4741575641828997</v>
      </c>
    </row>
    <row r="3469" spans="1:10" ht="12.75">
      <c r="A3469" s="147" t="s">
        <v>421</v>
      </c>
      <c r="C3469" s="148" t="s">
        <v>422</v>
      </c>
      <c r="D3469" s="148" t="s">
        <v>423</v>
      </c>
      <c r="F3469" s="148" t="s">
        <v>424</v>
      </c>
      <c r="G3469" s="148" t="s">
        <v>425</v>
      </c>
      <c r="H3469" s="148" t="s">
        <v>426</v>
      </c>
      <c r="I3469" s="149" t="s">
        <v>427</v>
      </c>
      <c r="J3469" s="148" t="s">
        <v>428</v>
      </c>
    </row>
    <row r="3470" spans="1:8" ht="12.75">
      <c r="A3470" s="150" t="s">
        <v>489</v>
      </c>
      <c r="C3470" s="151">
        <v>407.77100000018254</v>
      </c>
      <c r="D3470" s="131">
        <v>4919451.080718994</v>
      </c>
      <c r="F3470" s="131">
        <v>156600</v>
      </c>
      <c r="G3470" s="131">
        <v>146500</v>
      </c>
      <c r="H3470" s="152" t="s">
        <v>319</v>
      </c>
    </row>
    <row r="3472" spans="4:8" ht="12.75">
      <c r="D3472" s="131">
        <v>4867497.881889343</v>
      </c>
      <c r="F3472" s="131">
        <v>156900</v>
      </c>
      <c r="G3472" s="131">
        <v>147800</v>
      </c>
      <c r="H3472" s="152" t="s">
        <v>320</v>
      </c>
    </row>
    <row r="3474" spans="4:8" ht="12.75">
      <c r="D3474" s="131">
        <v>4985830.712486267</v>
      </c>
      <c r="F3474" s="131">
        <v>155800</v>
      </c>
      <c r="G3474" s="131">
        <v>146900</v>
      </c>
      <c r="H3474" s="152" t="s">
        <v>321</v>
      </c>
    </row>
    <row r="3476" spans="1:8" ht="12.75">
      <c r="A3476" s="147" t="s">
        <v>429</v>
      </c>
      <c r="C3476" s="153" t="s">
        <v>430</v>
      </c>
      <c r="D3476" s="131">
        <v>4924259.891698201</v>
      </c>
      <c r="F3476" s="131">
        <v>156433.33333333334</v>
      </c>
      <c r="G3476" s="131">
        <v>147066.66666666666</v>
      </c>
      <c r="H3476" s="131">
        <v>4772586.474507425</v>
      </c>
    </row>
    <row r="3477" spans="1:8" ht="12.75">
      <c r="A3477" s="130">
        <v>38398.07429398148</v>
      </c>
      <c r="C3477" s="153" t="s">
        <v>431</v>
      </c>
      <c r="D3477" s="131">
        <v>59312.7996013227</v>
      </c>
      <c r="F3477" s="131">
        <v>568.6240703077326</v>
      </c>
      <c r="G3477" s="131">
        <v>665.8328118479393</v>
      </c>
      <c r="H3477" s="131">
        <v>59312.7996013227</v>
      </c>
    </row>
    <row r="3479" spans="3:8" ht="12.75">
      <c r="C3479" s="153" t="s">
        <v>432</v>
      </c>
      <c r="D3479" s="131">
        <v>1.2045018115578754</v>
      </c>
      <c r="F3479" s="131">
        <v>0.36349290665314254</v>
      </c>
      <c r="G3479" s="131">
        <v>0.45274216580775567</v>
      </c>
      <c r="H3479" s="131">
        <v>1.2427810353597486</v>
      </c>
    </row>
    <row r="3480" spans="1:10" ht="12.75">
      <c r="A3480" s="147" t="s">
        <v>421</v>
      </c>
      <c r="C3480" s="148" t="s">
        <v>422</v>
      </c>
      <c r="D3480" s="148" t="s">
        <v>423</v>
      </c>
      <c r="F3480" s="148" t="s">
        <v>424</v>
      </c>
      <c r="G3480" s="148" t="s">
        <v>425</v>
      </c>
      <c r="H3480" s="148" t="s">
        <v>426</v>
      </c>
      <c r="I3480" s="149" t="s">
        <v>427</v>
      </c>
      <c r="J3480" s="148" t="s">
        <v>428</v>
      </c>
    </row>
    <row r="3481" spans="1:8" ht="12.75">
      <c r="A3481" s="150" t="s">
        <v>496</v>
      </c>
      <c r="C3481" s="151">
        <v>455.40299999993294</v>
      </c>
      <c r="D3481" s="131">
        <v>1119985.0557518005</v>
      </c>
      <c r="F3481" s="131">
        <v>138172.5</v>
      </c>
      <c r="G3481" s="131">
        <v>142502.5</v>
      </c>
      <c r="H3481" s="152" t="s">
        <v>322</v>
      </c>
    </row>
    <row r="3483" spans="4:8" ht="12.75">
      <c r="D3483" s="131">
        <v>1085841.098695755</v>
      </c>
      <c r="F3483" s="131">
        <v>140095</v>
      </c>
      <c r="G3483" s="131">
        <v>142125</v>
      </c>
      <c r="H3483" s="152" t="s">
        <v>323</v>
      </c>
    </row>
    <row r="3485" spans="4:8" ht="12.75">
      <c r="D3485" s="131">
        <v>1100993.1523475647</v>
      </c>
      <c r="F3485" s="131">
        <v>138652.5</v>
      </c>
      <c r="G3485" s="131">
        <v>142025</v>
      </c>
      <c r="H3485" s="152" t="s">
        <v>324</v>
      </c>
    </row>
    <row r="3487" spans="1:8" ht="12.75">
      <c r="A3487" s="147" t="s">
        <v>429</v>
      </c>
      <c r="C3487" s="153" t="s">
        <v>430</v>
      </c>
      <c r="D3487" s="131">
        <v>1102273.1022650402</v>
      </c>
      <c r="F3487" s="131">
        <v>138973.33333333334</v>
      </c>
      <c r="G3487" s="131">
        <v>142217.5</v>
      </c>
      <c r="H3487" s="131">
        <v>961687.1163154276</v>
      </c>
    </row>
    <row r="3488" spans="1:8" ht="12.75">
      <c r="A3488" s="130">
        <v>38398.07493055556</v>
      </c>
      <c r="C3488" s="153" t="s">
        <v>431</v>
      </c>
      <c r="D3488" s="131">
        <v>17107.92666294755</v>
      </c>
      <c r="F3488" s="131">
        <v>1000.6008611496061</v>
      </c>
      <c r="G3488" s="131">
        <v>251.83079636930822</v>
      </c>
      <c r="H3488" s="131">
        <v>17107.92666294755</v>
      </c>
    </row>
    <row r="3490" spans="3:8" ht="12.75">
      <c r="C3490" s="153" t="s">
        <v>432</v>
      </c>
      <c r="D3490" s="131">
        <v>1.5520587981138971</v>
      </c>
      <c r="F3490" s="131">
        <v>0.7199948631509205</v>
      </c>
      <c r="G3490" s="131">
        <v>0.177074408120877</v>
      </c>
      <c r="H3490" s="131">
        <v>1.7789493456556047</v>
      </c>
    </row>
    <row r="3491" spans="1:16" ht="12.75">
      <c r="A3491" s="141" t="s">
        <v>412</v>
      </c>
      <c r="B3491" s="136" t="s">
        <v>364</v>
      </c>
      <c r="D3491" s="141" t="s">
        <v>413</v>
      </c>
      <c r="E3491" s="136" t="s">
        <v>414</v>
      </c>
      <c r="F3491" s="137" t="s">
        <v>447</v>
      </c>
      <c r="G3491" s="142" t="s">
        <v>416</v>
      </c>
      <c r="H3491" s="143">
        <v>3</v>
      </c>
      <c r="I3491" s="144" t="s">
        <v>417</v>
      </c>
      <c r="J3491" s="143">
        <v>4</v>
      </c>
      <c r="K3491" s="142" t="s">
        <v>418</v>
      </c>
      <c r="L3491" s="145">
        <v>1</v>
      </c>
      <c r="M3491" s="142" t="s">
        <v>419</v>
      </c>
      <c r="N3491" s="146">
        <v>1</v>
      </c>
      <c r="O3491" s="142" t="s">
        <v>420</v>
      </c>
      <c r="P3491" s="146">
        <v>1</v>
      </c>
    </row>
    <row r="3493" spans="1:10" ht="12.75">
      <c r="A3493" s="147" t="s">
        <v>421</v>
      </c>
      <c r="C3493" s="148" t="s">
        <v>422</v>
      </c>
      <c r="D3493" s="148" t="s">
        <v>423</v>
      </c>
      <c r="F3493" s="148" t="s">
        <v>424</v>
      </c>
      <c r="G3493" s="148" t="s">
        <v>425</v>
      </c>
      <c r="H3493" s="148" t="s">
        <v>426</v>
      </c>
      <c r="I3493" s="149" t="s">
        <v>427</v>
      </c>
      <c r="J3493" s="148" t="s">
        <v>428</v>
      </c>
    </row>
    <row r="3494" spans="1:8" ht="12.75">
      <c r="A3494" s="150" t="s">
        <v>492</v>
      </c>
      <c r="C3494" s="151">
        <v>228.61599999992177</v>
      </c>
      <c r="D3494" s="131">
        <v>102916.27932095528</v>
      </c>
      <c r="F3494" s="131">
        <v>65812</v>
      </c>
      <c r="G3494" s="131">
        <v>59088</v>
      </c>
      <c r="H3494" s="152" t="s">
        <v>325</v>
      </c>
    </row>
    <row r="3496" spans="4:8" ht="12.75">
      <c r="D3496" s="131">
        <v>104488.44443285465</v>
      </c>
      <c r="F3496" s="131">
        <v>66245</v>
      </c>
      <c r="G3496" s="131">
        <v>58923.000000059605</v>
      </c>
      <c r="H3496" s="152" t="s">
        <v>326</v>
      </c>
    </row>
    <row r="3498" spans="4:8" ht="12.75">
      <c r="D3498" s="131">
        <v>106054.68093395233</v>
      </c>
      <c r="F3498" s="131">
        <v>65455.999999940395</v>
      </c>
      <c r="G3498" s="131">
        <v>59261.000000059605</v>
      </c>
      <c r="H3498" s="152" t="s">
        <v>327</v>
      </c>
    </row>
    <row r="3500" spans="1:8" ht="12.75">
      <c r="A3500" s="147" t="s">
        <v>429</v>
      </c>
      <c r="C3500" s="153" t="s">
        <v>430</v>
      </c>
      <c r="D3500" s="131">
        <v>104486.4682292541</v>
      </c>
      <c r="F3500" s="131">
        <v>65837.6666666468</v>
      </c>
      <c r="G3500" s="131">
        <v>59090.6666667064</v>
      </c>
      <c r="H3500" s="131">
        <v>41959.7005316502</v>
      </c>
    </row>
    <row r="3501" spans="1:8" ht="12.75">
      <c r="A3501" s="130">
        <v>38398.077152777776</v>
      </c>
      <c r="C3501" s="153" t="s">
        <v>431</v>
      </c>
      <c r="D3501" s="131">
        <v>1569.2017397877796</v>
      </c>
      <c r="F3501" s="131">
        <v>395.125718418986</v>
      </c>
      <c r="G3501" s="131">
        <v>169.01577835855187</v>
      </c>
      <c r="H3501" s="131">
        <v>1569.2017397877796</v>
      </c>
    </row>
    <row r="3503" spans="3:8" ht="12.75">
      <c r="C3503" s="153" t="s">
        <v>432</v>
      </c>
      <c r="D3503" s="131">
        <v>1.501822931123281</v>
      </c>
      <c r="F3503" s="131">
        <v>0.6001514610467745</v>
      </c>
      <c r="G3503" s="131">
        <v>0.28602787528505047</v>
      </c>
      <c r="H3503" s="131">
        <v>3.7397829820165907</v>
      </c>
    </row>
    <row r="3504" spans="1:10" ht="12.75">
      <c r="A3504" s="147" t="s">
        <v>421</v>
      </c>
      <c r="C3504" s="148" t="s">
        <v>422</v>
      </c>
      <c r="D3504" s="148" t="s">
        <v>423</v>
      </c>
      <c r="F3504" s="148" t="s">
        <v>424</v>
      </c>
      <c r="G3504" s="148" t="s">
        <v>425</v>
      </c>
      <c r="H3504" s="148" t="s">
        <v>426</v>
      </c>
      <c r="I3504" s="149" t="s">
        <v>427</v>
      </c>
      <c r="J3504" s="148" t="s">
        <v>428</v>
      </c>
    </row>
    <row r="3505" spans="1:8" ht="12.75">
      <c r="A3505" s="150" t="s">
        <v>493</v>
      </c>
      <c r="C3505" s="151">
        <v>231.6040000000503</v>
      </c>
      <c r="D3505" s="131">
        <v>111580.2682671547</v>
      </c>
      <c r="F3505" s="131">
        <v>44026</v>
      </c>
      <c r="G3505" s="131">
        <v>67517</v>
      </c>
      <c r="H3505" s="152" t="s">
        <v>328</v>
      </c>
    </row>
    <row r="3507" spans="4:8" ht="12.75">
      <c r="D3507" s="131">
        <v>111807.83719158173</v>
      </c>
      <c r="F3507" s="131">
        <v>45816</v>
      </c>
      <c r="G3507" s="131">
        <v>67632</v>
      </c>
      <c r="H3507" s="152" t="s">
        <v>329</v>
      </c>
    </row>
    <row r="3509" spans="4:8" ht="12.75">
      <c r="D3509" s="131">
        <v>111514.80996370316</v>
      </c>
      <c r="F3509" s="131">
        <v>43610</v>
      </c>
      <c r="G3509" s="131">
        <v>68202</v>
      </c>
      <c r="H3509" s="152" t="s">
        <v>330</v>
      </c>
    </row>
    <row r="3511" spans="1:8" ht="12.75">
      <c r="A3511" s="147" t="s">
        <v>429</v>
      </c>
      <c r="C3511" s="153" t="s">
        <v>430</v>
      </c>
      <c r="D3511" s="131">
        <v>111634.3051408132</v>
      </c>
      <c r="F3511" s="131">
        <v>44484</v>
      </c>
      <c r="G3511" s="131">
        <v>67783.66666666667</v>
      </c>
      <c r="H3511" s="131">
        <v>50836.429185492794</v>
      </c>
    </row>
    <row r="3512" spans="1:8" ht="12.75">
      <c r="A3512" s="130">
        <v>38398.077627314815</v>
      </c>
      <c r="C3512" s="153" t="s">
        <v>431</v>
      </c>
      <c r="D3512" s="131">
        <v>153.80580892386334</v>
      </c>
      <c r="F3512" s="131">
        <v>1172.1484547615971</v>
      </c>
      <c r="G3512" s="131">
        <v>366.82193682130486</v>
      </c>
      <c r="H3512" s="131">
        <v>153.80580892386334</v>
      </c>
    </row>
    <row r="3514" spans="3:8" ht="12.75">
      <c r="C3514" s="153" t="s">
        <v>432</v>
      </c>
      <c r="D3514" s="131">
        <v>0.1377764735758026</v>
      </c>
      <c r="F3514" s="131">
        <v>2.634988883107628</v>
      </c>
      <c r="G3514" s="131">
        <v>0.5411656743580875</v>
      </c>
      <c r="H3514" s="131">
        <v>0.3025503785143016</v>
      </c>
    </row>
    <row r="3515" spans="1:10" ht="12.75">
      <c r="A3515" s="147" t="s">
        <v>421</v>
      </c>
      <c r="C3515" s="148" t="s">
        <v>422</v>
      </c>
      <c r="D3515" s="148" t="s">
        <v>423</v>
      </c>
      <c r="F3515" s="148" t="s">
        <v>424</v>
      </c>
      <c r="G3515" s="148" t="s">
        <v>425</v>
      </c>
      <c r="H3515" s="148" t="s">
        <v>426</v>
      </c>
      <c r="I3515" s="149" t="s">
        <v>427</v>
      </c>
      <c r="J3515" s="148" t="s">
        <v>428</v>
      </c>
    </row>
    <row r="3516" spans="1:8" ht="12.75">
      <c r="A3516" s="150" t="s">
        <v>491</v>
      </c>
      <c r="C3516" s="151">
        <v>267.7160000000149</v>
      </c>
      <c r="D3516" s="131">
        <v>98707.83401143551</v>
      </c>
      <c r="F3516" s="131">
        <v>13592</v>
      </c>
      <c r="G3516" s="131">
        <v>14164.75</v>
      </c>
      <c r="H3516" s="152" t="s">
        <v>331</v>
      </c>
    </row>
    <row r="3518" spans="4:8" ht="12.75">
      <c r="D3518" s="131">
        <v>97584.22306919098</v>
      </c>
      <c r="F3518" s="131">
        <v>13551.499999985099</v>
      </c>
      <c r="G3518" s="131">
        <v>14189.250000014901</v>
      </c>
      <c r="H3518" s="152" t="s">
        <v>332</v>
      </c>
    </row>
    <row r="3520" spans="4:8" ht="12.75">
      <c r="D3520" s="131">
        <v>99553.83461368084</v>
      </c>
      <c r="F3520" s="131">
        <v>13592</v>
      </c>
      <c r="G3520" s="131">
        <v>14110.25</v>
      </c>
      <c r="H3520" s="152" t="s">
        <v>333</v>
      </c>
    </row>
    <row r="3522" spans="1:8" ht="12.75">
      <c r="A3522" s="147" t="s">
        <v>429</v>
      </c>
      <c r="C3522" s="153" t="s">
        <v>430</v>
      </c>
      <c r="D3522" s="131">
        <v>98615.29723143578</v>
      </c>
      <c r="F3522" s="131">
        <v>13578.499999995034</v>
      </c>
      <c r="G3522" s="131">
        <v>14154.750000004966</v>
      </c>
      <c r="H3522" s="131">
        <v>84700.33916901624</v>
      </c>
    </row>
    <row r="3523" spans="1:8" ht="12.75">
      <c r="A3523" s="130">
        <v>38398.07827546296</v>
      </c>
      <c r="C3523" s="153" t="s">
        <v>431</v>
      </c>
      <c r="D3523" s="131">
        <v>988.0610815064829</v>
      </c>
      <c r="F3523" s="131">
        <v>23.382685910880745</v>
      </c>
      <c r="G3523" s="131">
        <v>40.43822449685153</v>
      </c>
      <c r="H3523" s="131">
        <v>988.0610815064829</v>
      </c>
    </row>
    <row r="3525" spans="3:8" ht="12.75">
      <c r="C3525" s="153" t="s">
        <v>432</v>
      </c>
      <c r="D3525" s="131">
        <v>1.0019349018313526</v>
      </c>
      <c r="F3525" s="131">
        <v>0.17220374791684867</v>
      </c>
      <c r="G3525" s="131">
        <v>0.28568660341466545</v>
      </c>
      <c r="H3525" s="131">
        <v>1.1665373376307802</v>
      </c>
    </row>
    <row r="3526" spans="1:10" ht="12.75">
      <c r="A3526" s="147" t="s">
        <v>421</v>
      </c>
      <c r="C3526" s="148" t="s">
        <v>422</v>
      </c>
      <c r="D3526" s="148" t="s">
        <v>423</v>
      </c>
      <c r="F3526" s="148" t="s">
        <v>424</v>
      </c>
      <c r="G3526" s="148" t="s">
        <v>425</v>
      </c>
      <c r="H3526" s="148" t="s">
        <v>426</v>
      </c>
      <c r="I3526" s="149" t="s">
        <v>427</v>
      </c>
      <c r="J3526" s="148" t="s">
        <v>428</v>
      </c>
    </row>
    <row r="3527" spans="1:8" ht="12.75">
      <c r="A3527" s="150" t="s">
        <v>490</v>
      </c>
      <c r="C3527" s="151">
        <v>292.40199999976903</v>
      </c>
      <c r="D3527" s="131">
        <v>83911.92532801628</v>
      </c>
      <c r="F3527" s="131">
        <v>42886.25</v>
      </c>
      <c r="G3527" s="131">
        <v>41482.5</v>
      </c>
      <c r="H3527" s="152" t="s">
        <v>334</v>
      </c>
    </row>
    <row r="3529" spans="4:8" ht="12.75">
      <c r="D3529" s="131">
        <v>83408.71324658394</v>
      </c>
      <c r="F3529" s="131">
        <v>43172</v>
      </c>
      <c r="G3529" s="131">
        <v>41031.5</v>
      </c>
      <c r="H3529" s="152" t="s">
        <v>335</v>
      </c>
    </row>
    <row r="3531" spans="4:8" ht="12.75">
      <c r="D3531" s="131">
        <v>83717.53946113586</v>
      </c>
      <c r="F3531" s="131">
        <v>43109.5</v>
      </c>
      <c r="G3531" s="131">
        <v>41183.75</v>
      </c>
      <c r="H3531" s="152" t="s">
        <v>336</v>
      </c>
    </row>
    <row r="3533" spans="1:8" ht="12.75">
      <c r="A3533" s="147" t="s">
        <v>429</v>
      </c>
      <c r="C3533" s="153" t="s">
        <v>430</v>
      </c>
      <c r="D3533" s="131">
        <v>83679.39267857869</v>
      </c>
      <c r="F3533" s="131">
        <v>43055.91666666667</v>
      </c>
      <c r="G3533" s="131">
        <v>41232.583333333336</v>
      </c>
      <c r="H3533" s="131">
        <v>41794.794577312874</v>
      </c>
    </row>
    <row r="3534" spans="1:8" ht="12.75">
      <c r="A3534" s="130">
        <v>38398.07894675926</v>
      </c>
      <c r="C3534" s="153" t="s">
        <v>431</v>
      </c>
      <c r="D3534" s="131">
        <v>253.76560541222756</v>
      </c>
      <c r="F3534" s="131">
        <v>150.2219885147755</v>
      </c>
      <c r="G3534" s="131">
        <v>229.43140768720687</v>
      </c>
      <c r="H3534" s="131">
        <v>253.76560541222756</v>
      </c>
    </row>
    <row r="3536" spans="3:8" ht="12.75">
      <c r="C3536" s="153" t="s">
        <v>432</v>
      </c>
      <c r="D3536" s="131">
        <v>0.30325937759487315</v>
      </c>
      <c r="F3536" s="131">
        <v>0.3488997567460349</v>
      </c>
      <c r="G3536" s="131">
        <v>0.5564322900470063</v>
      </c>
      <c r="H3536" s="131">
        <v>0.6071703617128843</v>
      </c>
    </row>
    <row r="3537" spans="1:10" ht="12.75">
      <c r="A3537" s="147" t="s">
        <v>421</v>
      </c>
      <c r="C3537" s="148" t="s">
        <v>422</v>
      </c>
      <c r="D3537" s="148" t="s">
        <v>423</v>
      </c>
      <c r="F3537" s="148" t="s">
        <v>424</v>
      </c>
      <c r="G3537" s="148" t="s">
        <v>425</v>
      </c>
      <c r="H3537" s="148" t="s">
        <v>426</v>
      </c>
      <c r="I3537" s="149" t="s">
        <v>427</v>
      </c>
      <c r="J3537" s="148" t="s">
        <v>428</v>
      </c>
    </row>
    <row r="3538" spans="1:8" ht="12.75">
      <c r="A3538" s="150" t="s">
        <v>494</v>
      </c>
      <c r="C3538" s="151">
        <v>324.75400000019</v>
      </c>
      <c r="D3538" s="131">
        <v>79770.42921376228</v>
      </c>
      <c r="F3538" s="131">
        <v>59361.000000059605</v>
      </c>
      <c r="G3538" s="131">
        <v>55175</v>
      </c>
      <c r="H3538" s="152" t="s">
        <v>337</v>
      </c>
    </row>
    <row r="3540" spans="4:8" ht="12.75">
      <c r="D3540" s="131">
        <v>78841.2001247406</v>
      </c>
      <c r="F3540" s="131">
        <v>58563.999999940395</v>
      </c>
      <c r="G3540" s="131">
        <v>54863.999999940395</v>
      </c>
      <c r="H3540" s="152" t="s">
        <v>338</v>
      </c>
    </row>
    <row r="3542" spans="4:8" ht="12.75">
      <c r="D3542" s="131">
        <v>79491.78024709225</v>
      </c>
      <c r="F3542" s="131">
        <v>58176</v>
      </c>
      <c r="G3542" s="131">
        <v>54163.999999940395</v>
      </c>
      <c r="H3542" s="152" t="s">
        <v>339</v>
      </c>
    </row>
    <row r="3544" spans="1:8" ht="12.75">
      <c r="A3544" s="147" t="s">
        <v>429</v>
      </c>
      <c r="C3544" s="153" t="s">
        <v>430</v>
      </c>
      <c r="D3544" s="131">
        <v>79367.80319519837</v>
      </c>
      <c r="F3544" s="131">
        <v>58700.33333333333</v>
      </c>
      <c r="G3544" s="131">
        <v>54734.3333332936</v>
      </c>
      <c r="H3544" s="131">
        <v>22518.744547700466</v>
      </c>
    </row>
    <row r="3545" spans="1:8" ht="12.75">
      <c r="A3545" s="130">
        <v>38398.07945601852</v>
      </c>
      <c r="C3545" s="153" t="s">
        <v>431</v>
      </c>
      <c r="D3545" s="131">
        <v>476.8588963413147</v>
      </c>
      <c r="F3545" s="131">
        <v>604.1492641562462</v>
      </c>
      <c r="G3545" s="131">
        <v>517.8226852506451</v>
      </c>
      <c r="H3545" s="131">
        <v>476.8588963413147</v>
      </c>
    </row>
    <row r="3547" spans="3:8" ht="12.75">
      <c r="C3547" s="153" t="s">
        <v>432</v>
      </c>
      <c r="D3547" s="131">
        <v>0.600821589037208</v>
      </c>
      <c r="F3547" s="131">
        <v>1.029209256318101</v>
      </c>
      <c r="G3547" s="131">
        <v>0.9460655747782093</v>
      </c>
      <c r="H3547" s="131">
        <v>2.1176087118498343</v>
      </c>
    </row>
    <row r="3548" spans="1:10" ht="12.75">
      <c r="A3548" s="147" t="s">
        <v>421</v>
      </c>
      <c r="C3548" s="148" t="s">
        <v>422</v>
      </c>
      <c r="D3548" s="148" t="s">
        <v>423</v>
      </c>
      <c r="F3548" s="148" t="s">
        <v>424</v>
      </c>
      <c r="G3548" s="148" t="s">
        <v>425</v>
      </c>
      <c r="H3548" s="148" t="s">
        <v>426</v>
      </c>
      <c r="I3548" s="149" t="s">
        <v>427</v>
      </c>
      <c r="J3548" s="148" t="s">
        <v>428</v>
      </c>
    </row>
    <row r="3549" spans="1:8" ht="12.75">
      <c r="A3549" s="150" t="s">
        <v>513</v>
      </c>
      <c r="C3549" s="151">
        <v>343.82299999985844</v>
      </c>
      <c r="D3549" s="131">
        <v>89778.52892661095</v>
      </c>
      <c r="F3549" s="131">
        <v>54186.000000059605</v>
      </c>
      <c r="G3549" s="131">
        <v>52655.999999940395</v>
      </c>
      <c r="H3549" s="152" t="s">
        <v>340</v>
      </c>
    </row>
    <row r="3551" spans="4:8" ht="12.75">
      <c r="D3551" s="131">
        <v>90125.7064936161</v>
      </c>
      <c r="F3551" s="131">
        <v>53184</v>
      </c>
      <c r="G3551" s="131">
        <v>53620</v>
      </c>
      <c r="H3551" s="152" t="s">
        <v>341</v>
      </c>
    </row>
    <row r="3553" spans="4:8" ht="12.75">
      <c r="D3553" s="131">
        <v>87755.09247541428</v>
      </c>
      <c r="F3553" s="131">
        <v>53400</v>
      </c>
      <c r="G3553" s="131">
        <v>52796</v>
      </c>
      <c r="H3553" s="152" t="s">
        <v>342</v>
      </c>
    </row>
    <row r="3555" spans="1:8" ht="12.75">
      <c r="A3555" s="147" t="s">
        <v>429</v>
      </c>
      <c r="C3555" s="153" t="s">
        <v>430</v>
      </c>
      <c r="D3555" s="131">
        <v>89219.77596521378</v>
      </c>
      <c r="F3555" s="131">
        <v>53590.00000001986</v>
      </c>
      <c r="G3555" s="131">
        <v>53023.99999998014</v>
      </c>
      <c r="H3555" s="131">
        <v>35910.73411817178</v>
      </c>
    </row>
    <row r="3556" spans="1:8" ht="12.75">
      <c r="A3556" s="130">
        <v>38398.07989583333</v>
      </c>
      <c r="C3556" s="153" t="s">
        <v>431</v>
      </c>
      <c r="D3556" s="131">
        <v>1280.2758920358494</v>
      </c>
      <c r="F3556" s="131">
        <v>527.3291192754363</v>
      </c>
      <c r="G3556" s="131">
        <v>520.876184925733</v>
      </c>
      <c r="H3556" s="131">
        <v>1280.2758920358494</v>
      </c>
    </row>
    <row r="3558" spans="3:8" ht="12.75">
      <c r="C3558" s="153" t="s">
        <v>432</v>
      </c>
      <c r="D3558" s="131">
        <v>1.4349687366789856</v>
      </c>
      <c r="F3558" s="131">
        <v>0.9840065670372101</v>
      </c>
      <c r="G3558" s="131">
        <v>0.9823404211789531</v>
      </c>
      <c r="H3558" s="131">
        <v>3.5651621262401205</v>
      </c>
    </row>
    <row r="3559" spans="1:10" ht="12.75">
      <c r="A3559" s="147" t="s">
        <v>421</v>
      </c>
      <c r="C3559" s="148" t="s">
        <v>422</v>
      </c>
      <c r="D3559" s="148" t="s">
        <v>423</v>
      </c>
      <c r="F3559" s="148" t="s">
        <v>424</v>
      </c>
      <c r="G3559" s="148" t="s">
        <v>425</v>
      </c>
      <c r="H3559" s="148" t="s">
        <v>426</v>
      </c>
      <c r="I3559" s="149" t="s">
        <v>427</v>
      </c>
      <c r="J3559" s="148" t="s">
        <v>428</v>
      </c>
    </row>
    <row r="3560" spans="1:8" ht="12.75">
      <c r="A3560" s="150" t="s">
        <v>495</v>
      </c>
      <c r="C3560" s="151">
        <v>361.38400000007823</v>
      </c>
      <c r="D3560" s="131">
        <v>78110.9851243496</v>
      </c>
      <c r="F3560" s="131">
        <v>48926</v>
      </c>
      <c r="G3560" s="131">
        <v>48192</v>
      </c>
      <c r="H3560" s="152" t="s">
        <v>343</v>
      </c>
    </row>
    <row r="3562" spans="4:8" ht="12.75">
      <c r="D3562" s="131">
        <v>77772.5454981327</v>
      </c>
      <c r="F3562" s="131">
        <v>48088</v>
      </c>
      <c r="G3562" s="131">
        <v>48082</v>
      </c>
      <c r="H3562" s="152" t="s">
        <v>344</v>
      </c>
    </row>
    <row r="3564" spans="4:8" ht="12.75">
      <c r="D3564" s="131">
        <v>77883.13013064861</v>
      </c>
      <c r="F3564" s="131">
        <v>48472</v>
      </c>
      <c r="G3564" s="131">
        <v>48032</v>
      </c>
      <c r="H3564" s="152" t="s">
        <v>345</v>
      </c>
    </row>
    <row r="3566" spans="1:8" ht="12.75">
      <c r="A3566" s="147" t="s">
        <v>429</v>
      </c>
      <c r="C3566" s="153" t="s">
        <v>430</v>
      </c>
      <c r="D3566" s="131">
        <v>77922.22025104363</v>
      </c>
      <c r="F3566" s="131">
        <v>48495.33333333333</v>
      </c>
      <c r="G3566" s="131">
        <v>48102</v>
      </c>
      <c r="H3566" s="131">
        <v>29607.68035136284</v>
      </c>
    </row>
    <row r="3567" spans="1:8" ht="12.75">
      <c r="A3567" s="130">
        <v>38398.08032407407</v>
      </c>
      <c r="C3567" s="153" t="s">
        <v>431</v>
      </c>
      <c r="D3567" s="131">
        <v>172.57280575022594</v>
      </c>
      <c r="F3567" s="131">
        <v>419.4869882765535</v>
      </c>
      <c r="G3567" s="131">
        <v>81.8535277187245</v>
      </c>
      <c r="H3567" s="131">
        <v>172.57280575022594</v>
      </c>
    </row>
    <row r="3569" spans="3:8" ht="12.75">
      <c r="C3569" s="153" t="s">
        <v>432</v>
      </c>
      <c r="D3569" s="131">
        <v>0.22146802952257336</v>
      </c>
      <c r="F3569" s="131">
        <v>0.8650048560202772</v>
      </c>
      <c r="G3569" s="131">
        <v>0.17016657876746183</v>
      </c>
      <c r="H3569" s="131">
        <v>0.5828649988862853</v>
      </c>
    </row>
    <row r="3570" spans="1:10" ht="12.75">
      <c r="A3570" s="147" t="s">
        <v>421</v>
      </c>
      <c r="C3570" s="148" t="s">
        <v>422</v>
      </c>
      <c r="D3570" s="148" t="s">
        <v>423</v>
      </c>
      <c r="F3570" s="148" t="s">
        <v>424</v>
      </c>
      <c r="G3570" s="148" t="s">
        <v>425</v>
      </c>
      <c r="H3570" s="148" t="s">
        <v>426</v>
      </c>
      <c r="I3570" s="149" t="s">
        <v>427</v>
      </c>
      <c r="J3570" s="148" t="s">
        <v>428</v>
      </c>
    </row>
    <row r="3571" spans="1:8" ht="12.75">
      <c r="A3571" s="150" t="s">
        <v>514</v>
      </c>
      <c r="C3571" s="151">
        <v>371.029</v>
      </c>
      <c r="D3571" s="131">
        <v>76659.2562046051</v>
      </c>
      <c r="F3571" s="131">
        <v>58505.999999940395</v>
      </c>
      <c r="G3571" s="131">
        <v>59080</v>
      </c>
      <c r="H3571" s="152" t="s">
        <v>346</v>
      </c>
    </row>
    <row r="3573" spans="4:8" ht="12.75">
      <c r="D3573" s="131">
        <v>76367.98428297043</v>
      </c>
      <c r="F3573" s="131">
        <v>58870</v>
      </c>
      <c r="G3573" s="131">
        <v>60276</v>
      </c>
      <c r="H3573" s="152" t="s">
        <v>347</v>
      </c>
    </row>
    <row r="3575" spans="4:8" ht="12.75">
      <c r="D3575" s="131">
        <v>77319.80738723278</v>
      </c>
      <c r="F3575" s="131">
        <v>59262</v>
      </c>
      <c r="G3575" s="131">
        <v>60801.999999940395</v>
      </c>
      <c r="H3575" s="152" t="s">
        <v>348</v>
      </c>
    </row>
    <row r="3577" spans="1:8" ht="12.75">
      <c r="A3577" s="147" t="s">
        <v>429</v>
      </c>
      <c r="C3577" s="153" t="s">
        <v>430</v>
      </c>
      <c r="D3577" s="131">
        <v>76782.34929160278</v>
      </c>
      <c r="F3577" s="131">
        <v>58879.333333313465</v>
      </c>
      <c r="G3577" s="131">
        <v>60052.66666664679</v>
      </c>
      <c r="H3577" s="131">
        <v>17456.50433038233</v>
      </c>
    </row>
    <row r="3578" spans="1:8" ht="12.75">
      <c r="A3578" s="130">
        <v>38398.080775462964</v>
      </c>
      <c r="C3578" s="153" t="s">
        <v>431</v>
      </c>
      <c r="D3578" s="131">
        <v>487.7045586236392</v>
      </c>
      <c r="F3578" s="131">
        <v>378.0864099045246</v>
      </c>
      <c r="G3578" s="131">
        <v>882.4564200501691</v>
      </c>
      <c r="H3578" s="131">
        <v>487.7045586236392</v>
      </c>
    </row>
    <row r="3580" spans="3:8" ht="12.75">
      <c r="C3580" s="153" t="s">
        <v>432</v>
      </c>
      <c r="D3580" s="131">
        <v>0.63517795837614</v>
      </c>
      <c r="F3580" s="131">
        <v>0.6421377221854623</v>
      </c>
      <c r="G3580" s="131">
        <v>1.4694708312433442</v>
      </c>
      <c r="H3580" s="131">
        <v>2.7938271568770467</v>
      </c>
    </row>
    <row r="3581" spans="1:10" ht="12.75">
      <c r="A3581" s="147" t="s">
        <v>421</v>
      </c>
      <c r="C3581" s="148" t="s">
        <v>422</v>
      </c>
      <c r="D3581" s="148" t="s">
        <v>423</v>
      </c>
      <c r="F3581" s="148" t="s">
        <v>424</v>
      </c>
      <c r="G3581" s="148" t="s">
        <v>425</v>
      </c>
      <c r="H3581" s="148" t="s">
        <v>426</v>
      </c>
      <c r="I3581" s="149" t="s">
        <v>427</v>
      </c>
      <c r="J3581" s="148" t="s">
        <v>428</v>
      </c>
    </row>
    <row r="3582" spans="1:8" ht="12.75">
      <c r="A3582" s="150" t="s">
        <v>489</v>
      </c>
      <c r="C3582" s="151">
        <v>407.77100000018254</v>
      </c>
      <c r="D3582" s="131">
        <v>4718467.032707214</v>
      </c>
      <c r="F3582" s="131">
        <v>158200</v>
      </c>
      <c r="G3582" s="131">
        <v>148900</v>
      </c>
      <c r="H3582" s="152" t="s">
        <v>349</v>
      </c>
    </row>
    <row r="3584" spans="4:8" ht="12.75">
      <c r="D3584" s="131">
        <v>4721003.242637634</v>
      </c>
      <c r="F3584" s="131">
        <v>158500</v>
      </c>
      <c r="G3584" s="131">
        <v>149600</v>
      </c>
      <c r="H3584" s="152" t="s">
        <v>350</v>
      </c>
    </row>
    <row r="3586" spans="4:8" ht="12.75">
      <c r="D3586" s="131">
        <v>4858912.228149414</v>
      </c>
      <c r="F3586" s="131">
        <v>159400</v>
      </c>
      <c r="G3586" s="131">
        <v>151000</v>
      </c>
      <c r="H3586" s="152" t="s">
        <v>351</v>
      </c>
    </row>
    <row r="3588" spans="1:8" ht="12.75">
      <c r="A3588" s="147" t="s">
        <v>429</v>
      </c>
      <c r="C3588" s="153" t="s">
        <v>430</v>
      </c>
      <c r="D3588" s="131">
        <v>4766127.501164754</v>
      </c>
      <c r="F3588" s="131">
        <v>158700</v>
      </c>
      <c r="G3588" s="131">
        <v>149833.33333333334</v>
      </c>
      <c r="H3588" s="131">
        <v>4611933.329256997</v>
      </c>
    </row>
    <row r="3589" spans="1:8" ht="12.75">
      <c r="A3589" s="130">
        <v>38398.081238425926</v>
      </c>
      <c r="C3589" s="153" t="s">
        <v>431</v>
      </c>
      <c r="D3589" s="131">
        <v>80363.9363235359</v>
      </c>
      <c r="F3589" s="131">
        <v>624.4997998398399</v>
      </c>
      <c r="G3589" s="131">
        <v>1069.2676621563628</v>
      </c>
      <c r="H3589" s="131">
        <v>80363.9363235359</v>
      </c>
    </row>
    <row r="3591" spans="3:8" ht="12.75">
      <c r="C3591" s="153" t="s">
        <v>432</v>
      </c>
      <c r="D3591" s="131">
        <v>1.6861474289954783</v>
      </c>
      <c r="F3591" s="131">
        <v>0.393509640730838</v>
      </c>
      <c r="G3591" s="131">
        <v>0.7136380392589742</v>
      </c>
      <c r="H3591" s="131">
        <v>1.7425216408426032</v>
      </c>
    </row>
    <row r="3592" spans="1:10" ht="12.75">
      <c r="A3592" s="147" t="s">
        <v>421</v>
      </c>
      <c r="C3592" s="148" t="s">
        <v>422</v>
      </c>
      <c r="D3592" s="148" t="s">
        <v>423</v>
      </c>
      <c r="F3592" s="148" t="s">
        <v>424</v>
      </c>
      <c r="G3592" s="148" t="s">
        <v>425</v>
      </c>
      <c r="H3592" s="148" t="s">
        <v>426</v>
      </c>
      <c r="I3592" s="149" t="s">
        <v>427</v>
      </c>
      <c r="J3592" s="148" t="s">
        <v>428</v>
      </c>
    </row>
    <row r="3593" spans="1:8" ht="12.75">
      <c r="A3593" s="150" t="s">
        <v>496</v>
      </c>
      <c r="C3593" s="151">
        <v>455.40299999993294</v>
      </c>
      <c r="D3593" s="131">
        <v>668548.7350091934</v>
      </c>
      <c r="F3593" s="131">
        <v>138995</v>
      </c>
      <c r="G3593" s="131">
        <v>142257.5</v>
      </c>
      <c r="H3593" s="152" t="s">
        <v>352</v>
      </c>
    </row>
    <row r="3595" spans="4:8" ht="12.75">
      <c r="D3595" s="131">
        <v>668678.5581274033</v>
      </c>
      <c r="F3595" s="131">
        <v>138850</v>
      </c>
      <c r="G3595" s="131">
        <v>141640</v>
      </c>
      <c r="H3595" s="152" t="s">
        <v>353</v>
      </c>
    </row>
    <row r="3597" spans="4:8" ht="12.75">
      <c r="D3597" s="131">
        <v>673339.8861703873</v>
      </c>
      <c r="F3597" s="131">
        <v>137942.5</v>
      </c>
      <c r="G3597" s="131">
        <v>142285</v>
      </c>
      <c r="H3597" s="152" t="s">
        <v>354</v>
      </c>
    </row>
    <row r="3599" spans="1:8" ht="12.75">
      <c r="A3599" s="147" t="s">
        <v>429</v>
      </c>
      <c r="C3599" s="153" t="s">
        <v>430</v>
      </c>
      <c r="D3599" s="131">
        <v>670189.0597689947</v>
      </c>
      <c r="F3599" s="131">
        <v>138595.83333333334</v>
      </c>
      <c r="G3599" s="131">
        <v>142060.83333333334</v>
      </c>
      <c r="H3599" s="131">
        <v>529870.7991100799</v>
      </c>
    </row>
    <row r="3600" spans="1:8" ht="12.75">
      <c r="A3600" s="130">
        <v>38398.08188657407</v>
      </c>
      <c r="C3600" s="153" t="s">
        <v>431</v>
      </c>
      <c r="D3600" s="131">
        <v>2729.467671409726</v>
      </c>
      <c r="F3600" s="131">
        <v>570.4292974009429</v>
      </c>
      <c r="G3600" s="131">
        <v>364.71164408794704</v>
      </c>
      <c r="H3600" s="131">
        <v>2729.467671409726</v>
      </c>
    </row>
    <row r="3602" spans="3:8" ht="12.75">
      <c r="C3602" s="153" t="s">
        <v>432</v>
      </c>
      <c r="D3602" s="131">
        <v>0.40726831207160225</v>
      </c>
      <c r="F3602" s="131">
        <v>0.41157752270157927</v>
      </c>
      <c r="G3602" s="131">
        <v>0.2567292022229541</v>
      </c>
      <c r="H3602" s="131">
        <v>0.5151194736516671</v>
      </c>
    </row>
    <row r="3605" spans="1:11" ht="12.75">
      <c r="A3605" s="134" t="s">
        <v>395</v>
      </c>
      <c r="D3605" s="137" t="s">
        <v>398</v>
      </c>
      <c r="E3605" s="136" t="s">
        <v>552</v>
      </c>
      <c r="F3605" s="135" t="s">
        <v>396</v>
      </c>
      <c r="G3605" s="136" t="s">
        <v>397</v>
      </c>
      <c r="H3605" s="135" t="s">
        <v>399</v>
      </c>
      <c r="I3605" s="136" t="s">
        <v>400</v>
      </c>
      <c r="J3605" s="135" t="s">
        <v>401</v>
      </c>
      <c r="K3605" s="138">
        <v>0.4754902124404907</v>
      </c>
    </row>
    <row r="3606" spans="6:7" ht="12.75">
      <c r="F3606" s="135" t="s">
        <v>402</v>
      </c>
      <c r="G3606" s="136" t="s">
        <v>403</v>
      </c>
    </row>
    <row r="3607" spans="1:11" ht="12.75">
      <c r="A3607" s="139" t="s">
        <v>404</v>
      </c>
      <c r="B3607" s="140">
        <v>38398.082037037035</v>
      </c>
      <c r="D3607" s="135" t="s">
        <v>405</v>
      </c>
      <c r="E3607" s="136" t="s">
        <v>406</v>
      </c>
      <c r="F3607" s="135" t="s">
        <v>407</v>
      </c>
      <c r="G3607" s="136" t="s">
        <v>408</v>
      </c>
      <c r="H3607" s="135" t="s">
        <v>409</v>
      </c>
      <c r="I3607" s="136" t="s">
        <v>410</v>
      </c>
      <c r="J3607" s="135" t="s">
        <v>411</v>
      </c>
      <c r="K3607" s="138">
        <v>3.313725709915161</v>
      </c>
    </row>
    <row r="3610" ht="15.75">
      <c r="A3610" s="154" t="s">
        <v>469</v>
      </c>
    </row>
    <row r="3613" spans="1:8" ht="15">
      <c r="A3613" s="155" t="s">
        <v>470</v>
      </c>
      <c r="C3613" s="156" t="s">
        <v>365</v>
      </c>
      <c r="E3613" s="155" t="s">
        <v>471</v>
      </c>
      <c r="H3613" s="155" t="s">
        <v>472</v>
      </c>
    </row>
    <row r="3616" spans="1:11" ht="12.75">
      <c r="A3616" s="157" t="s">
        <v>355</v>
      </c>
      <c r="K3616" s="158" t="s">
        <v>473</v>
      </c>
    </row>
  </sheetData>
  <printOptions/>
  <pageMargins left="0.16666666666666666" right="0.16666666666666666" top="0.16666666666666666" bottom="0.16666666666666666" header="1.112623934480835E-308" footer="0.16666666666666666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56"/>
  <sheetViews>
    <sheetView workbookViewId="0" topLeftCell="A354">
      <selection activeCell="C354" sqref="C354:F385"/>
    </sheetView>
  </sheetViews>
  <sheetFormatPr defaultColWidth="11.421875" defaultRowHeight="12.75"/>
  <cols>
    <col min="1" max="2" width="9.140625" style="74" customWidth="1"/>
    <col min="3" max="3" width="16.8515625" style="74" customWidth="1"/>
    <col min="4" max="4" width="16.140625" style="107" customWidth="1"/>
    <col min="5" max="5" width="12.28125" style="74" bestFit="1" customWidth="1"/>
    <col min="6" max="6" width="9.140625" style="99" customWidth="1"/>
    <col min="7" max="7" width="9.140625" style="74" customWidth="1"/>
    <col min="8" max="10" width="11.421875" style="15" customWidth="1"/>
    <col min="11" max="11" width="12.8515625" style="15" customWidth="1"/>
    <col min="12" max="12" width="12.28125" style="15" customWidth="1"/>
    <col min="13" max="13" width="11.421875" style="15" customWidth="1"/>
    <col min="14" max="16384" width="9.140625" style="74" customWidth="1"/>
  </cols>
  <sheetData>
    <row r="1" spans="1:13" ht="11.25">
      <c r="A1" s="15"/>
      <c r="B1" s="15"/>
      <c r="C1" s="76" t="s">
        <v>390</v>
      </c>
      <c r="D1" s="104" t="s">
        <v>391</v>
      </c>
      <c r="E1" s="77" t="s">
        <v>392</v>
      </c>
      <c r="F1" s="97" t="s">
        <v>477</v>
      </c>
      <c r="J1" s="78"/>
      <c r="K1" s="78"/>
      <c r="L1" s="79"/>
      <c r="M1" s="79"/>
    </row>
    <row r="2" spans="1:13" ht="11.25">
      <c r="A2" s="15"/>
      <c r="B2" s="15"/>
      <c r="C2" s="76"/>
      <c r="D2" s="105"/>
      <c r="E2" s="77"/>
      <c r="F2" s="97"/>
      <c r="J2" s="78"/>
      <c r="K2" s="78"/>
      <c r="L2" s="79"/>
      <c r="M2" s="79"/>
    </row>
    <row r="3" spans="1:13" ht="11.25">
      <c r="A3" s="80" t="s">
        <v>558</v>
      </c>
      <c r="B3" s="15"/>
      <c r="C3" s="15" t="s">
        <v>553</v>
      </c>
      <c r="D3" s="106">
        <v>38397.86625</v>
      </c>
      <c r="E3" s="77">
        <v>549865.5135918307</v>
      </c>
      <c r="F3" s="97">
        <v>0.611695955005574</v>
      </c>
      <c r="H3" s="82"/>
      <c r="J3" s="83"/>
      <c r="K3" s="81"/>
      <c r="L3" s="84"/>
      <c r="M3" s="84"/>
    </row>
    <row r="4" spans="1:13" ht="11.25">
      <c r="A4" s="80"/>
      <c r="B4" s="15"/>
      <c r="C4" s="15" t="s">
        <v>554</v>
      </c>
      <c r="D4" s="106">
        <v>38397.87321759259</v>
      </c>
      <c r="E4" s="77">
        <v>5786.056588954126</v>
      </c>
      <c r="F4" s="97">
        <v>9.084214023546311</v>
      </c>
      <c r="J4" s="83"/>
      <c r="K4" s="81"/>
      <c r="L4" s="84"/>
      <c r="M4" s="84"/>
    </row>
    <row r="5" spans="1:13" ht="11.25">
      <c r="A5" s="80"/>
      <c r="B5" s="15"/>
      <c r="C5" s="15" t="s">
        <v>568</v>
      </c>
      <c r="D5" s="106">
        <v>38397.88018518518</v>
      </c>
      <c r="E5" s="77">
        <v>30352.94082348164</v>
      </c>
      <c r="F5" s="97">
        <v>2.625494847857888</v>
      </c>
      <c r="J5" s="83"/>
      <c r="K5" s="81"/>
      <c r="L5" s="84"/>
      <c r="M5" s="84"/>
    </row>
    <row r="6" spans="1:13" ht="11.25">
      <c r="A6" s="80"/>
      <c r="B6" s="15"/>
      <c r="C6" s="15" t="s">
        <v>555</v>
      </c>
      <c r="D6" s="106">
        <v>38397.887141203704</v>
      </c>
      <c r="E6" s="77">
        <v>546075.6073374638</v>
      </c>
      <c r="F6" s="97">
        <v>1.7179351663734024</v>
      </c>
      <c r="J6" s="83"/>
      <c r="K6" s="81"/>
      <c r="L6" s="84"/>
      <c r="M6" s="84"/>
    </row>
    <row r="7" spans="1:13" ht="11.25">
      <c r="A7" s="80"/>
      <c r="B7" s="15"/>
      <c r="C7" s="15" t="s">
        <v>569</v>
      </c>
      <c r="D7" s="106">
        <v>38397.894108796296</v>
      </c>
      <c r="E7" s="77">
        <v>44918.02197372729</v>
      </c>
      <c r="F7" s="97">
        <v>2.842253251191819</v>
      </c>
      <c r="J7" s="83"/>
      <c r="K7" s="81"/>
      <c r="L7" s="84"/>
      <c r="M7" s="84"/>
    </row>
    <row r="8" spans="1:13" ht="11.25">
      <c r="A8" s="80"/>
      <c r="B8" s="15"/>
      <c r="C8" s="15" t="s">
        <v>576</v>
      </c>
      <c r="D8" s="106">
        <v>38397.90107638889</v>
      </c>
      <c r="E8" s="77">
        <v>21896.110842652102</v>
      </c>
      <c r="F8" s="97">
        <v>1.8914437057813007</v>
      </c>
      <c r="J8" s="83"/>
      <c r="K8" s="81"/>
      <c r="L8" s="84"/>
      <c r="M8" s="84"/>
    </row>
    <row r="9" spans="1:13" ht="11.25">
      <c r="A9" s="80"/>
      <c r="B9" s="15"/>
      <c r="C9" s="15" t="s">
        <v>556</v>
      </c>
      <c r="D9" s="106">
        <v>38397.90803240741</v>
      </c>
      <c r="E9" s="77">
        <v>559691.3448252863</v>
      </c>
      <c r="F9" s="97">
        <v>1.248781857756805</v>
      </c>
      <c r="J9" s="83"/>
      <c r="K9" s="81"/>
      <c r="L9" s="84"/>
      <c r="M9" s="84"/>
    </row>
    <row r="10" spans="1:13" ht="11.25">
      <c r="A10" s="80"/>
      <c r="B10" s="15"/>
      <c r="C10" s="15" t="s">
        <v>577</v>
      </c>
      <c r="D10" s="106">
        <v>38397.915</v>
      </c>
      <c r="E10" s="77">
        <v>19206.60870578862</v>
      </c>
      <c r="F10" s="97">
        <v>4.1099723521211375</v>
      </c>
      <c r="J10" s="83"/>
      <c r="K10" s="81"/>
      <c r="L10" s="84"/>
      <c r="M10" s="84"/>
    </row>
    <row r="11" spans="1:13" ht="11.25">
      <c r="A11" s="80"/>
      <c r="B11" s="15"/>
      <c r="C11" s="15" t="s">
        <v>578</v>
      </c>
      <c r="D11" s="106">
        <v>38397.921944444446</v>
      </c>
      <c r="E11" s="77">
        <v>16593.545179472065</v>
      </c>
      <c r="F11" s="97">
        <v>3.762770177221069</v>
      </c>
      <c r="J11" s="83"/>
      <c r="K11" s="81"/>
      <c r="L11" s="84"/>
      <c r="M11" s="84"/>
    </row>
    <row r="12" spans="1:13" ht="11.25">
      <c r="A12" s="80"/>
      <c r="B12" s="15"/>
      <c r="C12" s="15" t="s">
        <v>579</v>
      </c>
      <c r="D12" s="106">
        <v>38397.92890046296</v>
      </c>
      <c r="E12" s="77">
        <v>11246.403160838077</v>
      </c>
      <c r="F12" s="97">
        <v>4.038971187078187</v>
      </c>
      <c r="J12" s="83"/>
      <c r="K12" s="81"/>
      <c r="L12" s="84"/>
      <c r="M12" s="84"/>
    </row>
    <row r="13" spans="1:13" ht="11.25">
      <c r="A13" s="80"/>
      <c r="B13" s="15"/>
      <c r="C13" s="15" t="s">
        <v>570</v>
      </c>
      <c r="D13" s="106">
        <v>38397.93585648148</v>
      </c>
      <c r="E13" s="77">
        <v>1353957.9345851915</v>
      </c>
      <c r="F13" s="97">
        <v>1.5403265932406724</v>
      </c>
      <c r="J13" s="83"/>
      <c r="K13" s="81"/>
      <c r="L13" s="84"/>
      <c r="M13" s="84"/>
    </row>
    <row r="14" spans="1:13" ht="11.25">
      <c r="A14" s="80"/>
      <c r="B14" s="15"/>
      <c r="C14" s="15" t="s">
        <v>557</v>
      </c>
      <c r="D14" s="106">
        <v>38397.9428125</v>
      </c>
      <c r="E14" s="77">
        <v>541407.2137562163</v>
      </c>
      <c r="F14" s="97">
        <v>1.209628186618703</v>
      </c>
      <c r="J14" s="83"/>
      <c r="K14" s="81"/>
      <c r="L14" s="84"/>
      <c r="M14" s="84"/>
    </row>
    <row r="15" spans="1:13" ht="11.25">
      <c r="A15" s="80"/>
      <c r="B15" s="15"/>
      <c r="C15" s="15" t="s">
        <v>356</v>
      </c>
      <c r="D15" s="106">
        <v>38397.94978009259</v>
      </c>
      <c r="E15" s="77">
        <v>6986.040893006348</v>
      </c>
      <c r="F15" s="97">
        <v>4.430471926285971</v>
      </c>
      <c r="J15" s="83"/>
      <c r="K15" s="81"/>
      <c r="L15" s="84"/>
      <c r="M15" s="84"/>
    </row>
    <row r="16" spans="1:13" ht="11.25">
      <c r="A16" s="80"/>
      <c r="B16" s="15"/>
      <c r="C16" s="15" t="s">
        <v>580</v>
      </c>
      <c r="D16" s="106">
        <v>38397.95673611111</v>
      </c>
      <c r="E16" s="77">
        <v>21581.578159238015</v>
      </c>
      <c r="F16" s="97">
        <v>2.084371209526373</v>
      </c>
      <c r="J16" s="83"/>
      <c r="K16" s="81"/>
      <c r="L16" s="84"/>
      <c r="M16" s="84"/>
    </row>
    <row r="17" spans="1:13" ht="11.25">
      <c r="A17" s="80"/>
      <c r="B17" s="15"/>
      <c r="C17" s="15" t="s">
        <v>581</v>
      </c>
      <c r="D17" s="106">
        <v>38397.963692129626</v>
      </c>
      <c r="E17" s="77">
        <v>14307.398391646931</v>
      </c>
      <c r="F17" s="97">
        <v>3.507012141024414</v>
      </c>
      <c r="J17" s="83"/>
      <c r="K17" s="81"/>
      <c r="L17" s="84"/>
      <c r="M17" s="84"/>
    </row>
    <row r="18" spans="1:13" ht="11.25">
      <c r="A18" s="80"/>
      <c r="B18" s="15"/>
      <c r="C18" s="15" t="s">
        <v>582</v>
      </c>
      <c r="D18" s="106">
        <v>38397.970659722225</v>
      </c>
      <c r="E18" s="77">
        <v>14408.523967894818</v>
      </c>
      <c r="F18" s="97">
        <v>4.807003365737398</v>
      </c>
      <c r="J18" s="83"/>
      <c r="K18" s="81"/>
      <c r="L18" s="84"/>
      <c r="M18" s="84"/>
    </row>
    <row r="19" spans="1:13" ht="11.25">
      <c r="A19" s="80"/>
      <c r="B19" s="15"/>
      <c r="C19" s="15" t="s">
        <v>575</v>
      </c>
      <c r="D19" s="106">
        <v>38397.97760416667</v>
      </c>
      <c r="E19" s="77">
        <v>540772.8113977447</v>
      </c>
      <c r="F19" s="97">
        <v>2.4482104538905545</v>
      </c>
      <c r="J19" s="83"/>
      <c r="K19" s="81"/>
      <c r="L19" s="84"/>
      <c r="M19" s="84"/>
    </row>
    <row r="20" spans="1:13" ht="11.25">
      <c r="A20" s="80"/>
      <c r="B20" s="15"/>
      <c r="C20" s="15" t="s">
        <v>357</v>
      </c>
      <c r="D20" s="106">
        <v>38397.984560185185</v>
      </c>
      <c r="E20" s="77">
        <v>35391.22546598859</v>
      </c>
      <c r="F20" s="97">
        <v>2.7079416298396852</v>
      </c>
      <c r="J20" s="83"/>
      <c r="K20" s="81"/>
      <c r="L20" s="84"/>
      <c r="M20" s="84"/>
    </row>
    <row r="21" spans="1:13" ht="11.25">
      <c r="A21" s="80"/>
      <c r="B21" s="15"/>
      <c r="C21" s="15" t="s">
        <v>583</v>
      </c>
      <c r="D21" s="106">
        <v>38397.99150462963</v>
      </c>
      <c r="E21" s="77">
        <v>15586.494475479389</v>
      </c>
      <c r="F21" s="97">
        <v>3.6299481112457737</v>
      </c>
      <c r="J21" s="83"/>
      <c r="K21" s="81"/>
      <c r="L21" s="84"/>
      <c r="M21" s="84"/>
    </row>
    <row r="22" spans="1:13" ht="11.25">
      <c r="A22" s="80"/>
      <c r="B22" s="15"/>
      <c r="C22" s="15" t="s">
        <v>584</v>
      </c>
      <c r="D22" s="106">
        <v>38397.998460648145</v>
      </c>
      <c r="E22" s="77">
        <v>14803.971259922944</v>
      </c>
      <c r="F22" s="97">
        <v>5.22710162435734</v>
      </c>
      <c r="J22" s="83"/>
      <c r="K22" s="81"/>
      <c r="L22" s="84"/>
      <c r="M22" s="84"/>
    </row>
    <row r="23" spans="1:13" ht="11.25">
      <c r="A23" s="80"/>
      <c r="B23" s="15"/>
      <c r="C23" s="15" t="s">
        <v>572</v>
      </c>
      <c r="D23" s="106">
        <v>38398.00541666667</v>
      </c>
      <c r="E23" s="77">
        <v>976355.5195646952</v>
      </c>
      <c r="F23" s="97">
        <v>0.9384251274912543</v>
      </c>
      <c r="J23" s="83"/>
      <c r="K23" s="81"/>
      <c r="L23" s="84"/>
      <c r="M23" s="84"/>
    </row>
    <row r="24" spans="1:13" ht="11.25">
      <c r="A24" s="80"/>
      <c r="B24" s="15"/>
      <c r="C24" s="15" t="s">
        <v>361</v>
      </c>
      <c r="D24" s="106">
        <v>38398.01238425926</v>
      </c>
      <c r="E24" s="77">
        <v>532688.0139674032</v>
      </c>
      <c r="F24" s="97">
        <v>1.7877454098227596</v>
      </c>
      <c r="J24" s="83"/>
      <c r="K24" s="81"/>
      <c r="L24" s="84"/>
      <c r="M24" s="84"/>
    </row>
    <row r="25" spans="1:13" ht="11.25">
      <c r="A25" s="80"/>
      <c r="B25" s="15"/>
      <c r="C25" s="15" t="s">
        <v>585</v>
      </c>
      <c r="D25" s="106">
        <v>38398.01936342593</v>
      </c>
      <c r="E25" s="84">
        <v>10732.639594148643</v>
      </c>
      <c r="F25" s="97">
        <v>7.255156436354275</v>
      </c>
      <c r="J25" s="83"/>
      <c r="K25" s="81"/>
      <c r="L25" s="84"/>
      <c r="M25" s="84"/>
    </row>
    <row r="26" spans="1:13" ht="11.25">
      <c r="A26" s="80"/>
      <c r="B26" s="15"/>
      <c r="C26" s="15" t="s">
        <v>358</v>
      </c>
      <c r="D26" s="106">
        <v>38398.02630787037</v>
      </c>
      <c r="E26" s="84">
        <v>44541.99457389625</v>
      </c>
      <c r="F26" s="97">
        <v>3.6582047159295974</v>
      </c>
      <c r="J26" s="83"/>
      <c r="K26" s="81"/>
      <c r="L26" s="84"/>
      <c r="M26" s="84"/>
    </row>
    <row r="27" spans="1:13" ht="11.25">
      <c r="A27" s="80"/>
      <c r="B27" s="15"/>
      <c r="C27" s="15" t="s">
        <v>586</v>
      </c>
      <c r="D27" s="106">
        <v>38398.03326388889</v>
      </c>
      <c r="E27" s="84">
        <v>14746.934058973033</v>
      </c>
      <c r="F27" s="97">
        <v>3.9316755725738717</v>
      </c>
      <c r="J27" s="83"/>
      <c r="K27" s="81"/>
      <c r="L27" s="84"/>
      <c r="M27" s="84"/>
    </row>
    <row r="28" spans="1:13" ht="11.25">
      <c r="A28" s="80"/>
      <c r="B28" s="15"/>
      <c r="C28" s="15" t="s">
        <v>587</v>
      </c>
      <c r="D28" s="106">
        <v>38398.04019675926</v>
      </c>
      <c r="E28" s="84">
        <v>30561.86944570283</v>
      </c>
      <c r="F28" s="97">
        <v>6.0861144668097165</v>
      </c>
      <c r="J28" s="83"/>
      <c r="K28" s="81"/>
      <c r="L28" s="84"/>
      <c r="M28" s="84"/>
    </row>
    <row r="29" spans="1:13" ht="11.25">
      <c r="A29" s="80"/>
      <c r="B29" s="15"/>
      <c r="C29" s="15" t="s">
        <v>362</v>
      </c>
      <c r="D29" s="106">
        <v>38398.047164351854</v>
      </c>
      <c r="E29" s="84">
        <v>534955.33284554</v>
      </c>
      <c r="F29" s="97">
        <v>0.8538007303150925</v>
      </c>
      <c r="J29" s="83"/>
      <c r="K29" s="81"/>
      <c r="L29" s="84"/>
      <c r="M29" s="84"/>
    </row>
    <row r="30" spans="1:13" ht="11.25">
      <c r="A30" s="80"/>
      <c r="B30" s="15"/>
      <c r="C30" s="15" t="s">
        <v>359</v>
      </c>
      <c r="D30" s="106">
        <v>38398.05412037037</v>
      </c>
      <c r="E30" s="84">
        <v>1284984.9431895174</v>
      </c>
      <c r="F30" s="97">
        <v>1.5104199578359194</v>
      </c>
      <c r="J30" s="83"/>
      <c r="K30" s="81"/>
      <c r="L30" s="84"/>
      <c r="M30" s="84"/>
    </row>
    <row r="31" spans="1:6" ht="11.25">
      <c r="A31" s="80"/>
      <c r="B31" s="15"/>
      <c r="C31" s="15" t="s">
        <v>363</v>
      </c>
      <c r="D31" s="106">
        <v>38398.06104166667</v>
      </c>
      <c r="E31" s="84">
        <v>4802.191284536391</v>
      </c>
      <c r="F31" s="97">
        <v>13.30885224180239</v>
      </c>
    </row>
    <row r="32" spans="1:13" ht="11.25">
      <c r="A32" s="80"/>
      <c r="B32" s="15"/>
      <c r="C32" s="15" t="s">
        <v>360</v>
      </c>
      <c r="D32" s="106">
        <v>38398.06799768518</v>
      </c>
      <c r="E32" s="84">
        <v>6406.087503771449</v>
      </c>
      <c r="F32" s="97">
        <v>13.510741778684745</v>
      </c>
      <c r="L32" s="84"/>
      <c r="M32" s="84"/>
    </row>
    <row r="33" spans="1:12" ht="11.25">
      <c r="A33" s="80"/>
      <c r="B33" s="15"/>
      <c r="C33" s="15" t="s">
        <v>573</v>
      </c>
      <c r="D33" s="106">
        <v>38398.07493055556</v>
      </c>
      <c r="E33" s="84">
        <v>961687.1163154276</v>
      </c>
      <c r="F33" s="97">
        <v>1.7789493456556047</v>
      </c>
      <c r="L33" s="84"/>
    </row>
    <row r="34" spans="1:13" ht="11.25">
      <c r="A34" s="80"/>
      <c r="B34" s="15"/>
      <c r="C34" s="15" t="s">
        <v>364</v>
      </c>
      <c r="D34" s="106">
        <v>38398.08188657407</v>
      </c>
      <c r="E34" s="84">
        <v>529870.7991100799</v>
      </c>
      <c r="F34" s="97">
        <v>0.5151194736516671</v>
      </c>
      <c r="L34" s="84"/>
      <c r="M34" s="76"/>
    </row>
    <row r="35" spans="1:6" ht="11.25">
      <c r="A35" s="80"/>
      <c r="B35" s="15"/>
      <c r="C35" s="15"/>
      <c r="D35" s="106"/>
      <c r="E35" s="84"/>
      <c r="F35" s="97"/>
    </row>
    <row r="36" spans="1:13" ht="11.25">
      <c r="A36" s="80"/>
      <c r="B36" s="15"/>
      <c r="C36" s="15"/>
      <c r="D36" s="106"/>
      <c r="E36" s="84">
        <v>4639805.101157815</v>
      </c>
      <c r="F36" s="97">
        <v>3.42908489711485</v>
      </c>
      <c r="J36" s="78"/>
      <c r="K36" s="78"/>
      <c r="L36" s="79"/>
      <c r="M36" s="79"/>
    </row>
    <row r="37" spans="1:13" ht="11.25">
      <c r="A37" s="80"/>
      <c r="B37" s="15"/>
      <c r="C37" s="15"/>
      <c r="D37" s="106"/>
      <c r="E37" s="84">
        <v>2423504.6946430886</v>
      </c>
      <c r="F37" s="97"/>
      <c r="H37" s="82"/>
      <c r="J37" s="83"/>
      <c r="K37" s="81"/>
      <c r="L37" s="84"/>
      <c r="M37" s="84"/>
    </row>
    <row r="38" spans="1:13" ht="11.25">
      <c r="A38" s="80"/>
      <c r="B38" s="15"/>
      <c r="C38" s="15"/>
      <c r="D38" s="106"/>
      <c r="E38" s="84">
        <v>52.232898619778844</v>
      </c>
      <c r="F38" s="97" t="s">
        <v>389</v>
      </c>
      <c r="J38" s="83"/>
      <c r="K38" s="81"/>
      <c r="L38" s="84"/>
      <c r="M38" s="84"/>
    </row>
    <row r="39" spans="1:13" ht="11.25">
      <c r="A39" s="80"/>
      <c r="B39" s="15"/>
      <c r="C39" s="15"/>
      <c r="D39" s="106"/>
      <c r="E39" s="84"/>
      <c r="F39" s="97"/>
      <c r="J39" s="83"/>
      <c r="K39" s="81"/>
      <c r="L39" s="84"/>
      <c r="M39" s="84"/>
    </row>
    <row r="40" spans="1:13" ht="11.25">
      <c r="A40" s="80"/>
      <c r="B40" s="15"/>
      <c r="C40" s="15"/>
      <c r="D40" s="106"/>
      <c r="E40" s="84"/>
      <c r="F40" s="97"/>
      <c r="J40" s="83"/>
      <c r="K40" s="81"/>
      <c r="L40" s="84"/>
      <c r="M40" s="84"/>
    </row>
    <row r="41" spans="1:13" ht="11.25">
      <c r="A41" s="80"/>
      <c r="B41" s="15"/>
      <c r="C41" s="15" t="s">
        <v>390</v>
      </c>
      <c r="D41" s="106" t="s">
        <v>391</v>
      </c>
      <c r="E41" s="84" t="s">
        <v>392</v>
      </c>
      <c r="F41" s="97" t="s">
        <v>477</v>
      </c>
      <c r="J41" s="83"/>
      <c r="K41" s="81"/>
      <c r="L41" s="84"/>
      <c r="M41" s="84"/>
    </row>
    <row r="42" spans="1:13" ht="12.75">
      <c r="A42" s="80" t="s">
        <v>559</v>
      </c>
      <c r="B42" s="15"/>
      <c r="C42" t="s">
        <v>553</v>
      </c>
      <c r="D42" s="130">
        <v>38397.86152777778</v>
      </c>
      <c r="E42" s="131">
        <v>33884.04283281688</v>
      </c>
      <c r="F42" s="131">
        <v>4.685440733724122</v>
      </c>
      <c r="J42" s="83"/>
      <c r="K42" s="81"/>
      <c r="L42" s="84"/>
      <c r="M42" s="84"/>
    </row>
    <row r="43" spans="1:13" ht="12.75">
      <c r="A43" s="80"/>
      <c r="B43" s="15"/>
      <c r="C43" t="s">
        <v>554</v>
      </c>
      <c r="D43" s="130">
        <v>38397.86849537037</v>
      </c>
      <c r="E43" s="131">
        <v>-6021.209278340397</v>
      </c>
      <c r="F43" s="131"/>
      <c r="J43" s="83"/>
      <c r="K43" s="81"/>
      <c r="L43" s="84"/>
      <c r="M43" s="84"/>
    </row>
    <row r="44" spans="1:13" ht="12.75">
      <c r="A44" s="80"/>
      <c r="B44" s="15"/>
      <c r="C44" t="s">
        <v>568</v>
      </c>
      <c r="D44" s="130">
        <v>38397.87546296296</v>
      </c>
      <c r="E44" s="131">
        <v>4678.729464382609</v>
      </c>
      <c r="F44" s="131">
        <v>5.9285457942081266</v>
      </c>
      <c r="J44" s="83"/>
      <c r="K44" s="81"/>
      <c r="L44" s="84"/>
      <c r="M44" s="84"/>
    </row>
    <row r="45" spans="1:13" ht="12.75">
      <c r="A45" s="80"/>
      <c r="B45" s="15"/>
      <c r="C45" t="s">
        <v>555</v>
      </c>
      <c r="D45" s="130">
        <v>38397.88240740741</v>
      </c>
      <c r="E45" s="131">
        <v>34971.60274751616</v>
      </c>
      <c r="F45" s="131">
        <v>2.535506815117618</v>
      </c>
      <c r="J45" s="83"/>
      <c r="K45" s="81"/>
      <c r="L45" s="84"/>
      <c r="M45" s="84"/>
    </row>
    <row r="46" spans="1:13" ht="12.75">
      <c r="A46" s="80"/>
      <c r="B46" s="15"/>
      <c r="C46" t="s">
        <v>569</v>
      </c>
      <c r="D46" s="130">
        <v>38397.889386574076</v>
      </c>
      <c r="E46" s="131">
        <v>13676.5896209385</v>
      </c>
      <c r="F46" s="131">
        <v>4.018835367948704</v>
      </c>
      <c r="J46" s="83"/>
      <c r="K46" s="81"/>
      <c r="L46" s="84"/>
      <c r="M46" s="84"/>
    </row>
    <row r="47" spans="1:13" ht="12.75">
      <c r="A47" s="80"/>
      <c r="B47" s="15"/>
      <c r="C47" t="s">
        <v>576</v>
      </c>
      <c r="D47" s="130">
        <v>38397.89634259259</v>
      </c>
      <c r="E47" s="131">
        <v>1774.8309278451698</v>
      </c>
      <c r="F47" s="131">
        <v>12.240821383674437</v>
      </c>
      <c r="J47" s="83"/>
      <c r="K47" s="81"/>
      <c r="L47" s="84"/>
      <c r="M47" s="84"/>
    </row>
    <row r="48" spans="1:13" ht="12.75">
      <c r="A48" s="80"/>
      <c r="B48" s="15"/>
      <c r="C48" t="s">
        <v>556</v>
      </c>
      <c r="D48" s="130">
        <v>38397.90331018518</v>
      </c>
      <c r="E48" s="131">
        <v>38142.91797590079</v>
      </c>
      <c r="F48" s="131">
        <v>3.0780809278255354</v>
      </c>
      <c r="J48" s="83"/>
      <c r="K48" s="81"/>
      <c r="L48" s="84"/>
      <c r="M48" s="84"/>
    </row>
    <row r="49" spans="1:13" ht="12.75">
      <c r="A49" s="80"/>
      <c r="B49" s="15"/>
      <c r="C49" t="s">
        <v>577</v>
      </c>
      <c r="D49" s="130">
        <v>38397.91027777778</v>
      </c>
      <c r="E49" s="131">
        <v>2496.008098910437</v>
      </c>
      <c r="F49" s="131">
        <v>4.849338613038541</v>
      </c>
      <c r="J49" s="83"/>
      <c r="K49" s="81"/>
      <c r="L49" s="84"/>
      <c r="M49" s="84"/>
    </row>
    <row r="50" spans="1:13" ht="12.75">
      <c r="A50" s="80"/>
      <c r="B50" s="15"/>
      <c r="C50" t="s">
        <v>578</v>
      </c>
      <c r="D50" s="130">
        <v>38397.91722222222</v>
      </c>
      <c r="E50" s="131">
        <v>4441.393127167635</v>
      </c>
      <c r="F50" s="131">
        <v>4.316136544763015</v>
      </c>
      <c r="J50" s="83"/>
      <c r="K50" s="81"/>
      <c r="L50" s="84"/>
      <c r="M50" s="84"/>
    </row>
    <row r="51" spans="1:13" ht="12.75">
      <c r="A51" s="80"/>
      <c r="B51" s="15"/>
      <c r="C51" t="s">
        <v>579</v>
      </c>
      <c r="D51" s="130">
        <v>38397.92417824074</v>
      </c>
      <c r="E51" s="131">
        <v>7315.874284958184</v>
      </c>
      <c r="F51" s="131">
        <v>4.785176953744533</v>
      </c>
      <c r="J51" s="83"/>
      <c r="K51" s="81"/>
      <c r="L51" s="84"/>
      <c r="M51" s="84"/>
    </row>
    <row r="52" spans="1:13" ht="12.75">
      <c r="A52" s="80"/>
      <c r="B52" s="15"/>
      <c r="C52" t="s">
        <v>570</v>
      </c>
      <c r="D52" s="130">
        <v>38397.93113425926</v>
      </c>
      <c r="E52" s="131">
        <v>5577.772990024378</v>
      </c>
      <c r="F52" s="131">
        <v>8.235692755177249</v>
      </c>
      <c r="J52" s="83"/>
      <c r="K52" s="81"/>
      <c r="L52" s="84"/>
      <c r="M52" s="84"/>
    </row>
    <row r="53" spans="1:13" ht="12.75">
      <c r="A53" s="80"/>
      <c r="B53" s="15"/>
      <c r="C53" t="s">
        <v>557</v>
      </c>
      <c r="D53" s="130">
        <v>38397.9380787037</v>
      </c>
      <c r="E53" s="131">
        <v>38621.968922368564</v>
      </c>
      <c r="F53" s="131">
        <v>3.5796935545069055</v>
      </c>
      <c r="J53" s="83"/>
      <c r="K53" s="81"/>
      <c r="L53" s="84"/>
      <c r="M53" s="84"/>
    </row>
    <row r="54" spans="1:13" ht="12.75">
      <c r="A54" s="80"/>
      <c r="B54" s="15"/>
      <c r="C54" t="s">
        <v>356</v>
      </c>
      <c r="D54" s="130">
        <v>38397.9450462963</v>
      </c>
      <c r="E54" s="131">
        <v>17459.681086231627</v>
      </c>
      <c r="F54" s="131">
        <v>2.792492893021671</v>
      </c>
      <c r="J54" s="83"/>
      <c r="K54" s="81"/>
      <c r="L54" s="84"/>
      <c r="M54" s="84"/>
    </row>
    <row r="55" spans="1:13" ht="12.75">
      <c r="A55" s="80"/>
      <c r="B55" s="15"/>
      <c r="C55" t="s">
        <v>580</v>
      </c>
      <c r="D55" s="130">
        <v>38397.95201388889</v>
      </c>
      <c r="E55" s="131">
        <v>3090.7125417531975</v>
      </c>
      <c r="F55" s="131">
        <v>46.856529723073145</v>
      </c>
      <c r="J55" s="83"/>
      <c r="K55" s="81"/>
      <c r="L55" s="84"/>
      <c r="M55" s="84"/>
    </row>
    <row r="56" spans="1:13" ht="12.75">
      <c r="A56" s="80"/>
      <c r="B56" s="15"/>
      <c r="C56" t="s">
        <v>581</v>
      </c>
      <c r="D56" s="130">
        <v>38397.958958333336</v>
      </c>
      <c r="E56" s="131">
        <v>3881.7658627920546</v>
      </c>
      <c r="F56" s="131">
        <v>31.88046017758339</v>
      </c>
      <c r="J56" s="83"/>
      <c r="K56" s="81"/>
      <c r="L56" s="84"/>
      <c r="M56" s="84"/>
    </row>
    <row r="57" spans="1:13" ht="12.75">
      <c r="A57" s="80"/>
      <c r="B57" s="15"/>
      <c r="C57" t="s">
        <v>582</v>
      </c>
      <c r="D57" s="130">
        <v>38397.96592592593</v>
      </c>
      <c r="E57" s="131">
        <v>2215.7945017380816</v>
      </c>
      <c r="F57" s="131">
        <v>23.09257765212539</v>
      </c>
      <c r="J57" s="83"/>
      <c r="K57" s="81"/>
      <c r="L57" s="84"/>
      <c r="M57" s="84"/>
    </row>
    <row r="58" spans="1:13" ht="12.75">
      <c r="A58" s="80"/>
      <c r="B58" s="15"/>
      <c r="C58" t="s">
        <v>575</v>
      </c>
      <c r="D58" s="130">
        <v>38397.97288194444</v>
      </c>
      <c r="E58" s="131">
        <v>40137.76106358111</v>
      </c>
      <c r="F58" s="131">
        <v>2.003545680451056</v>
      </c>
      <c r="J58" s="83"/>
      <c r="K58" s="81"/>
      <c r="L58" s="84"/>
      <c r="M58" s="84"/>
    </row>
    <row r="59" spans="1:13" ht="12.75">
      <c r="A59" s="80"/>
      <c r="B59" s="15"/>
      <c r="C59" t="s">
        <v>357</v>
      </c>
      <c r="D59" s="130">
        <v>38397.979837962965</v>
      </c>
      <c r="E59" s="131">
        <v>6361.043151798363</v>
      </c>
      <c r="F59" s="131">
        <v>7.5792618993209775</v>
      </c>
      <c r="J59" s="83"/>
      <c r="K59" s="81"/>
      <c r="L59" s="84"/>
      <c r="M59" s="84"/>
    </row>
    <row r="60" spans="1:13" ht="12.75">
      <c r="A60" s="80"/>
      <c r="B60" s="15"/>
      <c r="C60" t="s">
        <v>583</v>
      </c>
      <c r="D60" s="130">
        <v>38397.98679398148</v>
      </c>
      <c r="E60" s="131">
        <v>5123.7341302280165</v>
      </c>
      <c r="F60" s="131">
        <v>8.790201218920503</v>
      </c>
      <c r="J60" s="83"/>
      <c r="K60" s="81"/>
      <c r="L60" s="84"/>
      <c r="M60" s="84"/>
    </row>
    <row r="61" spans="1:13" ht="12.75">
      <c r="A61" s="80"/>
      <c r="B61" s="15"/>
      <c r="C61" t="s">
        <v>584</v>
      </c>
      <c r="D61" s="130">
        <v>38397.993738425925</v>
      </c>
      <c r="E61" s="131">
        <v>5083.823875363504</v>
      </c>
      <c r="F61" s="131">
        <v>10.21856169099854</v>
      </c>
      <c r="J61" s="83"/>
      <c r="K61" s="81"/>
      <c r="L61" s="84"/>
      <c r="M61" s="84"/>
    </row>
    <row r="62" spans="1:13" ht="12.75">
      <c r="A62" s="80"/>
      <c r="B62" s="15"/>
      <c r="C62" t="s">
        <v>572</v>
      </c>
      <c r="D62" s="130">
        <v>38398.00068287037</v>
      </c>
      <c r="E62" s="131">
        <v>5458.833831449431</v>
      </c>
      <c r="F62" s="131">
        <v>7.135019769047318</v>
      </c>
      <c r="J62" s="83"/>
      <c r="K62" s="81"/>
      <c r="L62" s="84"/>
      <c r="M62" s="84"/>
    </row>
    <row r="63" spans="1:6" ht="12.75">
      <c r="A63" s="80"/>
      <c r="B63" s="15"/>
      <c r="C63" t="s">
        <v>361</v>
      </c>
      <c r="D63" s="130">
        <v>38398.00763888889</v>
      </c>
      <c r="E63" s="131">
        <v>41124.88157981388</v>
      </c>
      <c r="F63" s="131">
        <v>2.326919135909763</v>
      </c>
    </row>
    <row r="64" spans="1:13" ht="12.75">
      <c r="A64" s="80"/>
      <c r="B64" s="15"/>
      <c r="C64" t="s">
        <v>585</v>
      </c>
      <c r="D64" s="130">
        <v>38398.01462962963</v>
      </c>
      <c r="E64" s="131">
        <v>4993.388349086107</v>
      </c>
      <c r="F64" s="131">
        <v>17.330389901261377</v>
      </c>
      <c r="L64" s="84"/>
      <c r="M64" s="84"/>
    </row>
    <row r="65" spans="1:12" ht="12.75">
      <c r="A65" s="80"/>
      <c r="B65" s="15"/>
      <c r="C65" t="s">
        <v>358</v>
      </c>
      <c r="D65" s="130">
        <v>38398.021585648145</v>
      </c>
      <c r="E65" s="131">
        <v>15019.038069362126</v>
      </c>
      <c r="F65" s="131">
        <v>2.4552502272639662</v>
      </c>
      <c r="L65" s="84"/>
    </row>
    <row r="66" spans="1:13" ht="12.75">
      <c r="A66" s="80"/>
      <c r="B66" s="15"/>
      <c r="C66" t="s">
        <v>586</v>
      </c>
      <c r="D66" s="130">
        <v>38398.02853009259</v>
      </c>
      <c r="E66" s="131">
        <v>3374.1948453803243</v>
      </c>
      <c r="F66" s="131">
        <v>11.929060091418833</v>
      </c>
      <c r="L66" s="84"/>
      <c r="M66" s="76"/>
    </row>
    <row r="67" spans="1:6" ht="12.75">
      <c r="A67" s="80"/>
      <c r="B67" s="15"/>
      <c r="C67" t="s">
        <v>587</v>
      </c>
      <c r="D67" s="130">
        <v>38398.03548611111</v>
      </c>
      <c r="E67" s="131">
        <v>10845.774517702155</v>
      </c>
      <c r="F67" s="131">
        <v>3.536371004769441</v>
      </c>
    </row>
    <row r="68" spans="1:13" ht="12.75">
      <c r="A68" s="80"/>
      <c r="B68" s="15"/>
      <c r="C68" t="s">
        <v>362</v>
      </c>
      <c r="D68" s="130">
        <v>38398.04241898148</v>
      </c>
      <c r="E68" s="131">
        <v>41097.951026125585</v>
      </c>
      <c r="F68" s="131">
        <v>2.7695131023023594</v>
      </c>
      <c r="J68" s="78"/>
      <c r="K68" s="78"/>
      <c r="L68" s="79"/>
      <c r="M68" s="79"/>
    </row>
    <row r="69" spans="1:13" ht="12.75">
      <c r="A69" s="80"/>
      <c r="B69" s="15"/>
      <c r="C69" t="s">
        <v>359</v>
      </c>
      <c r="D69" s="130">
        <v>38398.04938657407</v>
      </c>
      <c r="E69" s="131">
        <v>2465.452711586854</v>
      </c>
      <c r="F69" s="131">
        <v>64.91739744998634</v>
      </c>
      <c r="H69" s="82"/>
      <c r="J69" s="83"/>
      <c r="K69" s="81"/>
      <c r="L69" s="84"/>
      <c r="M69" s="84"/>
    </row>
    <row r="70" spans="1:13" ht="12.75">
      <c r="A70" s="80"/>
      <c r="B70" s="15"/>
      <c r="C70" t="s">
        <v>363</v>
      </c>
      <c r="D70" s="130">
        <v>38398.056342592594</v>
      </c>
      <c r="E70" s="131">
        <v>-1947.4841924102445</v>
      </c>
      <c r="F70" s="131"/>
      <c r="J70" s="83"/>
      <c r="K70" s="81"/>
      <c r="L70" s="84"/>
      <c r="M70" s="84"/>
    </row>
    <row r="71" spans="1:13" ht="12.75">
      <c r="A71" s="80"/>
      <c r="B71" s="15"/>
      <c r="C71" t="s">
        <v>360</v>
      </c>
      <c r="D71" s="130">
        <v>38398.063263888886</v>
      </c>
      <c r="E71" s="131">
        <v>17687.523614204383</v>
      </c>
      <c r="F71" s="131">
        <v>1.299026502249067</v>
      </c>
      <c r="J71" s="83"/>
      <c r="K71" s="81"/>
      <c r="L71" s="84"/>
      <c r="M71" s="84"/>
    </row>
    <row r="72" spans="1:13" ht="12.75">
      <c r="A72" s="80"/>
      <c r="B72" s="15"/>
      <c r="C72" t="s">
        <v>573</v>
      </c>
      <c r="D72" s="130">
        <v>38398.07021990741</v>
      </c>
      <c r="E72" s="131">
        <v>5183.285669571674</v>
      </c>
      <c r="F72" s="131">
        <v>9.022353115815363</v>
      </c>
      <c r="J72" s="83"/>
      <c r="K72" s="81"/>
      <c r="L72" s="84"/>
      <c r="M72" s="84"/>
    </row>
    <row r="73" spans="1:13" ht="12.75">
      <c r="A73" s="80"/>
      <c r="B73" s="15"/>
      <c r="C73" t="s">
        <v>364</v>
      </c>
      <c r="D73" s="130">
        <v>38398.077152777776</v>
      </c>
      <c r="E73" s="131">
        <v>41959.7005316502</v>
      </c>
      <c r="F73" s="131">
        <v>3.7397829820165907</v>
      </c>
      <c r="J73" s="83"/>
      <c r="K73" s="81"/>
      <c r="L73" s="84"/>
      <c r="M73" s="84"/>
    </row>
    <row r="74" spans="1:13" ht="11.25">
      <c r="A74" s="80"/>
      <c r="B74" s="15"/>
      <c r="C74" s="15"/>
      <c r="D74" s="106"/>
      <c r="E74" s="84"/>
      <c r="F74" s="97"/>
      <c r="J74" s="83"/>
      <c r="K74" s="81"/>
      <c r="L74" s="84"/>
      <c r="M74" s="84"/>
    </row>
    <row r="75" spans="1:13" ht="11.25">
      <c r="A75" s="80"/>
      <c r="B75" s="15"/>
      <c r="C75" s="15"/>
      <c r="D75" s="106"/>
      <c r="E75" s="84">
        <v>4038904.371986583</v>
      </c>
      <c r="F75" s="97">
        <v>1.496137067764864</v>
      </c>
      <c r="J75" s="83"/>
      <c r="K75" s="81"/>
      <c r="L75" s="84"/>
      <c r="M75" s="84"/>
    </row>
    <row r="76" spans="1:13" ht="11.25">
      <c r="A76" s="80"/>
      <c r="B76" s="15"/>
      <c r="C76" s="15"/>
      <c r="D76" s="106"/>
      <c r="E76" s="84">
        <v>2072859.2677294167</v>
      </c>
      <c r="F76" s="97"/>
      <c r="J76" s="83"/>
      <c r="K76" s="81"/>
      <c r="L76" s="84"/>
      <c r="M76" s="84"/>
    </row>
    <row r="77" spans="1:13" ht="11.25">
      <c r="A77" s="80"/>
      <c r="B77" s="15"/>
      <c r="C77" s="15"/>
      <c r="D77" s="106"/>
      <c r="E77" s="84">
        <v>51.322316074293596</v>
      </c>
      <c r="F77" s="97" t="s">
        <v>389</v>
      </c>
      <c r="J77" s="83"/>
      <c r="K77" s="81"/>
      <c r="L77" s="84"/>
      <c r="M77" s="84"/>
    </row>
    <row r="78" spans="1:13" ht="11.25">
      <c r="A78" s="80"/>
      <c r="B78" s="15"/>
      <c r="C78" s="15"/>
      <c r="D78" s="106"/>
      <c r="E78" s="84"/>
      <c r="F78" s="97"/>
      <c r="J78" s="83"/>
      <c r="K78" s="81"/>
      <c r="L78" s="84"/>
      <c r="M78" s="84"/>
    </row>
    <row r="79" spans="1:13" ht="11.25">
      <c r="A79" s="80"/>
      <c r="B79" s="15"/>
      <c r="C79" s="15"/>
      <c r="D79" s="106"/>
      <c r="E79" s="15"/>
      <c r="F79" s="98"/>
      <c r="J79" s="83"/>
      <c r="K79" s="81"/>
      <c r="L79" s="84"/>
      <c r="M79" s="84"/>
    </row>
    <row r="80" spans="1:13" ht="11.25">
      <c r="A80" s="80"/>
      <c r="B80" s="15"/>
      <c r="C80" s="15" t="s">
        <v>390</v>
      </c>
      <c r="D80" s="106" t="s">
        <v>391</v>
      </c>
      <c r="E80" s="84" t="s">
        <v>392</v>
      </c>
      <c r="F80" s="97" t="s">
        <v>477</v>
      </c>
      <c r="J80" s="83"/>
      <c r="K80" s="81"/>
      <c r="L80" s="84"/>
      <c r="M80" s="84"/>
    </row>
    <row r="81" spans="1:13" ht="11.25">
      <c r="A81" s="80" t="s">
        <v>560</v>
      </c>
      <c r="B81" s="15"/>
      <c r="C81" s="15" t="s">
        <v>553</v>
      </c>
      <c r="D81" s="106">
        <v>38397.86263888889</v>
      </c>
      <c r="E81" s="84">
        <v>76857.37711550723</v>
      </c>
      <c r="F81" s="97">
        <v>1.346460350523889</v>
      </c>
      <c r="J81" s="83"/>
      <c r="K81" s="81"/>
      <c r="L81" s="84"/>
      <c r="M81" s="84"/>
    </row>
    <row r="82" spans="1:13" ht="11.25">
      <c r="A82" s="80"/>
      <c r="B82" s="15"/>
      <c r="C82" s="15" t="s">
        <v>554</v>
      </c>
      <c r="D82" s="106">
        <v>38397.86960648148</v>
      </c>
      <c r="E82" s="84">
        <v>1212.6618987776833</v>
      </c>
      <c r="F82" s="97">
        <v>29.880632871059056</v>
      </c>
      <c r="J82" s="83"/>
      <c r="K82" s="81"/>
      <c r="L82" s="84"/>
      <c r="M82" s="84"/>
    </row>
    <row r="83" spans="1:13" ht="11.25">
      <c r="A83" s="80"/>
      <c r="B83" s="15"/>
      <c r="C83" s="15" t="s">
        <v>568</v>
      </c>
      <c r="D83" s="106">
        <v>38397.87657407407</v>
      </c>
      <c r="E83" s="84">
        <v>15181.710696558945</v>
      </c>
      <c r="F83" s="97">
        <v>1.7989020853764666</v>
      </c>
      <c r="J83" s="83"/>
      <c r="K83" s="81"/>
      <c r="L83" s="84"/>
      <c r="M83" s="84"/>
    </row>
    <row r="84" spans="1:13" ht="11.25">
      <c r="A84" s="80"/>
      <c r="B84" s="15"/>
      <c r="C84" s="15" t="s">
        <v>555</v>
      </c>
      <c r="D84" s="106">
        <v>38397.88353009259</v>
      </c>
      <c r="E84" s="84">
        <v>78332.70819459982</v>
      </c>
      <c r="F84" s="97">
        <v>1.6660413058016132</v>
      </c>
      <c r="J84" s="83"/>
      <c r="K84" s="81"/>
      <c r="L84" s="84"/>
      <c r="M84" s="84"/>
    </row>
    <row r="85" spans="1:13" ht="11.25">
      <c r="A85" s="80"/>
      <c r="B85" s="15"/>
      <c r="C85" s="15" t="s">
        <v>569</v>
      </c>
      <c r="D85" s="106">
        <v>38397.890497685185</v>
      </c>
      <c r="E85" s="84">
        <v>111581.59942933719</v>
      </c>
      <c r="F85" s="97">
        <v>1.5263783701520584</v>
      </c>
      <c r="J85" s="83"/>
      <c r="K85" s="81"/>
      <c r="L85" s="84"/>
      <c r="M85" s="84"/>
    </row>
    <row r="86" spans="1:13" ht="11.25">
      <c r="A86" s="80"/>
      <c r="B86" s="15"/>
      <c r="C86" s="15" t="s">
        <v>576</v>
      </c>
      <c r="D86" s="106">
        <v>38397.897465277776</v>
      </c>
      <c r="E86" s="84">
        <v>10315.742949407637</v>
      </c>
      <c r="F86" s="97">
        <v>0.5864001346342463</v>
      </c>
      <c r="J86" s="83"/>
      <c r="K86" s="81"/>
      <c r="L86" s="84"/>
      <c r="M86" s="84"/>
    </row>
    <row r="87" spans="1:13" ht="11.25">
      <c r="A87" s="80"/>
      <c r="B87" s="15"/>
      <c r="C87" s="15" t="s">
        <v>556</v>
      </c>
      <c r="D87" s="106">
        <v>38397.9044212963</v>
      </c>
      <c r="E87" s="84">
        <v>79944.90035132598</v>
      </c>
      <c r="F87" s="97">
        <v>1.1479830473025714</v>
      </c>
      <c r="J87" s="83"/>
      <c r="K87" s="81"/>
      <c r="L87" s="84"/>
      <c r="M87" s="84"/>
    </row>
    <row r="88" spans="1:13" ht="11.25">
      <c r="A88" s="80"/>
      <c r="B88" s="15"/>
      <c r="C88" s="15" t="s">
        <v>577</v>
      </c>
      <c r="D88" s="106">
        <v>38397.91138888889</v>
      </c>
      <c r="E88" s="84">
        <v>12187.73240341983</v>
      </c>
      <c r="F88" s="97">
        <v>1.5429930064332624</v>
      </c>
      <c r="J88" s="83"/>
      <c r="K88" s="81"/>
      <c r="L88" s="84"/>
      <c r="M88" s="84"/>
    </row>
    <row r="89" spans="1:13" ht="11.25">
      <c r="A89" s="80"/>
      <c r="B89" s="15"/>
      <c r="C89" s="15" t="s">
        <v>578</v>
      </c>
      <c r="D89" s="106">
        <v>38397.918333333335</v>
      </c>
      <c r="E89" s="84">
        <v>12265.776184940536</v>
      </c>
      <c r="F89" s="97">
        <v>0.37730473382258845</v>
      </c>
      <c r="J89" s="83"/>
      <c r="K89" s="81"/>
      <c r="L89" s="84"/>
      <c r="M89" s="84"/>
    </row>
    <row r="90" spans="1:13" ht="11.25">
      <c r="A90" s="80"/>
      <c r="B90" s="15"/>
      <c r="C90" s="15" t="s">
        <v>579</v>
      </c>
      <c r="D90" s="106">
        <v>38397.92528935185</v>
      </c>
      <c r="E90" s="84">
        <v>7222.515537311025</v>
      </c>
      <c r="F90" s="97">
        <v>1.8479167284696723</v>
      </c>
      <c r="J90" s="83"/>
      <c r="K90" s="81"/>
      <c r="L90" s="84"/>
      <c r="M90" s="84"/>
    </row>
    <row r="91" spans="1:13" ht="11.25">
      <c r="A91" s="80"/>
      <c r="B91" s="15"/>
      <c r="C91" s="15" t="s">
        <v>570</v>
      </c>
      <c r="D91" s="106">
        <v>38397.93224537037</v>
      </c>
      <c r="E91" s="84">
        <v>3287.2803606732637</v>
      </c>
      <c r="F91" s="97">
        <v>2.3730839801340804</v>
      </c>
      <c r="J91" s="83"/>
      <c r="K91" s="81"/>
      <c r="L91" s="84"/>
      <c r="M91" s="84"/>
    </row>
    <row r="92" spans="1:13" ht="11.25">
      <c r="A92" s="80"/>
      <c r="B92" s="15"/>
      <c r="C92" s="15" t="s">
        <v>557</v>
      </c>
      <c r="D92" s="106">
        <v>38397.93920138889</v>
      </c>
      <c r="E92" s="84">
        <v>81336.69081159696</v>
      </c>
      <c r="F92" s="97">
        <v>0.6809051083908667</v>
      </c>
      <c r="J92" s="83"/>
      <c r="K92" s="81"/>
      <c r="L92" s="84"/>
      <c r="M92" s="84"/>
    </row>
    <row r="93" spans="1:13" ht="11.25">
      <c r="A93" s="80"/>
      <c r="B93" s="15"/>
      <c r="C93" s="15" t="s">
        <v>356</v>
      </c>
      <c r="D93" s="106">
        <v>38397.94616898148</v>
      </c>
      <c r="E93" s="84">
        <v>155001.25083940048</v>
      </c>
      <c r="F93" s="97">
        <v>0.6762142205653048</v>
      </c>
      <c r="J93" s="83"/>
      <c r="K93" s="81"/>
      <c r="L93" s="84"/>
      <c r="M93" s="84"/>
    </row>
    <row r="94" spans="1:13" ht="11.25">
      <c r="A94" s="80"/>
      <c r="B94" s="15"/>
      <c r="C94" s="15" t="s">
        <v>580</v>
      </c>
      <c r="D94" s="106">
        <v>38397.953125</v>
      </c>
      <c r="E94" s="84">
        <v>9053.11237551102</v>
      </c>
      <c r="F94" s="97">
        <v>0.11300754163122712</v>
      </c>
      <c r="J94" s="83"/>
      <c r="K94" s="81"/>
      <c r="L94" s="84"/>
      <c r="M94" s="84"/>
    </row>
    <row r="95" spans="1:13" ht="11.25">
      <c r="A95" s="80"/>
      <c r="B95" s="15"/>
      <c r="C95" s="15" t="s">
        <v>581</v>
      </c>
      <c r="D95" s="106">
        <v>38397.960069444445</v>
      </c>
      <c r="E95" s="84">
        <v>16300.21269212208</v>
      </c>
      <c r="F95" s="97">
        <v>1.7884995458831647</v>
      </c>
      <c r="J95" s="83"/>
      <c r="K95" s="81"/>
      <c r="L95" s="84"/>
      <c r="M95" s="84"/>
    </row>
    <row r="96" spans="1:13" ht="11.25">
      <c r="A96" s="80"/>
      <c r="B96" s="15"/>
      <c r="C96" s="15" t="s">
        <v>582</v>
      </c>
      <c r="D96" s="106">
        <v>38397.96704861111</v>
      </c>
      <c r="E96" s="84">
        <v>6901.015161893161</v>
      </c>
      <c r="F96" s="97">
        <v>1.5987996065865338</v>
      </c>
      <c r="J96" s="83"/>
      <c r="K96" s="81"/>
      <c r="L96" s="84"/>
      <c r="M96" s="84"/>
    </row>
    <row r="97" spans="1:6" ht="11.25">
      <c r="A97" s="80"/>
      <c r="B97" s="15"/>
      <c r="C97" s="15" t="s">
        <v>575</v>
      </c>
      <c r="D97" s="106">
        <v>38397.97400462963</v>
      </c>
      <c r="E97" s="84">
        <v>83176.35386623415</v>
      </c>
      <c r="F97" s="97">
        <v>1.4175129540339242</v>
      </c>
    </row>
    <row r="98" spans="1:13" ht="11.25">
      <c r="A98" s="80"/>
      <c r="B98" s="15"/>
      <c r="C98" s="15" t="s">
        <v>357</v>
      </c>
      <c r="D98" s="106">
        <v>38397.98094907407</v>
      </c>
      <c r="E98" s="84">
        <v>16695.611076530226</v>
      </c>
      <c r="F98" s="97">
        <v>2.6445603818425396</v>
      </c>
      <c r="L98" s="84"/>
      <c r="M98" s="84"/>
    </row>
    <row r="99" spans="1:12" ht="11.25">
      <c r="A99" s="80"/>
      <c r="B99" s="15"/>
      <c r="C99" s="15" t="s">
        <v>583</v>
      </c>
      <c r="D99" s="106">
        <v>38397.987905092596</v>
      </c>
      <c r="E99" s="84">
        <v>22620.250875391488</v>
      </c>
      <c r="F99" s="97">
        <v>2.068941863726405</v>
      </c>
      <c r="L99" s="84"/>
    </row>
    <row r="100" spans="1:13" ht="11.25">
      <c r="A100" s="80"/>
      <c r="B100" s="15"/>
      <c r="C100" s="15" t="s">
        <v>584</v>
      </c>
      <c r="D100" s="106">
        <v>38397.99484953703</v>
      </c>
      <c r="E100" s="84">
        <v>52825.841792897925</v>
      </c>
      <c r="F100" s="97">
        <v>0.9869180981940417</v>
      </c>
      <c r="L100" s="84"/>
      <c r="M100" s="76"/>
    </row>
    <row r="101" spans="1:6" ht="11.25">
      <c r="A101" s="80"/>
      <c r="B101" s="15"/>
      <c r="C101" s="15" t="s">
        <v>572</v>
      </c>
      <c r="D101" s="106">
        <v>38398.001805555556</v>
      </c>
      <c r="E101" s="84">
        <v>3118.685608001708</v>
      </c>
      <c r="F101" s="97">
        <v>0.6099371400525709</v>
      </c>
    </row>
    <row r="102" spans="1:13" ht="11.25">
      <c r="A102" s="80"/>
      <c r="B102" s="15"/>
      <c r="C102" s="15" t="s">
        <v>361</v>
      </c>
      <c r="D102" s="106">
        <v>38398.00876157408</v>
      </c>
      <c r="E102" s="84">
        <v>83931.5559845118</v>
      </c>
      <c r="F102" s="97">
        <v>2.1861355222678904</v>
      </c>
      <c r="J102" s="78"/>
      <c r="K102" s="78"/>
      <c r="L102" s="79"/>
      <c r="M102" s="79"/>
    </row>
    <row r="103" spans="1:13" ht="11.25">
      <c r="A103" s="80"/>
      <c r="B103" s="15"/>
      <c r="C103" s="15" t="s">
        <v>585</v>
      </c>
      <c r="D103" s="106">
        <v>38398.01574074074</v>
      </c>
      <c r="E103" s="15">
        <v>54158.06126002125</v>
      </c>
      <c r="F103" s="98">
        <v>2.1744048673340965</v>
      </c>
      <c r="J103" s="83"/>
      <c r="K103" s="81"/>
      <c r="L103" s="84"/>
      <c r="M103" s="84"/>
    </row>
    <row r="104" spans="1:13" ht="11.25">
      <c r="A104" s="80"/>
      <c r="B104" s="15"/>
      <c r="C104" s="15" t="s">
        <v>358</v>
      </c>
      <c r="D104" s="106">
        <v>38398.02270833333</v>
      </c>
      <c r="E104" s="15">
        <v>120906.29370339744</v>
      </c>
      <c r="F104" s="98">
        <v>0.7346115220414976</v>
      </c>
      <c r="J104" s="83"/>
      <c r="K104" s="81"/>
      <c r="L104" s="84"/>
      <c r="M104" s="84"/>
    </row>
    <row r="105" spans="1:13" ht="11.25">
      <c r="A105" s="80"/>
      <c r="B105" s="15"/>
      <c r="C105" s="15" t="s">
        <v>586</v>
      </c>
      <c r="D105" s="106">
        <v>38398.029641203706</v>
      </c>
      <c r="E105" s="15">
        <v>6921.042296370484</v>
      </c>
      <c r="F105" s="98">
        <v>0.42795546471165297</v>
      </c>
      <c r="J105" s="83"/>
      <c r="K105" s="81"/>
      <c r="L105" s="84"/>
      <c r="M105" s="84"/>
    </row>
    <row r="106" spans="1:13" ht="11.25">
      <c r="A106" s="80"/>
      <c r="B106" s="15"/>
      <c r="C106" s="15" t="s">
        <v>587</v>
      </c>
      <c r="D106" s="106">
        <v>38398.03659722222</v>
      </c>
      <c r="E106" s="15">
        <v>481.0702210700532</v>
      </c>
      <c r="F106" s="98">
        <v>30.311305822369786</v>
      </c>
      <c r="J106" s="83"/>
      <c r="K106" s="81"/>
      <c r="L106" s="84"/>
      <c r="M106" s="84"/>
    </row>
    <row r="107" spans="1:13" ht="11.25">
      <c r="A107" s="80"/>
      <c r="B107" s="15"/>
      <c r="C107" s="15" t="s">
        <v>362</v>
      </c>
      <c r="D107" s="106">
        <v>38398.043541666666</v>
      </c>
      <c r="E107" s="15">
        <v>82329.09660200532</v>
      </c>
      <c r="F107" s="98">
        <v>1.7667556120906838</v>
      </c>
      <c r="J107" s="83"/>
      <c r="K107" s="81"/>
      <c r="L107" s="84"/>
      <c r="M107" s="84"/>
    </row>
    <row r="108" spans="1:13" ht="11.25">
      <c r="A108" s="80"/>
      <c r="B108" s="15"/>
      <c r="C108" s="15" t="s">
        <v>359</v>
      </c>
      <c r="D108" s="106">
        <v>38398.05050925926</v>
      </c>
      <c r="E108" s="15">
        <v>3523.2921473458705</v>
      </c>
      <c r="F108" s="98">
        <v>0.9318138873667818</v>
      </c>
      <c r="J108" s="83"/>
      <c r="K108" s="81"/>
      <c r="L108" s="84"/>
      <c r="M108" s="84"/>
    </row>
    <row r="109" spans="1:13" ht="11.25">
      <c r="A109" s="80"/>
      <c r="B109" s="15"/>
      <c r="C109" s="15" t="s">
        <v>363</v>
      </c>
      <c r="D109" s="106">
        <v>38398.057442129626</v>
      </c>
      <c r="E109" s="15">
        <v>1151.0287296981019</v>
      </c>
      <c r="F109" s="98">
        <v>41.84732132143824</v>
      </c>
      <c r="J109" s="83"/>
      <c r="K109" s="81"/>
      <c r="L109" s="84"/>
      <c r="M109" s="84"/>
    </row>
    <row r="110" spans="1:13" ht="11.25">
      <c r="A110" s="80"/>
      <c r="B110" s="15"/>
      <c r="C110" s="15" t="s">
        <v>360</v>
      </c>
      <c r="D110" s="106">
        <v>38398.06438657407</v>
      </c>
      <c r="E110" s="15">
        <v>159105.33355450095</v>
      </c>
      <c r="F110" s="98">
        <v>0.4090116550663865</v>
      </c>
      <c r="J110" s="83"/>
      <c r="K110" s="81"/>
      <c r="L110" s="84"/>
      <c r="M110" s="84"/>
    </row>
    <row r="111" spans="1:13" ht="11.25">
      <c r="A111" s="80"/>
      <c r="B111" s="15"/>
      <c r="C111" s="15" t="s">
        <v>573</v>
      </c>
      <c r="D111" s="106">
        <v>38398.07133101852</v>
      </c>
      <c r="E111" s="15">
        <v>3248.2386109682134</v>
      </c>
      <c r="F111" s="98">
        <v>0.951676704933375</v>
      </c>
      <c r="J111" s="83"/>
      <c r="K111" s="81"/>
      <c r="L111" s="84"/>
      <c r="M111" s="84"/>
    </row>
    <row r="112" spans="1:13" ht="11.25">
      <c r="A112" s="80"/>
      <c r="B112" s="15"/>
      <c r="C112" s="15" t="s">
        <v>364</v>
      </c>
      <c r="D112" s="106">
        <v>38398.07827546296</v>
      </c>
      <c r="E112" s="15">
        <v>84700.33916901624</v>
      </c>
      <c r="F112" s="98">
        <v>1.1665373376307802</v>
      </c>
      <c r="J112" s="83"/>
      <c r="K112" s="81"/>
      <c r="L112" s="84"/>
      <c r="M112" s="84"/>
    </row>
    <row r="113" spans="1:13" ht="11.25">
      <c r="A113" s="80"/>
      <c r="B113" s="15"/>
      <c r="C113" s="15"/>
      <c r="D113" s="106"/>
      <c r="E113" s="15"/>
      <c r="F113" s="98"/>
      <c r="J113" s="83"/>
      <c r="K113" s="81"/>
      <c r="L113" s="84"/>
      <c r="M113" s="84"/>
    </row>
    <row r="114" spans="1:13" ht="11.25">
      <c r="A114" s="80"/>
      <c r="B114" s="15"/>
      <c r="C114" s="15"/>
      <c r="D114" s="106"/>
      <c r="E114" s="15">
        <v>7215784.724979562</v>
      </c>
      <c r="F114" s="98">
        <v>1.435627458659816</v>
      </c>
      <c r="J114" s="83"/>
      <c r="K114" s="81"/>
      <c r="L114" s="84"/>
      <c r="M114" s="84"/>
    </row>
    <row r="115" spans="1:13" ht="11.25">
      <c r="A115" s="80"/>
      <c r="B115" s="15"/>
      <c r="C115" s="15"/>
      <c r="D115" s="106"/>
      <c r="E115" s="15">
        <v>2584738.073730859</v>
      </c>
      <c r="F115" s="98"/>
      <c r="J115" s="83"/>
      <c r="K115" s="81"/>
      <c r="L115" s="84"/>
      <c r="M115" s="84"/>
    </row>
    <row r="116" spans="1:13" ht="11.25">
      <c r="A116" s="80"/>
      <c r="B116" s="15"/>
      <c r="C116" s="15"/>
      <c r="D116" s="106"/>
      <c r="E116" s="15">
        <v>35.820609569781475</v>
      </c>
      <c r="F116" s="98" t="s">
        <v>389</v>
      </c>
      <c r="J116" s="83"/>
      <c r="K116" s="81"/>
      <c r="L116" s="84"/>
      <c r="M116" s="84"/>
    </row>
    <row r="117" spans="1:13" ht="11.25">
      <c r="A117" s="80"/>
      <c r="B117" s="15"/>
      <c r="C117" s="15"/>
      <c r="D117" s="106"/>
      <c r="E117" s="15"/>
      <c r="F117" s="98"/>
      <c r="J117" s="83"/>
      <c r="K117" s="81"/>
      <c r="L117" s="84"/>
      <c r="M117" s="84"/>
    </row>
    <row r="118" spans="1:13" ht="11.25">
      <c r="A118" s="80"/>
      <c r="B118" s="15"/>
      <c r="C118" s="15"/>
      <c r="D118" s="106"/>
      <c r="E118" s="15"/>
      <c r="F118" s="98"/>
      <c r="J118" s="83"/>
      <c r="K118" s="81"/>
      <c r="L118" s="84"/>
      <c r="M118" s="84"/>
    </row>
    <row r="119" spans="1:13" ht="11.25">
      <c r="A119" s="80"/>
      <c r="B119" s="15"/>
      <c r="C119" s="15" t="s">
        <v>390</v>
      </c>
      <c r="D119" s="106" t="s">
        <v>391</v>
      </c>
      <c r="E119" s="15" t="s">
        <v>392</v>
      </c>
      <c r="F119" s="98" t="s">
        <v>477</v>
      </c>
      <c r="J119" s="83"/>
      <c r="K119" s="81"/>
      <c r="L119" s="84"/>
      <c r="M119" s="84"/>
    </row>
    <row r="120" spans="1:13" ht="11.25">
      <c r="A120" s="80" t="s">
        <v>561</v>
      </c>
      <c r="B120" s="15"/>
      <c r="C120" s="15" t="s">
        <v>553</v>
      </c>
      <c r="D120" s="106">
        <v>38397.86381944444</v>
      </c>
      <c r="E120" s="15">
        <v>22066.13539915478</v>
      </c>
      <c r="F120" s="98">
        <v>2.6816276803706875</v>
      </c>
      <c r="J120" s="83"/>
      <c r="K120" s="81"/>
      <c r="L120" s="84"/>
      <c r="M120" s="84"/>
    </row>
    <row r="121" spans="1:13" ht="11.25">
      <c r="A121" s="80"/>
      <c r="B121" s="15"/>
      <c r="C121" s="15" t="s">
        <v>554</v>
      </c>
      <c r="D121" s="106">
        <v>38397.87079861111</v>
      </c>
      <c r="E121" s="15">
        <v>6833.672001248273</v>
      </c>
      <c r="F121" s="98">
        <v>2.739286092427436</v>
      </c>
      <c r="J121" s="83"/>
      <c r="K121" s="81"/>
      <c r="L121" s="84"/>
      <c r="M121" s="84"/>
    </row>
    <row r="122" spans="1:13" ht="11.25">
      <c r="A122" s="80"/>
      <c r="B122" s="15"/>
      <c r="C122" s="15" t="s">
        <v>568</v>
      </c>
      <c r="D122" s="106">
        <v>38397.877754629626</v>
      </c>
      <c r="E122" s="15">
        <v>20950.774043175006</v>
      </c>
      <c r="F122" s="98">
        <v>1.7073221308837843</v>
      </c>
      <c r="J122" s="83"/>
      <c r="K122" s="81"/>
      <c r="L122" s="84"/>
      <c r="M122" s="84"/>
    </row>
    <row r="123" spans="1:13" ht="11.25">
      <c r="A123" s="80"/>
      <c r="B123" s="15"/>
      <c r="C123" s="15" t="s">
        <v>555</v>
      </c>
      <c r="D123" s="106">
        <v>38397.884722222225</v>
      </c>
      <c r="E123" s="15">
        <v>22567.73100144409</v>
      </c>
      <c r="F123" s="98">
        <v>1.911942472784792</v>
      </c>
      <c r="J123" s="83"/>
      <c r="K123" s="81"/>
      <c r="L123" s="84"/>
      <c r="M123" s="84"/>
    </row>
    <row r="124" spans="1:13" ht="11.25">
      <c r="A124" s="80"/>
      <c r="B124" s="15"/>
      <c r="C124" s="15" t="s">
        <v>569</v>
      </c>
      <c r="D124" s="106">
        <v>38397.89167824074</v>
      </c>
      <c r="E124" s="84">
        <v>6459.194443372785</v>
      </c>
      <c r="F124" s="97">
        <v>4.50168011560485</v>
      </c>
      <c r="J124" s="83"/>
      <c r="K124" s="81"/>
      <c r="L124" s="84"/>
      <c r="M124" s="84"/>
    </row>
    <row r="125" spans="1:13" ht="11.25">
      <c r="A125" s="80"/>
      <c r="B125" s="15"/>
      <c r="C125" s="15" t="s">
        <v>576</v>
      </c>
      <c r="D125" s="106">
        <v>38397.89865740741</v>
      </c>
      <c r="E125" s="84">
        <v>14266.677330696284</v>
      </c>
      <c r="F125" s="97">
        <v>0.8407782640609482</v>
      </c>
      <c r="J125" s="83"/>
      <c r="K125" s="81"/>
      <c r="L125" s="84"/>
      <c r="M125" s="84"/>
    </row>
    <row r="126" spans="1:13" ht="11.25">
      <c r="A126" s="80"/>
      <c r="B126" s="15"/>
      <c r="C126" s="15" t="s">
        <v>556</v>
      </c>
      <c r="D126" s="106">
        <v>38397.90560185185</v>
      </c>
      <c r="E126" s="84">
        <v>23119.895648472473</v>
      </c>
      <c r="F126" s="97">
        <v>1.8825773532911885</v>
      </c>
      <c r="J126" s="83"/>
      <c r="K126" s="81"/>
      <c r="L126" s="84"/>
      <c r="M126" s="84"/>
    </row>
    <row r="127" spans="1:13" ht="11.25">
      <c r="A127" s="80"/>
      <c r="B127" s="15"/>
      <c r="C127" s="15" t="s">
        <v>577</v>
      </c>
      <c r="D127" s="106">
        <v>38397.912569444445</v>
      </c>
      <c r="E127" s="84">
        <v>8310.912258720553</v>
      </c>
      <c r="F127" s="97">
        <v>3.206754406464086</v>
      </c>
      <c r="J127" s="83"/>
      <c r="K127" s="81"/>
      <c r="L127" s="84"/>
      <c r="M127" s="84"/>
    </row>
    <row r="128" spans="1:13" ht="11.25">
      <c r="A128" s="80"/>
      <c r="B128" s="15"/>
      <c r="C128" s="15" t="s">
        <v>578</v>
      </c>
      <c r="D128" s="106">
        <v>38397.91951388889</v>
      </c>
      <c r="E128" s="84">
        <v>18661.609745144986</v>
      </c>
      <c r="F128" s="97">
        <v>1.53711240289742</v>
      </c>
      <c r="L128" s="84"/>
      <c r="M128" s="76"/>
    </row>
    <row r="129" spans="1:6" ht="11.25">
      <c r="A129" s="80"/>
      <c r="B129" s="15"/>
      <c r="C129" s="15" t="s">
        <v>579</v>
      </c>
      <c r="D129" s="106">
        <v>38397.926469907405</v>
      </c>
      <c r="E129" s="84">
        <v>18835.297524552225</v>
      </c>
      <c r="F129" s="97">
        <v>2.414037245324995</v>
      </c>
    </row>
    <row r="130" spans="1:13" ht="11.25">
      <c r="A130" s="80"/>
      <c r="B130" s="15"/>
      <c r="C130" s="15" t="s">
        <v>570</v>
      </c>
      <c r="D130" s="106">
        <v>38397.93342592593</v>
      </c>
      <c r="E130" s="84">
        <v>10811.211759921855</v>
      </c>
      <c r="F130" s="97">
        <v>2.7514838949072713</v>
      </c>
      <c r="J130" s="78"/>
      <c r="K130" s="78"/>
      <c r="L130" s="79"/>
      <c r="M130" s="79"/>
    </row>
    <row r="131" spans="1:13" ht="11.25">
      <c r="A131" s="80"/>
      <c r="B131" s="15"/>
      <c r="C131" s="15" t="s">
        <v>557</v>
      </c>
      <c r="D131" s="106">
        <v>38397.94039351852</v>
      </c>
      <c r="E131" s="84">
        <v>22926.54897826646</v>
      </c>
      <c r="F131" s="97">
        <v>0.9710685110776344</v>
      </c>
      <c r="H131" s="82"/>
      <c r="J131" s="83"/>
      <c r="K131" s="81"/>
      <c r="L131" s="84"/>
      <c r="M131" s="84"/>
    </row>
    <row r="132" spans="1:13" ht="11.25">
      <c r="A132" s="80"/>
      <c r="B132" s="15"/>
      <c r="C132" s="15" t="s">
        <v>356</v>
      </c>
      <c r="D132" s="106">
        <v>38397.94734953704</v>
      </c>
      <c r="E132" s="84">
        <v>6337.449763472319</v>
      </c>
      <c r="F132" s="97">
        <v>4.816556284107591</v>
      </c>
      <c r="J132" s="83"/>
      <c r="K132" s="81"/>
      <c r="L132" s="84"/>
      <c r="M132" s="84"/>
    </row>
    <row r="133" spans="1:13" ht="11.25">
      <c r="A133" s="80"/>
      <c r="B133" s="15"/>
      <c r="C133" s="15" t="s">
        <v>580</v>
      </c>
      <c r="D133" s="106">
        <v>38397.954305555555</v>
      </c>
      <c r="E133" s="84">
        <v>12064.610219755086</v>
      </c>
      <c r="F133" s="97">
        <v>2.0012771866250785</v>
      </c>
      <c r="J133" s="83"/>
      <c r="K133" s="81"/>
      <c r="L133" s="84"/>
      <c r="M133" s="84"/>
    </row>
    <row r="134" spans="1:13" ht="11.25">
      <c r="A134" s="80"/>
      <c r="B134" s="15"/>
      <c r="C134" s="15" t="s">
        <v>581</v>
      </c>
      <c r="D134" s="106">
        <v>38397.96126157408</v>
      </c>
      <c r="E134" s="84">
        <v>12921.527123626407</v>
      </c>
      <c r="F134" s="97">
        <v>3.31412807711667</v>
      </c>
      <c r="J134" s="83"/>
      <c r="K134" s="81"/>
      <c r="L134" s="84"/>
      <c r="M134" s="84"/>
    </row>
    <row r="135" spans="1:13" ht="11.25">
      <c r="A135" s="80"/>
      <c r="B135" s="15"/>
      <c r="C135" s="15" t="s">
        <v>582</v>
      </c>
      <c r="D135" s="106">
        <v>38397.96822916667</v>
      </c>
      <c r="E135" s="84">
        <v>6737.623621218651</v>
      </c>
      <c r="F135" s="97">
        <v>2.4271079911961158</v>
      </c>
      <c r="J135" s="83"/>
      <c r="K135" s="81"/>
      <c r="L135" s="84"/>
      <c r="M135" s="84"/>
    </row>
    <row r="136" spans="1:13" ht="11.25">
      <c r="A136" s="80"/>
      <c r="B136" s="15"/>
      <c r="C136" s="15" t="s">
        <v>575</v>
      </c>
      <c r="D136" s="106">
        <v>38397.97518518518</v>
      </c>
      <c r="E136" s="84">
        <v>22314.562567244382</v>
      </c>
      <c r="F136" s="97">
        <v>1.484267275429831</v>
      </c>
      <c r="J136" s="83"/>
      <c r="K136" s="81"/>
      <c r="L136" s="84"/>
      <c r="M136" s="84"/>
    </row>
    <row r="137" spans="1:13" ht="11.25">
      <c r="A137" s="80"/>
      <c r="B137" s="15"/>
      <c r="C137" s="15" t="s">
        <v>357</v>
      </c>
      <c r="D137" s="106">
        <v>38397.982141203705</v>
      </c>
      <c r="E137" s="84">
        <v>20457.31865522057</v>
      </c>
      <c r="F137" s="97">
        <v>1.7830704608053731</v>
      </c>
      <c r="J137" s="83"/>
      <c r="K137" s="81"/>
      <c r="L137" s="84"/>
      <c r="M137" s="84"/>
    </row>
    <row r="138" spans="1:13" ht="11.25">
      <c r="A138" s="80"/>
      <c r="B138" s="15"/>
      <c r="C138" s="15" t="s">
        <v>583</v>
      </c>
      <c r="D138" s="106">
        <v>38397.98908564815</v>
      </c>
      <c r="E138" s="84">
        <v>6740.282655013954</v>
      </c>
      <c r="F138" s="97">
        <v>3.301497123475173</v>
      </c>
      <c r="J138" s="83"/>
      <c r="K138" s="81"/>
      <c r="L138" s="84"/>
      <c r="M138" s="84"/>
    </row>
    <row r="139" spans="1:13" ht="11.25">
      <c r="A139" s="80"/>
      <c r="B139" s="15"/>
      <c r="C139" s="15" t="s">
        <v>584</v>
      </c>
      <c r="D139" s="106">
        <v>38397.996041666665</v>
      </c>
      <c r="E139" s="84">
        <v>11084.944004315948</v>
      </c>
      <c r="F139" s="97">
        <v>1.0020526905118248</v>
      </c>
      <c r="J139" s="83"/>
      <c r="K139" s="81"/>
      <c r="L139" s="84"/>
      <c r="M139" s="84"/>
    </row>
    <row r="140" spans="1:13" ht="11.25">
      <c r="A140" s="80"/>
      <c r="B140" s="15"/>
      <c r="C140" s="15" t="s">
        <v>572</v>
      </c>
      <c r="D140" s="106">
        <v>38398.00298611111</v>
      </c>
      <c r="E140" s="84">
        <v>31998.925202202</v>
      </c>
      <c r="F140" s="97">
        <v>2.046931135098612</v>
      </c>
      <c r="J140" s="83"/>
      <c r="K140" s="81"/>
      <c r="L140" s="84"/>
      <c r="M140" s="84"/>
    </row>
    <row r="141" spans="1:13" ht="11.25">
      <c r="A141" s="80"/>
      <c r="B141" s="15"/>
      <c r="C141" s="15" t="s">
        <v>361</v>
      </c>
      <c r="D141" s="106">
        <v>38398.00994212963</v>
      </c>
      <c r="E141" s="84">
        <v>22344.03980748059</v>
      </c>
      <c r="F141" s="97">
        <v>0.23788036957239453</v>
      </c>
      <c r="J141" s="83"/>
      <c r="K141" s="81"/>
      <c r="L141" s="84"/>
      <c r="M141" s="84"/>
    </row>
    <row r="142" spans="1:13" ht="11.25">
      <c r="A142" s="80"/>
      <c r="B142" s="15"/>
      <c r="C142" s="15" t="s">
        <v>585</v>
      </c>
      <c r="D142" s="106">
        <v>38398.016921296294</v>
      </c>
      <c r="E142" s="84">
        <v>18344.608983395483</v>
      </c>
      <c r="F142" s="97">
        <v>2.426734365661881</v>
      </c>
      <c r="J142" s="83"/>
      <c r="K142" s="81"/>
      <c r="L142" s="84"/>
      <c r="M142" s="84"/>
    </row>
    <row r="143" spans="1:13" ht="11.25">
      <c r="A143" s="80"/>
      <c r="B143" s="15"/>
      <c r="C143" s="15" t="s">
        <v>358</v>
      </c>
      <c r="D143" s="106">
        <v>38398.023888888885</v>
      </c>
      <c r="E143" s="84">
        <v>6076.733878642874</v>
      </c>
      <c r="F143" s="97">
        <v>1.9194204075900492</v>
      </c>
      <c r="J143" s="83"/>
      <c r="K143" s="81"/>
      <c r="L143" s="84"/>
      <c r="M143" s="84"/>
    </row>
    <row r="144" spans="1:13" ht="11.25">
      <c r="A144" s="80"/>
      <c r="B144" s="15"/>
      <c r="C144" s="15" t="s">
        <v>586</v>
      </c>
      <c r="D144" s="106">
        <v>38398.03082175926</v>
      </c>
      <c r="E144" s="84">
        <v>6395.913272928364</v>
      </c>
      <c r="F144" s="97">
        <v>8.43935804225219</v>
      </c>
      <c r="J144" s="83"/>
      <c r="K144" s="81"/>
      <c r="L144" s="84"/>
      <c r="M144" s="84"/>
    </row>
    <row r="145" spans="1:13" ht="11.25">
      <c r="A145" s="80"/>
      <c r="B145" s="15"/>
      <c r="C145" s="15" t="s">
        <v>587</v>
      </c>
      <c r="D145" s="106">
        <v>38398.037777777776</v>
      </c>
      <c r="E145" s="84">
        <v>5838.214783110818</v>
      </c>
      <c r="F145" s="97">
        <v>5.344407216355005</v>
      </c>
      <c r="J145" s="83"/>
      <c r="K145" s="81"/>
      <c r="L145" s="84"/>
      <c r="M145" s="84"/>
    </row>
    <row r="146" spans="1:13" ht="11.25">
      <c r="A146" s="80"/>
      <c r="B146" s="15"/>
      <c r="C146" s="15" t="s">
        <v>362</v>
      </c>
      <c r="D146" s="106">
        <v>38398.04472222222</v>
      </c>
      <c r="E146" s="84">
        <v>22007.882527958125</v>
      </c>
      <c r="F146" s="97">
        <v>2.7661499961632416</v>
      </c>
      <c r="J146" s="83"/>
      <c r="K146" s="81"/>
      <c r="L146" s="84"/>
      <c r="M146" s="84"/>
    </row>
    <row r="147" spans="1:13" ht="11.25">
      <c r="A147" s="80"/>
      <c r="B147" s="15"/>
      <c r="C147" s="15" t="s">
        <v>359</v>
      </c>
      <c r="D147" s="106">
        <v>38398.05168981481</v>
      </c>
      <c r="E147" s="84">
        <v>10482.969131691916</v>
      </c>
      <c r="F147" s="97">
        <v>2.4955837764722064</v>
      </c>
      <c r="J147" s="83"/>
      <c r="K147" s="81"/>
      <c r="L147" s="84"/>
      <c r="M147" s="84"/>
    </row>
    <row r="148" spans="1:13" ht="11.25">
      <c r="A148" s="80"/>
      <c r="B148" s="15"/>
      <c r="C148" s="15" t="s">
        <v>363</v>
      </c>
      <c r="D148" s="106">
        <v>38398.05862268519</v>
      </c>
      <c r="E148" s="84">
        <v>6578.664012987196</v>
      </c>
      <c r="F148" s="97">
        <v>4.2552827729526355</v>
      </c>
      <c r="J148" s="83"/>
      <c r="K148" s="81"/>
      <c r="L148" s="84"/>
      <c r="M148" s="84"/>
    </row>
    <row r="149" spans="1:13" ht="11.25">
      <c r="A149" s="80"/>
      <c r="B149" s="15"/>
      <c r="C149" s="15" t="s">
        <v>360</v>
      </c>
      <c r="D149" s="106">
        <v>38398.065567129626</v>
      </c>
      <c r="E149" s="84">
        <v>6292.331892827612</v>
      </c>
      <c r="F149" s="97">
        <v>0.9529444828663768</v>
      </c>
      <c r="J149" s="83"/>
      <c r="K149" s="81"/>
      <c r="L149" s="84"/>
      <c r="M149" s="84"/>
    </row>
    <row r="150" spans="1:13" ht="11.25">
      <c r="A150" s="80"/>
      <c r="B150" s="15"/>
      <c r="C150" s="15" t="s">
        <v>573</v>
      </c>
      <c r="D150" s="106">
        <v>38398.07251157407</v>
      </c>
      <c r="E150" s="84">
        <v>30665.159447222468</v>
      </c>
      <c r="F150" s="97">
        <v>0.6028468265934791</v>
      </c>
      <c r="J150" s="83"/>
      <c r="K150" s="81"/>
      <c r="L150" s="84"/>
      <c r="M150" s="84"/>
    </row>
    <row r="151" spans="1:13" ht="11.25">
      <c r="A151" s="80"/>
      <c r="B151" s="15"/>
      <c r="C151" s="15" t="s">
        <v>364</v>
      </c>
      <c r="D151" s="106">
        <v>38398.07945601852</v>
      </c>
      <c r="E151" s="84">
        <v>22518.744547700466</v>
      </c>
      <c r="F151" s="97">
        <v>2.1176087118498343</v>
      </c>
      <c r="J151" s="83"/>
      <c r="K151" s="81"/>
      <c r="L151" s="84"/>
      <c r="M151" s="84"/>
    </row>
    <row r="152" spans="1:13" ht="11.25">
      <c r="A152" s="85"/>
      <c r="B152" s="15"/>
      <c r="C152" s="15"/>
      <c r="D152" s="106"/>
      <c r="E152" s="84"/>
      <c r="F152" s="97"/>
      <c r="J152" s="83"/>
      <c r="K152" s="81"/>
      <c r="L152" s="84"/>
      <c r="M152" s="84"/>
    </row>
    <row r="153" spans="1:13" ht="11.25">
      <c r="A153" s="80"/>
      <c r="B153" s="15"/>
      <c r="C153" s="15"/>
      <c r="E153" s="84">
        <v>4519.808352284342</v>
      </c>
      <c r="F153" s="97">
        <v>18.463403216858218</v>
      </c>
      <c r="J153" s="83"/>
      <c r="K153" s="81"/>
      <c r="L153" s="84"/>
      <c r="M153" s="84"/>
    </row>
    <row r="154" spans="1:13" ht="11.25">
      <c r="A154" s="80"/>
      <c r="B154" s="15"/>
      <c r="C154" s="15"/>
      <c r="E154" s="84">
        <v>13038.977851911099</v>
      </c>
      <c r="F154" s="97"/>
      <c r="J154" s="83"/>
      <c r="K154" s="81"/>
      <c r="L154" s="84"/>
      <c r="M154" s="84"/>
    </row>
    <row r="155" spans="1:13" ht="11.25">
      <c r="A155" s="80"/>
      <c r="B155" s="15"/>
      <c r="C155" s="15"/>
      <c r="E155" s="84">
        <v>288.4851930795055</v>
      </c>
      <c r="F155" s="97" t="s">
        <v>389</v>
      </c>
      <c r="J155" s="83"/>
      <c r="K155" s="81"/>
      <c r="L155" s="84"/>
      <c r="M155" s="84"/>
    </row>
    <row r="156" spans="1:13" ht="11.25">
      <c r="A156" s="80"/>
      <c r="B156" s="15"/>
      <c r="C156" s="15"/>
      <c r="E156" s="84"/>
      <c r="F156" s="97"/>
      <c r="J156" s="83"/>
      <c r="K156" s="81"/>
      <c r="L156" s="84"/>
      <c r="M156" s="84"/>
    </row>
    <row r="157" spans="1:13" ht="11.25">
      <c r="A157" s="80"/>
      <c r="B157" s="15"/>
      <c r="C157" s="15"/>
      <c r="E157" s="84"/>
      <c r="F157" s="97"/>
      <c r="J157" s="83"/>
      <c r="K157" s="81"/>
      <c r="L157" s="84"/>
      <c r="M157" s="84"/>
    </row>
    <row r="158" spans="1:13" ht="11.25">
      <c r="A158" s="80"/>
      <c r="B158" s="15"/>
      <c r="C158" s="15" t="s">
        <v>390</v>
      </c>
      <c r="D158" s="107" t="s">
        <v>391</v>
      </c>
      <c r="E158" s="84" t="s">
        <v>392</v>
      </c>
      <c r="F158" s="97" t="s">
        <v>477</v>
      </c>
      <c r="J158" s="83"/>
      <c r="K158" s="81"/>
      <c r="L158" s="84"/>
      <c r="M158" s="84"/>
    </row>
    <row r="159" spans="1:6" ht="11.25">
      <c r="A159" s="80" t="s">
        <v>562</v>
      </c>
      <c r="B159" s="15"/>
      <c r="C159" s="15" t="s">
        <v>553</v>
      </c>
      <c r="D159" s="107">
        <v>38397.86199074074</v>
      </c>
      <c r="E159" s="84">
        <v>43827.63630256298</v>
      </c>
      <c r="F159" s="97">
        <v>3.242050354824158</v>
      </c>
    </row>
    <row r="160" spans="1:13" ht="11.25">
      <c r="A160" s="80"/>
      <c r="B160" s="15"/>
      <c r="C160" s="15" t="s">
        <v>554</v>
      </c>
      <c r="D160" s="107">
        <v>38397.86896990741</v>
      </c>
      <c r="E160" s="84">
        <v>-39.29797083139381</v>
      </c>
      <c r="F160" s="97"/>
      <c r="L160" s="84"/>
      <c r="M160" s="84"/>
    </row>
    <row r="161" spans="1:12" ht="11.25">
      <c r="A161" s="80"/>
      <c r="B161" s="15"/>
      <c r="C161" s="15" t="s">
        <v>568</v>
      </c>
      <c r="D161" s="107">
        <v>38397.875925925924</v>
      </c>
      <c r="E161" s="84">
        <v>10857.97415084677</v>
      </c>
      <c r="F161" s="97">
        <v>3.195018416846571</v>
      </c>
      <c r="L161" s="84"/>
    </row>
    <row r="162" spans="1:13" ht="11.25">
      <c r="A162" s="80"/>
      <c r="B162" s="15"/>
      <c r="C162" s="15" t="s">
        <v>555</v>
      </c>
      <c r="D162" s="107">
        <v>38397.882881944446</v>
      </c>
      <c r="E162" s="84">
        <v>45492.91075328046</v>
      </c>
      <c r="F162" s="97">
        <v>1.1770788831509404</v>
      </c>
      <c r="L162" s="84"/>
      <c r="M162" s="76"/>
    </row>
    <row r="163" spans="1:6" ht="11.25">
      <c r="A163" s="80"/>
      <c r="B163" s="15"/>
      <c r="C163" s="15" t="s">
        <v>569</v>
      </c>
      <c r="D163" s="107">
        <v>38397.88984953704</v>
      </c>
      <c r="E163" s="84">
        <v>169308.6878617611</v>
      </c>
      <c r="F163" s="97">
        <v>0.9721998564982703</v>
      </c>
    </row>
    <row r="164" spans="1:13" ht="11.25">
      <c r="A164" s="80"/>
      <c r="B164" s="15"/>
      <c r="C164" s="15" t="s">
        <v>576</v>
      </c>
      <c r="D164" s="107">
        <v>38397.89681712963</v>
      </c>
      <c r="E164" s="84">
        <v>8588.04534577605</v>
      </c>
      <c r="F164" s="97">
        <v>4.952590334261839</v>
      </c>
      <c r="J164" s="78"/>
      <c r="K164" s="78"/>
      <c r="L164" s="79"/>
      <c r="M164" s="79"/>
    </row>
    <row r="165" spans="1:13" ht="11.25">
      <c r="A165" s="80"/>
      <c r="B165" s="15"/>
      <c r="C165" s="15" t="s">
        <v>556</v>
      </c>
      <c r="D165" s="107">
        <v>38397.90377314815</v>
      </c>
      <c r="E165" s="84">
        <v>46577.26460831583</v>
      </c>
      <c r="F165" s="97">
        <v>0.9163507097761068</v>
      </c>
      <c r="H165" s="82"/>
      <c r="J165" s="83"/>
      <c r="K165" s="81"/>
      <c r="L165" s="84"/>
      <c r="M165" s="84"/>
    </row>
    <row r="166" spans="1:13" ht="11.25">
      <c r="A166" s="80"/>
      <c r="B166" s="15"/>
      <c r="C166" s="15" t="s">
        <v>577</v>
      </c>
      <c r="D166" s="107">
        <v>38397.91074074074</v>
      </c>
      <c r="E166" s="84">
        <v>7454.740733571295</v>
      </c>
      <c r="F166" s="97">
        <v>2.9858940321486354</v>
      </c>
      <c r="J166" s="83"/>
      <c r="K166" s="81"/>
      <c r="L166" s="84"/>
      <c r="M166" s="84"/>
    </row>
    <row r="167" spans="1:13" ht="11.25">
      <c r="A167" s="80"/>
      <c r="B167" s="15"/>
      <c r="C167" s="15" t="s">
        <v>578</v>
      </c>
      <c r="D167" s="107">
        <v>38397.91769675926</v>
      </c>
      <c r="E167" s="84">
        <v>10370.020124798553</v>
      </c>
      <c r="F167" s="97">
        <v>2.8726193372852307</v>
      </c>
      <c r="J167" s="83"/>
      <c r="K167" s="81"/>
      <c r="L167" s="84"/>
      <c r="M167" s="84"/>
    </row>
    <row r="168" spans="1:13" ht="11.25">
      <c r="A168" s="80"/>
      <c r="B168" s="15"/>
      <c r="C168" s="15" t="s">
        <v>579</v>
      </c>
      <c r="D168" s="107">
        <v>38397.9246412037</v>
      </c>
      <c r="E168" s="84">
        <v>40363.175971455785</v>
      </c>
      <c r="F168" s="97">
        <v>2.952243657911498</v>
      </c>
      <c r="J168" s="83"/>
      <c r="K168" s="81"/>
      <c r="L168" s="84"/>
      <c r="M168" s="84"/>
    </row>
    <row r="169" spans="1:13" ht="11.25">
      <c r="A169" s="80"/>
      <c r="B169" s="15"/>
      <c r="C169" s="15" t="s">
        <v>570</v>
      </c>
      <c r="D169" s="107">
        <v>38397.931597222225</v>
      </c>
      <c r="E169" s="84">
        <v>4103.861242927712</v>
      </c>
      <c r="F169" s="97">
        <v>12.805137219512027</v>
      </c>
      <c r="J169" s="83"/>
      <c r="K169" s="81"/>
      <c r="L169" s="84"/>
      <c r="M169" s="84"/>
    </row>
    <row r="170" spans="1:13" ht="11.25">
      <c r="A170" s="80"/>
      <c r="B170" s="15"/>
      <c r="C170" s="15" t="s">
        <v>557</v>
      </c>
      <c r="D170" s="107">
        <v>38397.93855324074</v>
      </c>
      <c r="E170" s="84">
        <v>49641.616154979216</v>
      </c>
      <c r="F170" s="97">
        <v>2.6641791383634006</v>
      </c>
      <c r="J170" s="83"/>
      <c r="K170" s="81"/>
      <c r="L170" s="84"/>
      <c r="M170" s="84"/>
    </row>
    <row r="171" spans="1:13" ht="11.25">
      <c r="A171" s="80"/>
      <c r="B171" s="15"/>
      <c r="C171" s="15" t="s">
        <v>356</v>
      </c>
      <c r="D171" s="107">
        <v>38397.94552083333</v>
      </c>
      <c r="E171" s="84">
        <v>173280.92510507416</v>
      </c>
      <c r="F171" s="97">
        <v>2.3276629354915985</v>
      </c>
      <c r="J171" s="83"/>
      <c r="K171" s="81"/>
      <c r="L171" s="84"/>
      <c r="M171" s="84"/>
    </row>
    <row r="172" spans="1:13" ht="11.25">
      <c r="A172" s="80"/>
      <c r="B172" s="15"/>
      <c r="C172" s="15" t="s">
        <v>580</v>
      </c>
      <c r="D172" s="107">
        <v>38397.95247685185</v>
      </c>
      <c r="E172" s="84">
        <v>6828.180611395436</v>
      </c>
      <c r="F172" s="97">
        <v>1.7175062351106147</v>
      </c>
      <c r="J172" s="83"/>
      <c r="K172" s="81"/>
      <c r="L172" s="84"/>
      <c r="M172" s="84"/>
    </row>
    <row r="173" spans="1:13" ht="11.25">
      <c r="A173" s="80"/>
      <c r="B173" s="15"/>
      <c r="C173" s="15" t="s">
        <v>581</v>
      </c>
      <c r="D173" s="107">
        <v>38397.9594212963</v>
      </c>
      <c r="E173" s="84">
        <v>8128.842518111737</v>
      </c>
      <c r="F173" s="97">
        <v>2.2902769329034967</v>
      </c>
      <c r="J173" s="83"/>
      <c r="K173" s="81"/>
      <c r="L173" s="84"/>
      <c r="M173" s="84"/>
    </row>
    <row r="174" spans="1:13" ht="11.25">
      <c r="A174" s="80"/>
      <c r="B174" s="15"/>
      <c r="C174" s="15" t="s">
        <v>582</v>
      </c>
      <c r="D174" s="107">
        <v>38397.96640046296</v>
      </c>
      <c r="E174" s="84">
        <v>7168.277123364507</v>
      </c>
      <c r="F174" s="97">
        <v>5.411257646513471</v>
      </c>
      <c r="J174" s="83"/>
      <c r="K174" s="81"/>
      <c r="L174" s="84"/>
      <c r="M174" s="84"/>
    </row>
    <row r="175" spans="1:13" ht="11.25">
      <c r="A175" s="80"/>
      <c r="B175" s="15"/>
      <c r="C175" s="15" t="s">
        <v>575</v>
      </c>
      <c r="D175" s="107">
        <v>38397.97335648148</v>
      </c>
      <c r="E175" s="84">
        <v>48760.074116745636</v>
      </c>
      <c r="F175" s="97">
        <v>2.667931746022834</v>
      </c>
      <c r="J175" s="83"/>
      <c r="K175" s="81"/>
      <c r="L175" s="84"/>
      <c r="M175" s="84"/>
    </row>
    <row r="176" spans="1:13" ht="11.25">
      <c r="A176" s="80"/>
      <c r="B176" s="15"/>
      <c r="C176" s="15" t="s">
        <v>357</v>
      </c>
      <c r="D176" s="107">
        <v>38397.98030092593</v>
      </c>
      <c r="E176" s="84">
        <v>12482.448916546393</v>
      </c>
      <c r="F176" s="97">
        <v>3.460425055261175</v>
      </c>
      <c r="J176" s="83"/>
      <c r="K176" s="81"/>
      <c r="L176" s="84"/>
      <c r="M176" s="84"/>
    </row>
    <row r="177" spans="1:13" ht="11.25">
      <c r="A177" s="80"/>
      <c r="B177" s="15"/>
      <c r="C177" s="15" t="s">
        <v>583</v>
      </c>
      <c r="D177" s="107">
        <v>38397.98725694444</v>
      </c>
      <c r="E177" s="84">
        <v>20918.623311426305</v>
      </c>
      <c r="F177" s="97">
        <v>2.503825658321259</v>
      </c>
      <c r="J177" s="83"/>
      <c r="K177" s="81"/>
      <c r="L177" s="84"/>
      <c r="M177" s="84"/>
    </row>
    <row r="178" spans="1:13" ht="11.25">
      <c r="A178" s="80"/>
      <c r="B178" s="15"/>
      <c r="C178" s="15" t="s">
        <v>584</v>
      </c>
      <c r="D178" s="107">
        <v>38397.99420138889</v>
      </c>
      <c r="E178" s="84">
        <v>18282.286442320357</v>
      </c>
      <c r="F178" s="97">
        <v>4.69169138309729</v>
      </c>
      <c r="J178" s="83"/>
      <c r="K178" s="81"/>
      <c r="L178" s="84"/>
      <c r="M178" s="84"/>
    </row>
    <row r="179" spans="1:13" ht="11.25">
      <c r="A179" s="80"/>
      <c r="B179" s="15"/>
      <c r="C179" s="15" t="s">
        <v>572</v>
      </c>
      <c r="D179" s="107">
        <v>38398.00115740741</v>
      </c>
      <c r="E179" s="84">
        <v>4956.280334335296</v>
      </c>
      <c r="F179" s="97">
        <v>7.154934093875392</v>
      </c>
      <c r="J179" s="83"/>
      <c r="K179" s="81"/>
      <c r="L179" s="84"/>
      <c r="M179" s="84"/>
    </row>
    <row r="180" spans="1:13" ht="11.25">
      <c r="A180" s="80"/>
      <c r="B180" s="15"/>
      <c r="C180" s="15" t="s">
        <v>361</v>
      </c>
      <c r="D180" s="107">
        <v>38398.008101851854</v>
      </c>
      <c r="E180" s="84">
        <v>49468.58963640776</v>
      </c>
      <c r="F180" s="97">
        <v>0.3273190011723137</v>
      </c>
      <c r="J180" s="83"/>
      <c r="K180" s="81"/>
      <c r="L180" s="84"/>
      <c r="M180" s="84"/>
    </row>
    <row r="181" spans="1:13" ht="11.25">
      <c r="A181" s="80"/>
      <c r="B181" s="15"/>
      <c r="C181" s="15" t="s">
        <v>585</v>
      </c>
      <c r="D181" s="107">
        <v>38398.01509259259</v>
      </c>
      <c r="E181" s="84">
        <v>14610.147377006244</v>
      </c>
      <c r="F181" s="97">
        <v>5.309688273803886</v>
      </c>
      <c r="J181" s="83"/>
      <c r="K181" s="81"/>
      <c r="L181" s="84"/>
      <c r="M181" s="84"/>
    </row>
    <row r="182" spans="1:13" ht="11.25">
      <c r="A182" s="80"/>
      <c r="B182" s="15"/>
      <c r="C182" s="15" t="s">
        <v>358</v>
      </c>
      <c r="D182" s="107">
        <v>38398.02206018518</v>
      </c>
      <c r="E182" s="84">
        <v>186268.1223028756</v>
      </c>
      <c r="F182" s="97">
        <v>2.174197332363024</v>
      </c>
      <c r="J182" s="83"/>
      <c r="K182" s="81"/>
      <c r="L182" s="84"/>
      <c r="M182" s="84"/>
    </row>
    <row r="183" spans="1:13" ht="11.25">
      <c r="A183" s="80"/>
      <c r="B183" s="15"/>
      <c r="C183" s="15" t="s">
        <v>586</v>
      </c>
      <c r="D183" s="107">
        <v>38398.02899305556</v>
      </c>
      <c r="E183" s="84">
        <v>7423.439015817987</v>
      </c>
      <c r="F183" s="97">
        <v>6.106064470739016</v>
      </c>
      <c r="J183" s="83"/>
      <c r="K183" s="81"/>
      <c r="L183" s="84"/>
      <c r="M183" s="84"/>
    </row>
    <row r="184" spans="1:13" ht="11.25">
      <c r="A184" s="80"/>
      <c r="B184" s="15"/>
      <c r="C184" s="15" t="s">
        <v>587</v>
      </c>
      <c r="D184" s="107">
        <v>38398.035949074074</v>
      </c>
      <c r="E184" s="84">
        <v>4453.939600175686</v>
      </c>
      <c r="F184" s="97">
        <v>35.32319278101632</v>
      </c>
      <c r="J184" s="83"/>
      <c r="K184" s="81"/>
      <c r="L184" s="84"/>
      <c r="M184" s="84"/>
    </row>
    <row r="185" spans="1:13" ht="11.25">
      <c r="A185" s="80"/>
      <c r="B185" s="15"/>
      <c r="C185" s="15" t="s">
        <v>362</v>
      </c>
      <c r="D185" s="107">
        <v>38398.04288194444</v>
      </c>
      <c r="E185" s="84">
        <v>49608.81188173858</v>
      </c>
      <c r="F185" s="97">
        <v>1.0674343173556007</v>
      </c>
      <c r="J185" s="83"/>
      <c r="K185" s="81"/>
      <c r="L185" s="84"/>
      <c r="M185" s="84"/>
    </row>
    <row r="186" spans="1:13" ht="11.25">
      <c r="A186" s="80"/>
      <c r="B186" s="15"/>
      <c r="C186" s="74" t="s">
        <v>359</v>
      </c>
      <c r="D186" s="107">
        <v>38398.04986111111</v>
      </c>
      <c r="E186" s="84">
        <v>3836.6091826234338</v>
      </c>
      <c r="F186" s="97">
        <v>17.567460343939157</v>
      </c>
      <c r="J186" s="83"/>
      <c r="K186" s="81"/>
      <c r="L186" s="84"/>
      <c r="M186" s="84"/>
    </row>
    <row r="187" spans="1:13" ht="11.25">
      <c r="A187" s="80"/>
      <c r="C187" s="74" t="s">
        <v>363</v>
      </c>
      <c r="D187" s="107">
        <v>38398.056805555556</v>
      </c>
      <c r="E187" s="74">
        <v>1331.2763971160755</v>
      </c>
      <c r="F187" s="99">
        <v>113.20088242050095</v>
      </c>
      <c r="J187" s="83"/>
      <c r="K187" s="81"/>
      <c r="L187" s="84"/>
      <c r="M187" s="84"/>
    </row>
    <row r="188" spans="1:13" ht="11.25">
      <c r="A188" s="80"/>
      <c r="C188" s="74" t="s">
        <v>360</v>
      </c>
      <c r="D188" s="107">
        <v>38398.063726851855</v>
      </c>
      <c r="E188" s="74">
        <v>174366.31275116157</v>
      </c>
      <c r="F188" s="99">
        <v>1.01608537177286</v>
      </c>
      <c r="J188" s="83"/>
      <c r="K188" s="81"/>
      <c r="L188" s="84"/>
      <c r="M188" s="84"/>
    </row>
    <row r="189" spans="1:13" ht="11.25">
      <c r="A189" s="80"/>
      <c r="C189" s="74" t="s">
        <v>573</v>
      </c>
      <c r="D189" s="107">
        <v>38398.07068287037</v>
      </c>
      <c r="E189" s="74">
        <v>4200.274979262441</v>
      </c>
      <c r="F189" s="99">
        <v>5.595233458606639</v>
      </c>
      <c r="J189" s="83"/>
      <c r="K189" s="81"/>
      <c r="L189" s="84"/>
      <c r="M189" s="84"/>
    </row>
    <row r="190" spans="1:13" ht="11.25">
      <c r="A190" s="80"/>
      <c r="C190" s="74" t="s">
        <v>364</v>
      </c>
      <c r="D190" s="107">
        <v>38398.077627314815</v>
      </c>
      <c r="E190" s="74">
        <v>50836.429185492794</v>
      </c>
      <c r="F190" s="99">
        <v>0.3025503785143016</v>
      </c>
      <c r="J190" s="83"/>
      <c r="K190" s="81"/>
      <c r="L190" s="84"/>
      <c r="M190" s="84"/>
    </row>
    <row r="191" spans="1:13" ht="11.25">
      <c r="A191" s="80"/>
      <c r="J191" s="83"/>
      <c r="K191" s="81"/>
      <c r="L191" s="84"/>
      <c r="M191" s="84"/>
    </row>
    <row r="192" spans="1:13" ht="11.25">
      <c r="A192" s="80"/>
      <c r="E192" s="74">
        <v>1114826.2615609134</v>
      </c>
      <c r="F192" s="99">
        <v>1.2176066021637784</v>
      </c>
      <c r="J192" s="83"/>
      <c r="K192" s="81"/>
      <c r="L192" s="84"/>
      <c r="M192" s="84"/>
    </row>
    <row r="193" spans="1:5" ht="11.25">
      <c r="A193" s="80"/>
      <c r="E193" s="74">
        <v>1070630.2168525385</v>
      </c>
    </row>
    <row r="194" spans="1:13" ht="11.25">
      <c r="A194" s="80"/>
      <c r="E194" s="74">
        <v>96.03561144617329</v>
      </c>
      <c r="F194" s="99" t="s">
        <v>389</v>
      </c>
      <c r="L194" s="84"/>
      <c r="M194" s="84"/>
    </row>
    <row r="195" spans="1:12" ht="11.25">
      <c r="A195" s="80"/>
      <c r="L195" s="84"/>
    </row>
    <row r="196" spans="1:13" ht="11.25">
      <c r="A196" s="80"/>
      <c r="L196" s="84"/>
      <c r="M196" s="76"/>
    </row>
    <row r="197" spans="1:6" ht="11.25">
      <c r="A197" s="80"/>
      <c r="C197" s="74" t="s">
        <v>390</v>
      </c>
      <c r="D197" s="107" t="s">
        <v>391</v>
      </c>
      <c r="E197" s="74" t="s">
        <v>392</v>
      </c>
      <c r="F197" s="99" t="s">
        <v>477</v>
      </c>
    </row>
    <row r="198" spans="1:13" ht="11.25">
      <c r="A198" s="80" t="s">
        <v>388</v>
      </c>
      <c r="C198" s="74" t="s">
        <v>553</v>
      </c>
      <c r="D198" s="107">
        <v>38397.8646875</v>
      </c>
      <c r="E198" s="74">
        <v>29483.550485917494</v>
      </c>
      <c r="F198" s="99">
        <v>0.5422816633290546</v>
      </c>
      <c r="J198" s="78"/>
      <c r="K198" s="78"/>
      <c r="L198" s="79"/>
      <c r="M198" s="79"/>
    </row>
    <row r="199" spans="1:13" ht="11.25">
      <c r="A199" s="80"/>
      <c r="C199" s="74" t="s">
        <v>554</v>
      </c>
      <c r="D199" s="107">
        <v>38397.871666666666</v>
      </c>
      <c r="E199" s="74">
        <v>144.6693832727529</v>
      </c>
      <c r="F199" s="99">
        <v>207.31200164365202</v>
      </c>
      <c r="H199" s="82"/>
      <c r="J199" s="83"/>
      <c r="K199" s="81"/>
      <c r="L199" s="84"/>
      <c r="M199" s="84"/>
    </row>
    <row r="200" spans="1:13" ht="11.25">
      <c r="A200" s="80"/>
      <c r="C200" s="74" t="s">
        <v>568</v>
      </c>
      <c r="D200" s="107">
        <v>38397.87862268519</v>
      </c>
      <c r="E200" s="74">
        <v>40686.531902940966</v>
      </c>
      <c r="F200" s="99">
        <v>1.6313249271852235</v>
      </c>
      <c r="J200" s="83"/>
      <c r="K200" s="81"/>
      <c r="L200" s="84"/>
      <c r="M200" s="84"/>
    </row>
    <row r="201" spans="1:13" ht="11.25">
      <c r="A201" s="80"/>
      <c r="C201" s="74" t="s">
        <v>555</v>
      </c>
      <c r="D201" s="107">
        <v>38397.8855787037</v>
      </c>
      <c r="E201" s="74">
        <v>30538.36525258146</v>
      </c>
      <c r="F201" s="99">
        <v>1.2924041058941549</v>
      </c>
      <c r="J201" s="83"/>
      <c r="K201" s="81"/>
      <c r="L201" s="84"/>
      <c r="M201" s="84"/>
    </row>
    <row r="202" spans="1:13" ht="11.25">
      <c r="A202" s="80"/>
      <c r="C202" s="74" t="s">
        <v>569</v>
      </c>
      <c r="D202" s="107">
        <v>38397.89255787037</v>
      </c>
      <c r="E202" s="74">
        <v>6521.3969747555675</v>
      </c>
      <c r="F202" s="99">
        <v>5.065103026215542</v>
      </c>
      <c r="J202" s="83"/>
      <c r="K202" s="81"/>
      <c r="L202" s="84"/>
      <c r="M202" s="84"/>
    </row>
    <row r="203" spans="1:13" ht="11.25">
      <c r="A203" s="80"/>
      <c r="C203" s="74" t="s">
        <v>576</v>
      </c>
      <c r="D203" s="107">
        <v>38397.89952546296</v>
      </c>
      <c r="E203" s="74">
        <v>40825.636618738245</v>
      </c>
      <c r="F203" s="99">
        <v>0.6826785245149694</v>
      </c>
      <c r="J203" s="83"/>
      <c r="K203" s="81"/>
      <c r="L203" s="84"/>
      <c r="M203" s="84"/>
    </row>
    <row r="204" spans="1:13" ht="11.25">
      <c r="A204" s="80"/>
      <c r="C204" s="74" t="s">
        <v>556</v>
      </c>
      <c r="D204" s="107">
        <v>38397.90646990741</v>
      </c>
      <c r="E204" s="74">
        <v>30648.999592679418</v>
      </c>
      <c r="F204" s="99">
        <v>0.456549907080474</v>
      </c>
      <c r="J204" s="83"/>
      <c r="K204" s="81"/>
      <c r="L204" s="84"/>
      <c r="M204" s="84"/>
    </row>
    <row r="205" spans="1:13" ht="11.25">
      <c r="A205" s="80"/>
      <c r="C205" s="74" t="s">
        <v>577</v>
      </c>
      <c r="D205" s="107">
        <v>38397.9134375</v>
      </c>
      <c r="E205" s="74">
        <v>43250.73539983052</v>
      </c>
      <c r="F205" s="99">
        <v>3.054767378769148</v>
      </c>
      <c r="J205" s="83"/>
      <c r="K205" s="81"/>
      <c r="L205" s="84"/>
      <c r="M205" s="84"/>
    </row>
    <row r="206" spans="1:13" ht="11.25">
      <c r="A206" s="80"/>
      <c r="C206" s="74" t="s">
        <v>578</v>
      </c>
      <c r="D206" s="107">
        <v>38397.92039351852</v>
      </c>
      <c r="E206" s="74">
        <v>40355.163142730155</v>
      </c>
      <c r="F206" s="99">
        <v>3.169542980663225</v>
      </c>
      <c r="J206" s="83"/>
      <c r="K206" s="81"/>
      <c r="L206" s="84"/>
      <c r="M206" s="84"/>
    </row>
    <row r="207" spans="1:13" ht="11.25">
      <c r="A207" s="80"/>
      <c r="C207" s="74" t="s">
        <v>579</v>
      </c>
      <c r="D207" s="107">
        <v>38397.92733796296</v>
      </c>
      <c r="E207" s="74">
        <v>9568.023967862835</v>
      </c>
      <c r="F207" s="99">
        <v>1.1591425570726324</v>
      </c>
      <c r="J207" s="83"/>
      <c r="K207" s="81"/>
      <c r="L207" s="84"/>
      <c r="M207" s="84"/>
    </row>
    <row r="208" spans="1:13" ht="11.25">
      <c r="A208" s="80"/>
      <c r="C208" s="74" t="s">
        <v>570</v>
      </c>
      <c r="D208" s="107">
        <v>38397.93429398148</v>
      </c>
      <c r="E208" s="74">
        <v>19466.306221405666</v>
      </c>
      <c r="F208" s="99">
        <v>2.0733773431557925</v>
      </c>
      <c r="J208" s="83"/>
      <c r="K208" s="81"/>
      <c r="L208" s="84"/>
      <c r="M208" s="84"/>
    </row>
    <row r="209" spans="1:13" ht="11.25">
      <c r="A209" s="80"/>
      <c r="C209" s="74" t="s">
        <v>557</v>
      </c>
      <c r="D209" s="107">
        <v>38397.94126157407</v>
      </c>
      <c r="E209" s="74">
        <v>30352.567067366348</v>
      </c>
      <c r="F209" s="99">
        <v>1.5909818927540353</v>
      </c>
      <c r="J209" s="83"/>
      <c r="K209" s="81"/>
      <c r="L209" s="84"/>
      <c r="M209" s="84"/>
    </row>
    <row r="210" spans="1:13" ht="11.25">
      <c r="A210" s="80"/>
      <c r="C210" s="74" t="s">
        <v>356</v>
      </c>
      <c r="D210" s="107">
        <v>38397.948217592595</v>
      </c>
      <c r="E210" s="74">
        <v>3140.832776265144</v>
      </c>
      <c r="F210" s="99">
        <v>8.716047971812436</v>
      </c>
      <c r="J210" s="83"/>
      <c r="K210" s="81"/>
      <c r="L210" s="84"/>
      <c r="M210" s="84"/>
    </row>
    <row r="211" spans="1:13" ht="11.25">
      <c r="A211" s="80"/>
      <c r="C211" s="74" t="s">
        <v>580</v>
      </c>
      <c r="D211" s="107">
        <v>38397.95517361111</v>
      </c>
      <c r="E211" s="74">
        <v>44046.14462862938</v>
      </c>
      <c r="F211" s="99">
        <v>1.9876898705294355</v>
      </c>
      <c r="J211" s="83"/>
      <c r="K211" s="81"/>
      <c r="L211" s="84"/>
      <c r="M211" s="84"/>
    </row>
    <row r="212" spans="1:13" ht="11.25">
      <c r="A212" s="80"/>
      <c r="C212" s="74" t="s">
        <v>581</v>
      </c>
      <c r="D212" s="107">
        <v>38397.96212962963</v>
      </c>
      <c r="E212" s="74">
        <v>43007.83906120646</v>
      </c>
      <c r="F212" s="99">
        <v>1.2893856144381832</v>
      </c>
      <c r="J212" s="83"/>
      <c r="K212" s="81"/>
      <c r="L212" s="84"/>
      <c r="M212" s="84"/>
    </row>
    <row r="213" spans="1:13" ht="11.25">
      <c r="A213" s="80"/>
      <c r="C213" s="74" t="s">
        <v>582</v>
      </c>
      <c r="D213" s="107">
        <v>38397.96909722222</v>
      </c>
      <c r="E213" s="74">
        <v>38716.47033184579</v>
      </c>
      <c r="F213" s="99">
        <v>2.675587354857655</v>
      </c>
      <c r="J213" s="83"/>
      <c r="K213" s="81"/>
      <c r="L213" s="84"/>
      <c r="M213" s="84"/>
    </row>
    <row r="214" spans="1:13" ht="11.25">
      <c r="A214" s="80"/>
      <c r="C214" s="74" t="s">
        <v>575</v>
      </c>
      <c r="D214" s="107">
        <v>38397.97605324074</v>
      </c>
      <c r="E214" s="74">
        <v>29708.3380664156</v>
      </c>
      <c r="F214" s="99">
        <v>2.39947404735506</v>
      </c>
      <c r="J214" s="83"/>
      <c r="K214" s="81"/>
      <c r="L214" s="84"/>
      <c r="M214" s="84"/>
    </row>
    <row r="215" spans="1:13" ht="11.25">
      <c r="A215" s="80"/>
      <c r="C215" s="74" t="s">
        <v>357</v>
      </c>
      <c r="D215" s="107">
        <v>38397.98300925926</v>
      </c>
      <c r="E215" s="74">
        <v>41473.862261185735</v>
      </c>
      <c r="F215" s="99">
        <v>1.4955667168600038</v>
      </c>
      <c r="J215" s="83"/>
      <c r="K215" s="81"/>
      <c r="L215" s="84"/>
      <c r="M215" s="84"/>
    </row>
    <row r="216" spans="1:13" ht="11.25">
      <c r="A216" s="80"/>
      <c r="C216" s="74" t="s">
        <v>583</v>
      </c>
      <c r="D216" s="107">
        <v>38397.989953703705</v>
      </c>
      <c r="E216" s="74">
        <v>15167.361151361732</v>
      </c>
      <c r="F216" s="99">
        <v>1.907274083733643</v>
      </c>
      <c r="J216" s="83"/>
      <c r="K216" s="81"/>
      <c r="L216" s="84"/>
      <c r="M216" s="84"/>
    </row>
    <row r="217" spans="1:13" ht="11.25">
      <c r="A217" s="80"/>
      <c r="C217" s="74" t="s">
        <v>584</v>
      </c>
      <c r="D217" s="107">
        <v>38397.99690972222</v>
      </c>
      <c r="E217" s="74">
        <v>28664.63646899909</v>
      </c>
      <c r="F217" s="99">
        <v>2.896413607964482</v>
      </c>
      <c r="J217" s="83"/>
      <c r="K217" s="81"/>
      <c r="L217" s="84"/>
      <c r="M217" s="84"/>
    </row>
    <row r="218" spans="1:13" ht="11.25">
      <c r="A218" s="80"/>
      <c r="C218" s="74" t="s">
        <v>572</v>
      </c>
      <c r="D218" s="107">
        <v>38398.003854166665</v>
      </c>
      <c r="E218" s="74">
        <v>32365.64889277403</v>
      </c>
      <c r="F218" s="99">
        <v>1.9059930165867163</v>
      </c>
      <c r="J218" s="83"/>
      <c r="K218" s="81"/>
      <c r="L218" s="84"/>
      <c r="M218" s="84"/>
    </row>
    <row r="219" spans="1:13" ht="11.25">
      <c r="A219" s="80"/>
      <c r="C219" s="74" t="s">
        <v>361</v>
      </c>
      <c r="D219" s="107">
        <v>38398.01082175926</v>
      </c>
      <c r="E219" s="74">
        <v>29257.96518500189</v>
      </c>
      <c r="F219" s="99">
        <v>5.092933704407071</v>
      </c>
      <c r="J219" s="83"/>
      <c r="K219" s="81"/>
      <c r="L219" s="84"/>
      <c r="M219" s="84"/>
    </row>
    <row r="220" spans="1:13" ht="11.25">
      <c r="A220" s="80"/>
      <c r="C220" s="74" t="s">
        <v>585</v>
      </c>
      <c r="D220" s="107">
        <v>38398.017800925925</v>
      </c>
      <c r="E220" s="74">
        <v>36059.73162863067</v>
      </c>
      <c r="F220" s="99">
        <v>1.0677764551818059</v>
      </c>
      <c r="J220" s="83"/>
      <c r="K220" s="81"/>
      <c r="L220" s="84"/>
      <c r="M220" s="84"/>
    </row>
    <row r="221" spans="1:13" ht="11.25">
      <c r="A221" s="80"/>
      <c r="C221" s="74" t="s">
        <v>358</v>
      </c>
      <c r="D221" s="107">
        <v>38398.02475694445</v>
      </c>
      <c r="E221" s="74">
        <v>6983.832655670867</v>
      </c>
      <c r="F221" s="99">
        <v>1.8890871185361215</v>
      </c>
      <c r="J221" s="83"/>
      <c r="K221" s="81"/>
      <c r="L221" s="84"/>
      <c r="M221" s="84"/>
    </row>
    <row r="222" spans="1:13" ht="11.25">
      <c r="A222" s="80"/>
      <c r="C222" s="74" t="s">
        <v>586</v>
      </c>
      <c r="D222" s="107">
        <v>38398.031701388885</v>
      </c>
      <c r="E222" s="74">
        <v>36651.018200285995</v>
      </c>
      <c r="F222" s="99">
        <v>1.2228601298627932</v>
      </c>
      <c r="J222" s="83"/>
      <c r="K222" s="81"/>
      <c r="L222" s="84"/>
      <c r="M222" s="84"/>
    </row>
    <row r="223" spans="1:13" ht="11.25">
      <c r="A223" s="80"/>
      <c r="C223" s="74" t="s">
        <v>587</v>
      </c>
      <c r="D223" s="107">
        <v>38398.03864583333</v>
      </c>
      <c r="E223" s="74">
        <v>37975.06214571842</v>
      </c>
      <c r="F223" s="99">
        <v>2.4649041073391413</v>
      </c>
      <c r="J223" s="83"/>
      <c r="K223" s="81"/>
      <c r="L223" s="84"/>
      <c r="M223" s="84"/>
    </row>
    <row r="224" spans="1:13" ht="11.25">
      <c r="A224" s="80"/>
      <c r="C224" s="74" t="s">
        <v>362</v>
      </c>
      <c r="D224" s="107">
        <v>38398.045590277776</v>
      </c>
      <c r="E224" s="74">
        <v>29414.618010347313</v>
      </c>
      <c r="F224" s="99">
        <v>1.4309769290253813</v>
      </c>
      <c r="J224" s="83"/>
      <c r="K224" s="81"/>
      <c r="L224" s="84"/>
      <c r="M224" s="84"/>
    </row>
    <row r="225" spans="1:13" ht="11.25">
      <c r="A225" s="80"/>
      <c r="C225" s="74" t="s">
        <v>359</v>
      </c>
      <c r="D225" s="107">
        <v>38398.05255787037</v>
      </c>
      <c r="E225" s="74">
        <v>19691.304106076936</v>
      </c>
      <c r="F225" s="99">
        <v>1.8496746709477063</v>
      </c>
      <c r="J225" s="83"/>
      <c r="K225" s="81"/>
      <c r="L225" s="84"/>
      <c r="M225" s="84"/>
    </row>
    <row r="226" spans="1:13" ht="11.25">
      <c r="A226" s="80"/>
      <c r="C226" s="74" t="s">
        <v>363</v>
      </c>
      <c r="D226" s="107">
        <v>38398.05949074074</v>
      </c>
      <c r="E226" s="74">
        <v>291.4292459962469</v>
      </c>
      <c r="F226" s="99">
        <v>115.18656406234288</v>
      </c>
      <c r="J226" s="83"/>
      <c r="K226" s="81"/>
      <c r="L226" s="84"/>
      <c r="M226" s="84"/>
    </row>
    <row r="227" spans="1:6" ht="11.25">
      <c r="A227" s="80"/>
      <c r="C227" s="74" t="s">
        <v>360</v>
      </c>
      <c r="D227" s="107">
        <v>38398.06643518519</v>
      </c>
      <c r="E227" s="74">
        <v>3334.691191803387</v>
      </c>
      <c r="F227" s="99">
        <v>15.948811857862758</v>
      </c>
    </row>
    <row r="228" spans="1:13" ht="11.25">
      <c r="A228" s="80"/>
      <c r="C228" s="74" t="s">
        <v>573</v>
      </c>
      <c r="D228" s="107">
        <v>38398.073379629626</v>
      </c>
      <c r="E228" s="74">
        <v>31215.71523655048</v>
      </c>
      <c r="F228" s="99">
        <v>0.6241095121106843</v>
      </c>
      <c r="H228" s="83"/>
      <c r="M228" s="77"/>
    </row>
    <row r="229" spans="1:6" ht="11.25">
      <c r="A229" s="80"/>
      <c r="C229" s="74" t="s">
        <v>364</v>
      </c>
      <c r="D229" s="107">
        <v>38398.08032407407</v>
      </c>
      <c r="E229" s="74">
        <v>29607.68035136284</v>
      </c>
      <c r="F229" s="99">
        <v>0.5828649988862853</v>
      </c>
    </row>
    <row r="230" ht="11.25">
      <c r="A230" s="80"/>
    </row>
    <row r="231" spans="1:6" ht="11.25">
      <c r="A231" s="80"/>
      <c r="E231" s="74">
        <v>799516.3286641873</v>
      </c>
      <c r="F231" s="99">
        <v>1.2012702463737104</v>
      </c>
    </row>
    <row r="232" spans="1:5" ht="11.25">
      <c r="A232" s="80"/>
      <c r="E232" s="74">
        <v>289836.0295037815</v>
      </c>
    </row>
    <row r="233" spans="1:6" ht="11.25">
      <c r="A233" s="80"/>
      <c r="E233" s="74">
        <v>36.251420904440145</v>
      </c>
      <c r="F233" s="99" t="s">
        <v>389</v>
      </c>
    </row>
    <row r="234" ht="11.25">
      <c r="A234" s="80"/>
    </row>
    <row r="235" ht="11.25">
      <c r="A235" s="80"/>
    </row>
    <row r="236" spans="1:6" ht="11.25">
      <c r="A236" s="80"/>
      <c r="C236" s="74" t="s">
        <v>390</v>
      </c>
      <c r="D236" s="107" t="s">
        <v>391</v>
      </c>
      <c r="E236" s="74" t="s">
        <v>392</v>
      </c>
      <c r="F236" s="99" t="s">
        <v>477</v>
      </c>
    </row>
    <row r="237" spans="1:6" ht="11.25">
      <c r="A237" s="80" t="s">
        <v>563</v>
      </c>
      <c r="C237" s="74" t="s">
        <v>553</v>
      </c>
      <c r="D237" s="107">
        <v>38397.86560185185</v>
      </c>
      <c r="E237" s="74">
        <v>4726310.768488519</v>
      </c>
      <c r="F237" s="99">
        <v>1.3553142538662302</v>
      </c>
    </row>
    <row r="238" spans="1:6" ht="11.25">
      <c r="A238" s="80"/>
      <c r="C238" s="74" t="s">
        <v>554</v>
      </c>
      <c r="D238" s="107">
        <v>38397.872569444444</v>
      </c>
      <c r="E238" s="74">
        <v>4981.157230647355</v>
      </c>
      <c r="F238" s="99">
        <v>12.648754108901764</v>
      </c>
    </row>
    <row r="239" spans="1:6" ht="11.25">
      <c r="A239" s="80"/>
      <c r="C239" s="74" t="s">
        <v>568</v>
      </c>
      <c r="D239" s="107">
        <v>38397.879537037035</v>
      </c>
      <c r="E239" s="74">
        <v>1288244.3086015834</v>
      </c>
      <c r="F239" s="99">
        <v>0.8293711621563012</v>
      </c>
    </row>
    <row r="240" spans="1:6" ht="11.25">
      <c r="A240" s="80"/>
      <c r="C240" s="74" t="s">
        <v>555</v>
      </c>
      <c r="D240" s="107">
        <v>38397.88649305556</v>
      </c>
      <c r="E240" s="74">
        <v>4736084.6233251</v>
      </c>
      <c r="F240" s="99">
        <v>2.328686750947781</v>
      </c>
    </row>
    <row r="241" spans="1:6" ht="11.25">
      <c r="A241" s="80"/>
      <c r="C241" s="74" t="s">
        <v>569</v>
      </c>
      <c r="D241" s="107">
        <v>38397.89346064815</v>
      </c>
      <c r="E241" s="74">
        <v>11600.336594732302</v>
      </c>
      <c r="F241" s="99">
        <v>5.36596457652662</v>
      </c>
    </row>
    <row r="242" spans="1:6" ht="11.25">
      <c r="A242" s="80"/>
      <c r="C242" s="74" t="s">
        <v>576</v>
      </c>
      <c r="D242" s="107">
        <v>38397.90042824074</v>
      </c>
      <c r="E242" s="74">
        <v>1056474.736901837</v>
      </c>
      <c r="F242" s="99">
        <v>1.7622309484305376</v>
      </c>
    </row>
    <row r="243" spans="1:6" ht="11.25">
      <c r="A243" s="80"/>
      <c r="C243" s="74" t="s">
        <v>556</v>
      </c>
      <c r="D243" s="107">
        <v>38397.90738425926</v>
      </c>
      <c r="E243" s="74">
        <v>4810579.189759356</v>
      </c>
      <c r="F243" s="99">
        <v>0.8245866774194532</v>
      </c>
    </row>
    <row r="244" spans="1:6" ht="11.25">
      <c r="A244" s="80"/>
      <c r="C244" s="74" t="s">
        <v>577</v>
      </c>
      <c r="D244" s="107">
        <v>38397.914351851854</v>
      </c>
      <c r="E244" s="74">
        <v>1086872.0596026136</v>
      </c>
      <c r="F244" s="99">
        <v>1.4086693484795818</v>
      </c>
    </row>
    <row r="245" spans="1:6" ht="11.25">
      <c r="A245" s="80"/>
      <c r="C245" s="74" t="s">
        <v>578</v>
      </c>
      <c r="D245" s="107">
        <v>38397.9212962963</v>
      </c>
      <c r="E245" s="74">
        <v>991825.9176722593</v>
      </c>
      <c r="F245" s="99">
        <v>1.1163319179797964</v>
      </c>
    </row>
    <row r="246" spans="1:6" ht="11.25">
      <c r="A246" s="80"/>
      <c r="C246" s="74" t="s">
        <v>579</v>
      </c>
      <c r="D246" s="107">
        <v>38397.928252314814</v>
      </c>
      <c r="E246" s="74">
        <v>896513.3296799671</v>
      </c>
      <c r="F246" s="99">
        <v>2.965358306129583</v>
      </c>
    </row>
    <row r="247" spans="1:6" ht="11.25">
      <c r="A247" s="80"/>
      <c r="C247" s="74" t="s">
        <v>570</v>
      </c>
      <c r="D247" s="107">
        <v>38397.935208333336</v>
      </c>
      <c r="E247" s="74">
        <v>3453770.1490227403</v>
      </c>
      <c r="F247" s="99">
        <v>0.37658316942098935</v>
      </c>
    </row>
    <row r="248" spans="1:6" ht="11.25">
      <c r="A248" s="80"/>
      <c r="C248" s="74" t="s">
        <v>557</v>
      </c>
      <c r="D248" s="107">
        <v>38397.94216435185</v>
      </c>
      <c r="E248" s="74">
        <v>4657528.777705179</v>
      </c>
      <c r="F248" s="99">
        <v>2.0903999343911854</v>
      </c>
    </row>
    <row r="249" spans="1:6" ht="11.25">
      <c r="A249" s="80"/>
      <c r="C249" s="74" t="s">
        <v>356</v>
      </c>
      <c r="D249" s="107">
        <v>38397.94913194444</v>
      </c>
      <c r="E249" s="74">
        <v>7812.032957088022</v>
      </c>
      <c r="F249" s="99">
        <v>15.249317834846497</v>
      </c>
    </row>
    <row r="250" spans="1:6" ht="11.25">
      <c r="A250" s="80"/>
      <c r="C250" s="74" t="s">
        <v>580</v>
      </c>
      <c r="D250" s="107">
        <v>38397.95607638889</v>
      </c>
      <c r="E250" s="74">
        <v>1151281.8004347163</v>
      </c>
      <c r="F250" s="99">
        <v>1.255571618934821</v>
      </c>
    </row>
    <row r="251" spans="1:6" ht="11.25">
      <c r="A251" s="80"/>
      <c r="C251" s="74" t="s">
        <v>581</v>
      </c>
      <c r="D251" s="107">
        <v>38397.96304398148</v>
      </c>
      <c r="E251" s="74">
        <v>1077442.6169130777</v>
      </c>
      <c r="F251" s="99">
        <v>1.0061266966446887</v>
      </c>
    </row>
    <row r="252" spans="1:6" ht="11.25">
      <c r="A252" s="80"/>
      <c r="C252" s="74" t="s">
        <v>582</v>
      </c>
      <c r="D252" s="107">
        <v>38397.97001157407</v>
      </c>
      <c r="E252" s="74">
        <v>1131595.158416848</v>
      </c>
      <c r="F252" s="99">
        <v>1.7075169117935158</v>
      </c>
    </row>
    <row r="253" spans="1:6" ht="11.25">
      <c r="A253" s="80"/>
      <c r="C253" s="74" t="s">
        <v>575</v>
      </c>
      <c r="D253" s="107">
        <v>38397.976956018516</v>
      </c>
      <c r="E253" s="74">
        <v>4729223.331611762</v>
      </c>
      <c r="F253" s="99">
        <v>2.1039507129884276</v>
      </c>
    </row>
    <row r="254" spans="1:6" ht="11.25">
      <c r="A254" s="80"/>
      <c r="C254" s="74" t="s">
        <v>357</v>
      </c>
      <c r="D254" s="107">
        <v>38397.98391203704</v>
      </c>
      <c r="E254" s="74">
        <v>1280604.6927436292</v>
      </c>
      <c r="F254" s="99">
        <v>0.9869476235086364</v>
      </c>
    </row>
    <row r="255" spans="1:6" ht="11.25">
      <c r="A255" s="80"/>
      <c r="C255" s="74" t="s">
        <v>583</v>
      </c>
      <c r="D255" s="107">
        <v>38397.99085648148</v>
      </c>
      <c r="E255" s="74">
        <v>942566.663901331</v>
      </c>
      <c r="F255" s="99">
        <v>0.6296193869192135</v>
      </c>
    </row>
    <row r="256" spans="1:6" ht="11.25">
      <c r="A256" s="80"/>
      <c r="C256" s="74" t="s">
        <v>584</v>
      </c>
      <c r="D256" s="107">
        <v>38397.9978125</v>
      </c>
      <c r="E256" s="74">
        <v>919057.6254733164</v>
      </c>
      <c r="F256" s="99">
        <v>2.013460268080255</v>
      </c>
    </row>
    <row r="257" spans="1:6" ht="11.25">
      <c r="A257" s="80"/>
      <c r="C257" s="74" t="s">
        <v>572</v>
      </c>
      <c r="D257" s="107">
        <v>38398.00475694444</v>
      </c>
      <c r="E257" s="74">
        <v>4890404.125459891</v>
      </c>
      <c r="F257" s="99">
        <v>2.160715009982718</v>
      </c>
    </row>
    <row r="258" spans="1:6" ht="11.25">
      <c r="A258" s="80"/>
      <c r="C258" s="74" t="s">
        <v>361</v>
      </c>
      <c r="D258" s="107">
        <v>38398.01173611111</v>
      </c>
      <c r="E258" s="74">
        <v>4649234.2591582965</v>
      </c>
      <c r="F258" s="99">
        <v>1.0534818812385744</v>
      </c>
    </row>
    <row r="259" spans="1:6" ht="11.25">
      <c r="A259" s="80"/>
      <c r="C259" s="74" t="s">
        <v>585</v>
      </c>
      <c r="D259" s="107">
        <v>38398.01871527778</v>
      </c>
      <c r="E259" s="74">
        <v>826542.9713479547</v>
      </c>
      <c r="F259" s="99">
        <v>0.6995205096240802</v>
      </c>
    </row>
    <row r="260" spans="1:6" ht="11.25">
      <c r="A260" s="80"/>
      <c r="C260" s="74" t="s">
        <v>358</v>
      </c>
      <c r="D260" s="107">
        <v>38398.025659722225</v>
      </c>
      <c r="E260" s="74">
        <v>13656.754404289915</v>
      </c>
      <c r="F260" s="99">
        <v>2.98083026578944</v>
      </c>
    </row>
    <row r="261" spans="1:6" ht="11.25">
      <c r="A261" s="80"/>
      <c r="C261" s="74" t="s">
        <v>586</v>
      </c>
      <c r="D261" s="107">
        <v>38398.03261574074</v>
      </c>
      <c r="E261" s="74">
        <v>1128651.2694737297</v>
      </c>
      <c r="F261" s="99">
        <v>1.1670578135370255</v>
      </c>
    </row>
    <row r="262" spans="1:6" ht="11.25">
      <c r="A262" s="80"/>
      <c r="C262" s="74" t="s">
        <v>587</v>
      </c>
      <c r="D262" s="107">
        <v>38398.039560185185</v>
      </c>
      <c r="E262" s="74">
        <v>2967016.9213400627</v>
      </c>
      <c r="F262" s="99">
        <v>0.865469591500123</v>
      </c>
    </row>
    <row r="263" spans="1:6" ht="11.25">
      <c r="A263" s="80"/>
      <c r="C263" s="74" t="s">
        <v>362</v>
      </c>
      <c r="D263" s="107">
        <v>38398.04651620371</v>
      </c>
      <c r="E263" s="74">
        <v>4601409.71349693</v>
      </c>
      <c r="F263" s="99">
        <v>0.7351085504720065</v>
      </c>
    </row>
    <row r="264" spans="1:6" ht="11.25">
      <c r="A264" s="80"/>
      <c r="C264" s="74" t="s">
        <v>359</v>
      </c>
      <c r="D264" s="107">
        <v>38398.05347222222</v>
      </c>
      <c r="E264" s="74">
        <v>3377521.707556303</v>
      </c>
      <c r="F264" s="99">
        <v>0.8874168918471125</v>
      </c>
    </row>
    <row r="265" spans="1:6" ht="11.25">
      <c r="A265" s="80"/>
      <c r="C265" s="74" t="s">
        <v>363</v>
      </c>
      <c r="D265" s="107">
        <v>38398.06040509259</v>
      </c>
      <c r="E265" s="74">
        <v>4591.793793291916</v>
      </c>
      <c r="F265" s="99">
        <v>17.686193098504454</v>
      </c>
    </row>
    <row r="266" spans="1:6" ht="11.25">
      <c r="A266" s="80"/>
      <c r="C266" s="74" t="s">
        <v>360</v>
      </c>
      <c r="D266" s="107">
        <v>38398.067349537036</v>
      </c>
      <c r="E266" s="74">
        <v>7375.704137315788</v>
      </c>
      <c r="F266" s="99">
        <v>10.025848002433069</v>
      </c>
    </row>
    <row r="267" spans="1:6" ht="11.25">
      <c r="A267" s="80"/>
      <c r="C267" s="74" t="s">
        <v>573</v>
      </c>
      <c r="D267" s="107">
        <v>38398.07429398148</v>
      </c>
      <c r="E267" s="74">
        <v>4772586.474507425</v>
      </c>
      <c r="F267" s="99">
        <v>1.2427810353597486</v>
      </c>
    </row>
    <row r="268" spans="1:6" ht="11.25">
      <c r="A268" s="80"/>
      <c r="C268" s="74" t="s">
        <v>364</v>
      </c>
      <c r="D268" s="107">
        <v>38398.081238425926</v>
      </c>
      <c r="E268" s="74">
        <v>4611933.329256997</v>
      </c>
      <c r="F268" s="99">
        <v>1.7425216408426032</v>
      </c>
    </row>
    <row r="269" ht="11.25">
      <c r="A269" s="80"/>
    </row>
    <row r="270" spans="1:6" ht="11.25">
      <c r="A270" s="80"/>
      <c r="E270" s="74">
        <v>372894.2400833543</v>
      </c>
      <c r="F270" s="99">
        <v>4.197330009396403</v>
      </c>
    </row>
    <row r="271" spans="1:5" ht="11.25">
      <c r="A271" s="80"/>
      <c r="E271" s="74">
        <v>214168.7426531417</v>
      </c>
    </row>
    <row r="272" spans="1:6" ht="11.25">
      <c r="A272" s="80"/>
      <c r="E272" s="74">
        <v>57.43417828209625</v>
      </c>
      <c r="F272" s="99" t="s">
        <v>389</v>
      </c>
    </row>
    <row r="273" ht="11.25">
      <c r="A273" s="80"/>
    </row>
    <row r="274" ht="11.25">
      <c r="A274" s="80"/>
    </row>
    <row r="275" spans="1:6" ht="11.25">
      <c r="A275" s="80"/>
      <c r="C275" s="74" t="s">
        <v>390</v>
      </c>
      <c r="D275" s="107" t="s">
        <v>391</v>
      </c>
      <c r="E275" s="74" t="s">
        <v>392</v>
      </c>
      <c r="F275" s="99" t="s">
        <v>477</v>
      </c>
    </row>
    <row r="276" spans="1:6" ht="11.25">
      <c r="A276" s="80" t="s">
        <v>564</v>
      </c>
      <c r="C276" s="74" t="s">
        <v>553</v>
      </c>
      <c r="D276" s="107">
        <v>38397.86332175926</v>
      </c>
      <c r="E276" s="74">
        <v>40281.249841769284</v>
      </c>
      <c r="F276" s="99">
        <v>1.287623372503291</v>
      </c>
    </row>
    <row r="277" spans="1:6" ht="11.25">
      <c r="A277" s="80"/>
      <c r="C277" s="74" t="s">
        <v>554</v>
      </c>
      <c r="D277" s="107">
        <v>38397.87028935185</v>
      </c>
      <c r="E277" s="74">
        <v>743.4547409257431</v>
      </c>
      <c r="F277" s="99">
        <v>14.016067306137009</v>
      </c>
    </row>
    <row r="278" spans="1:6" ht="11.25">
      <c r="A278" s="80"/>
      <c r="C278" s="74" t="s">
        <v>568</v>
      </c>
      <c r="D278" s="107">
        <v>38397.87725694444</v>
      </c>
      <c r="E278" s="74">
        <v>40303.11974644074</v>
      </c>
      <c r="F278" s="99">
        <v>2.4911504843311207</v>
      </c>
    </row>
    <row r="279" spans="1:6" ht="11.25">
      <c r="A279" s="80"/>
      <c r="C279" s="74" t="s">
        <v>555</v>
      </c>
      <c r="D279" s="107">
        <v>38397.884201388886</v>
      </c>
      <c r="E279" s="74">
        <v>39523.755820027225</v>
      </c>
      <c r="F279" s="99">
        <v>5.911054838845512</v>
      </c>
    </row>
    <row r="280" spans="1:6" ht="11.25">
      <c r="A280" s="80"/>
      <c r="C280" s="74" t="s">
        <v>569</v>
      </c>
      <c r="D280" s="107">
        <v>38397.891180555554</v>
      </c>
      <c r="E280" s="74">
        <v>3299.3873282764025</v>
      </c>
      <c r="F280" s="99">
        <v>2.702274835129337</v>
      </c>
    </row>
    <row r="281" spans="1:6" ht="11.25">
      <c r="A281" s="80"/>
      <c r="C281" s="74" t="s">
        <v>576</v>
      </c>
      <c r="D281" s="107">
        <v>38397.898148148146</v>
      </c>
      <c r="E281" s="74">
        <v>25879.403218450923</v>
      </c>
      <c r="F281" s="99">
        <v>2.6784930086346703</v>
      </c>
    </row>
    <row r="282" spans="1:6" ht="11.25">
      <c r="A282" s="80"/>
      <c r="C282" s="74" t="s">
        <v>556</v>
      </c>
      <c r="D282" s="107">
        <v>38397.90509259259</v>
      </c>
      <c r="E282" s="74">
        <v>40882.746697131595</v>
      </c>
      <c r="F282" s="99">
        <v>0.9075355465361372</v>
      </c>
    </row>
    <row r="283" spans="1:6" ht="11.25">
      <c r="A283" s="80"/>
      <c r="C283" s="74" t="s">
        <v>577</v>
      </c>
      <c r="D283" s="107">
        <v>38397.91207175926</v>
      </c>
      <c r="E283" s="74">
        <v>33412.728201891805</v>
      </c>
      <c r="F283" s="99">
        <v>1.75967104185707</v>
      </c>
    </row>
    <row r="284" spans="1:6" ht="11.25">
      <c r="A284" s="80"/>
      <c r="C284" s="74" t="s">
        <v>578</v>
      </c>
      <c r="D284" s="107">
        <v>38397.91900462963</v>
      </c>
      <c r="E284" s="74">
        <v>27020.895237522036</v>
      </c>
      <c r="F284" s="99">
        <v>1.6485424129335038</v>
      </c>
    </row>
    <row r="285" spans="1:6" ht="11.25">
      <c r="A285" s="80"/>
      <c r="C285" s="74" t="s">
        <v>579</v>
      </c>
      <c r="D285" s="107">
        <v>38397.92596064815</v>
      </c>
      <c r="E285" s="74">
        <v>6397.457770466804</v>
      </c>
      <c r="F285" s="99">
        <v>3.516518570785278</v>
      </c>
    </row>
    <row r="286" spans="1:6" ht="11.25">
      <c r="A286" s="80"/>
      <c r="C286" s="74" t="s">
        <v>570</v>
      </c>
      <c r="D286" s="107">
        <v>38397.93292824074</v>
      </c>
      <c r="E286" s="74">
        <v>21870.941731021874</v>
      </c>
      <c r="F286" s="99">
        <v>1.268576423042934</v>
      </c>
    </row>
    <row r="287" spans="1:6" ht="11.25">
      <c r="A287" s="80"/>
      <c r="C287" s="74" t="s">
        <v>557</v>
      </c>
      <c r="D287" s="107">
        <v>38397.939884259256</v>
      </c>
      <c r="E287" s="74">
        <v>41500.10430375182</v>
      </c>
      <c r="F287" s="99">
        <v>1.611688588632646</v>
      </c>
    </row>
    <row r="288" spans="1:6" ht="11.25">
      <c r="A288" s="80"/>
      <c r="C288" s="74" t="s">
        <v>356</v>
      </c>
      <c r="D288" s="107">
        <v>38397.946851851855</v>
      </c>
      <c r="E288" s="74">
        <v>1340.4056779950981</v>
      </c>
      <c r="F288" s="99">
        <v>13.12954992137902</v>
      </c>
    </row>
    <row r="289" spans="1:6" ht="11.25">
      <c r="A289" s="80"/>
      <c r="C289" s="74" t="s">
        <v>580</v>
      </c>
      <c r="D289" s="107">
        <v>38397.95379629629</v>
      </c>
      <c r="E289" s="74">
        <v>33192.58885214751</v>
      </c>
      <c r="F289" s="99">
        <v>1.6042510132786287</v>
      </c>
    </row>
    <row r="290" spans="1:6" ht="11.25">
      <c r="A290" s="80"/>
      <c r="C290" s="74" t="s">
        <v>581</v>
      </c>
      <c r="D290" s="107">
        <v>38397.960752314815</v>
      </c>
      <c r="E290" s="74">
        <v>24510.656504337294</v>
      </c>
      <c r="F290" s="99">
        <v>2.8864614544871263</v>
      </c>
    </row>
    <row r="291" spans="1:6" ht="11.25">
      <c r="A291" s="80"/>
      <c r="C291" s="74" t="s">
        <v>582</v>
      </c>
      <c r="D291" s="107">
        <v>38397.96771990741</v>
      </c>
      <c r="E291" s="74">
        <v>24774.076661916228</v>
      </c>
      <c r="F291" s="99">
        <v>2.143638952706263</v>
      </c>
    </row>
    <row r="292" spans="1:6" ht="11.25">
      <c r="A292" s="80"/>
      <c r="C292" s="74" t="s">
        <v>575</v>
      </c>
      <c r="D292" s="107">
        <v>38397.97467592593</v>
      </c>
      <c r="E292" s="74">
        <v>41079.79622992232</v>
      </c>
      <c r="F292" s="99">
        <v>0.6704314387860698</v>
      </c>
    </row>
    <row r="293" spans="1:6" ht="11.25">
      <c r="A293" s="80"/>
      <c r="C293" s="74" t="s">
        <v>357</v>
      </c>
      <c r="D293" s="107">
        <v>38397.981620370374</v>
      </c>
      <c r="E293" s="74">
        <v>41447.088077015</v>
      </c>
      <c r="F293" s="99">
        <v>0.7021058494839545</v>
      </c>
    </row>
    <row r="294" spans="1:6" ht="11.25">
      <c r="A294" s="80"/>
      <c r="C294" s="74" t="s">
        <v>583</v>
      </c>
      <c r="D294" s="107">
        <v>38397.988587962966</v>
      </c>
      <c r="E294" s="74">
        <v>9465.487433713448</v>
      </c>
      <c r="F294" s="99">
        <v>1.7058326706314506</v>
      </c>
    </row>
    <row r="295" spans="1:6" ht="11.25">
      <c r="A295" s="80"/>
      <c r="C295" s="74" t="s">
        <v>584</v>
      </c>
      <c r="D295" s="107">
        <v>38397.99553240741</v>
      </c>
      <c r="E295" s="74">
        <v>18704.78475384798</v>
      </c>
      <c r="F295" s="99">
        <v>2.013682882826665</v>
      </c>
    </row>
    <row r="296" spans="1:6" ht="11.25">
      <c r="A296" s="80"/>
      <c r="C296" s="74" t="s">
        <v>572</v>
      </c>
      <c r="D296" s="107">
        <v>38398.00247685185</v>
      </c>
      <c r="E296" s="74">
        <v>50496.63016500251</v>
      </c>
      <c r="F296" s="99">
        <v>0.9911915249751635</v>
      </c>
    </row>
    <row r="297" spans="1:6" ht="11.25">
      <c r="A297" s="80"/>
      <c r="C297" s="74" t="s">
        <v>361</v>
      </c>
      <c r="D297" s="107">
        <v>38398.00943287037</v>
      </c>
      <c r="E297" s="74">
        <v>41767.08925588775</v>
      </c>
      <c r="F297" s="99">
        <v>2.36316082699535</v>
      </c>
    </row>
    <row r="298" spans="1:6" ht="11.25">
      <c r="A298" s="80"/>
      <c r="C298" s="74" t="s">
        <v>585</v>
      </c>
      <c r="D298" s="107">
        <v>38398.01642361111</v>
      </c>
      <c r="E298" s="74">
        <v>22885.172305968743</v>
      </c>
      <c r="F298" s="99">
        <v>3.2010470912359814</v>
      </c>
    </row>
    <row r="299" spans="1:6" ht="11.25">
      <c r="A299" s="80"/>
      <c r="C299" s="74" t="s">
        <v>358</v>
      </c>
      <c r="D299" s="107">
        <v>38398.0233912037</v>
      </c>
      <c r="E299" s="74">
        <v>3410.743241530179</v>
      </c>
      <c r="F299" s="99">
        <v>4.969462560769242</v>
      </c>
    </row>
    <row r="300" spans="1:6" ht="11.25">
      <c r="A300" s="80"/>
      <c r="C300" s="74" t="s">
        <v>586</v>
      </c>
      <c r="D300" s="107">
        <v>38398.030324074076</v>
      </c>
      <c r="E300" s="74">
        <v>23548.831709990016</v>
      </c>
      <c r="F300" s="99">
        <v>0.7974898669075923</v>
      </c>
    </row>
    <row r="301" spans="1:6" ht="11.25">
      <c r="A301" s="80"/>
      <c r="C301" s="74" t="s">
        <v>587</v>
      </c>
      <c r="D301" s="107">
        <v>38398.03726851852</v>
      </c>
      <c r="E301" s="74">
        <v>12406.07560133607</v>
      </c>
      <c r="F301" s="99">
        <v>4.0710628239232785</v>
      </c>
    </row>
    <row r="302" spans="1:6" ht="11.25">
      <c r="A302" s="80"/>
      <c r="C302" s="74" t="s">
        <v>362</v>
      </c>
      <c r="D302" s="107">
        <v>38398.04421296297</v>
      </c>
      <c r="E302" s="74">
        <v>40513.47576268967</v>
      </c>
      <c r="F302" s="99">
        <v>0.43938518958581424</v>
      </c>
    </row>
    <row r="303" spans="1:6" ht="11.25">
      <c r="A303" s="80"/>
      <c r="C303" s="74" t="s">
        <v>359</v>
      </c>
      <c r="D303" s="107">
        <v>38398.05118055556</v>
      </c>
      <c r="E303" s="74">
        <v>21922.186060847613</v>
      </c>
      <c r="F303" s="99">
        <v>1.9134474298399666</v>
      </c>
    </row>
    <row r="304" spans="1:6" ht="11.25">
      <c r="A304" s="80"/>
      <c r="C304" s="74" t="s">
        <v>363</v>
      </c>
      <c r="D304" s="107">
        <v>38398.058125</v>
      </c>
      <c r="E304" s="74">
        <v>473.0741033755274</v>
      </c>
      <c r="F304" s="99">
        <v>11.42839474363202</v>
      </c>
    </row>
    <row r="305" spans="1:6" ht="11.25">
      <c r="A305" s="80"/>
      <c r="C305" s="74" t="s">
        <v>360</v>
      </c>
      <c r="D305" s="107">
        <v>38398.06505787037</v>
      </c>
      <c r="E305" s="74">
        <v>1835.1626878418504</v>
      </c>
      <c r="F305" s="99">
        <v>13.22022476377113</v>
      </c>
    </row>
    <row r="306" spans="1:6" ht="11.25">
      <c r="A306" s="80"/>
      <c r="C306" s="74" t="s">
        <v>573</v>
      </c>
      <c r="D306" s="107">
        <v>38398.07201388889</v>
      </c>
      <c r="E306" s="74">
        <v>49371.081997727044</v>
      </c>
      <c r="F306" s="99">
        <v>1.0824530623657993</v>
      </c>
    </row>
    <row r="307" spans="1:6" ht="11.25">
      <c r="A307" s="80"/>
      <c r="C307" s="74" t="s">
        <v>364</v>
      </c>
      <c r="D307" s="107">
        <v>38398.07894675926</v>
      </c>
      <c r="E307" s="74">
        <v>41794.794577312874</v>
      </c>
      <c r="F307" s="99">
        <v>0.6071703617128843</v>
      </c>
    </row>
    <row r="308" ht="11.25">
      <c r="A308" s="80"/>
    </row>
    <row r="309" spans="1:6" ht="11.25">
      <c r="A309" s="80"/>
      <c r="E309" s="74">
        <v>33205.144570077995</v>
      </c>
      <c r="F309" s="99">
        <v>9.724306704331468</v>
      </c>
    </row>
    <row r="310" spans="1:5" ht="11.25">
      <c r="A310" s="80"/>
      <c r="E310" s="74">
        <v>17255.02377855467</v>
      </c>
    </row>
    <row r="311" spans="1:6" ht="11.25">
      <c r="A311" s="80"/>
      <c r="E311" s="74">
        <v>51.96491086535916</v>
      </c>
      <c r="F311" s="99" t="s">
        <v>389</v>
      </c>
    </row>
    <row r="312" ht="11.25">
      <c r="A312" s="80"/>
    </row>
    <row r="313" ht="11.25">
      <c r="A313" s="80"/>
    </row>
    <row r="314" spans="1:6" ht="11.25">
      <c r="A314" s="80"/>
      <c r="C314" s="74" t="s">
        <v>390</v>
      </c>
      <c r="D314" s="107" t="s">
        <v>391</v>
      </c>
      <c r="E314" s="74" t="s">
        <v>392</v>
      </c>
      <c r="F314" s="99" t="s">
        <v>477</v>
      </c>
    </row>
    <row r="315" spans="1:6" ht="11.25">
      <c r="A315" s="80" t="s">
        <v>565</v>
      </c>
      <c r="C315" s="74" t="s">
        <v>553</v>
      </c>
      <c r="D315" s="107">
        <v>38397.86513888889</v>
      </c>
      <c r="E315" s="74">
        <v>17546.065652174962</v>
      </c>
      <c r="F315" s="99">
        <v>2.9235807786779002</v>
      </c>
    </row>
    <row r="316" spans="1:5" ht="11.25">
      <c r="A316" s="80"/>
      <c r="C316" s="74" t="s">
        <v>554</v>
      </c>
      <c r="D316" s="107">
        <v>38397.87210648148</v>
      </c>
      <c r="E316" s="74">
        <v>-788.9220603167212</v>
      </c>
    </row>
    <row r="317" spans="1:6" ht="11.25">
      <c r="A317" s="80"/>
      <c r="C317" s="74" t="s">
        <v>568</v>
      </c>
      <c r="D317" s="107">
        <v>38397.8790625</v>
      </c>
      <c r="E317" s="74">
        <v>10213.855017004338</v>
      </c>
      <c r="F317" s="99">
        <v>5.03527031367485</v>
      </c>
    </row>
    <row r="318" spans="1:6" ht="11.25">
      <c r="A318" s="80"/>
      <c r="C318" s="74" t="s">
        <v>555</v>
      </c>
      <c r="D318" s="107">
        <v>38397.886030092595</v>
      </c>
      <c r="E318" s="74">
        <v>17713.90966199535</v>
      </c>
      <c r="F318" s="99">
        <v>1.6371337104571102</v>
      </c>
    </row>
    <row r="319" spans="1:5" ht="11.25">
      <c r="A319" s="80"/>
      <c r="C319" s="74" t="s">
        <v>569</v>
      </c>
      <c r="D319" s="107">
        <v>38397.89299768519</v>
      </c>
      <c r="E319" s="74">
        <v>-762.5517742256617</v>
      </c>
    </row>
    <row r="320" spans="1:6" ht="11.25">
      <c r="A320" s="80"/>
      <c r="C320" s="74" t="s">
        <v>576</v>
      </c>
      <c r="D320" s="107">
        <v>38397.89996527778</v>
      </c>
      <c r="E320" s="74">
        <v>13635.666038855563</v>
      </c>
      <c r="F320" s="99">
        <v>1.5417723174379654</v>
      </c>
    </row>
    <row r="321" spans="1:6" ht="11.25">
      <c r="A321" s="80"/>
      <c r="C321" s="74" t="s">
        <v>556</v>
      </c>
      <c r="D321" s="107">
        <v>38397.90692129629</v>
      </c>
      <c r="E321" s="74">
        <v>17702.39024756953</v>
      </c>
      <c r="F321" s="99">
        <v>2.841599518063488</v>
      </c>
    </row>
    <row r="322" spans="1:6" ht="11.25">
      <c r="A322" s="80"/>
      <c r="C322" s="74" t="s">
        <v>577</v>
      </c>
      <c r="D322" s="107">
        <v>38397.91388888889</v>
      </c>
      <c r="E322" s="74">
        <v>10804.256669051005</v>
      </c>
      <c r="F322" s="99">
        <v>4.35719631627302</v>
      </c>
    </row>
    <row r="323" spans="1:6" ht="11.25">
      <c r="A323" s="80"/>
      <c r="C323" s="74" t="s">
        <v>578</v>
      </c>
      <c r="D323" s="107">
        <v>38397.92083333333</v>
      </c>
      <c r="E323" s="74">
        <v>10076.506454520573</v>
      </c>
      <c r="F323" s="99">
        <v>6.83815243037699</v>
      </c>
    </row>
    <row r="324" spans="1:6" ht="11.25">
      <c r="A324" s="80"/>
      <c r="C324" s="74" t="s">
        <v>579</v>
      </c>
      <c r="D324" s="107">
        <v>38397.92778935185</v>
      </c>
      <c r="E324" s="74">
        <v>2180.6639832776987</v>
      </c>
      <c r="F324" s="99">
        <v>5.674973650501115</v>
      </c>
    </row>
    <row r="325" spans="1:6" ht="11.25">
      <c r="A325" s="80"/>
      <c r="C325" s="74" t="s">
        <v>570</v>
      </c>
      <c r="D325" s="107">
        <v>38397.934745370374</v>
      </c>
      <c r="E325" s="74">
        <v>13603.86290986144</v>
      </c>
      <c r="F325" s="99">
        <v>3.62667949438976</v>
      </c>
    </row>
    <row r="326" spans="1:6" ht="11.25">
      <c r="A326" s="80"/>
      <c r="C326" s="74" t="s">
        <v>557</v>
      </c>
      <c r="D326" s="107">
        <v>38397.94170138889</v>
      </c>
      <c r="E326" s="74">
        <v>18328.541071801894</v>
      </c>
      <c r="F326" s="99">
        <v>2.309445306784928</v>
      </c>
    </row>
    <row r="327" spans="1:5" ht="11.25">
      <c r="A327" s="80"/>
      <c r="C327" s="74" t="s">
        <v>356</v>
      </c>
      <c r="D327" s="107">
        <v>38397.94866898148</v>
      </c>
      <c r="E327" s="74">
        <v>-489.3375902187664</v>
      </c>
    </row>
    <row r="328" spans="1:6" ht="11.25">
      <c r="A328" s="80"/>
      <c r="C328" s="74" t="s">
        <v>580</v>
      </c>
      <c r="D328" s="107">
        <v>38397.955613425926</v>
      </c>
      <c r="E328" s="74">
        <v>16037.739251378976</v>
      </c>
      <c r="F328" s="99">
        <v>1.5685918307471294</v>
      </c>
    </row>
    <row r="329" spans="1:6" ht="11.25">
      <c r="A329" s="80"/>
      <c r="C329" s="74" t="s">
        <v>581</v>
      </c>
      <c r="D329" s="107">
        <v>38397.96256944445</v>
      </c>
      <c r="E329" s="74">
        <v>6863.964630214534</v>
      </c>
      <c r="F329" s="99">
        <v>5.003137090076855</v>
      </c>
    </row>
    <row r="330" spans="1:6" ht="11.25">
      <c r="A330" s="80"/>
      <c r="C330" s="74" t="s">
        <v>582</v>
      </c>
      <c r="D330" s="107">
        <v>38397.96954861111</v>
      </c>
      <c r="E330" s="74">
        <v>6872.877040210957</v>
      </c>
      <c r="F330" s="99">
        <v>6.690575867276744</v>
      </c>
    </row>
    <row r="331" spans="1:6" ht="11.25">
      <c r="A331" s="80"/>
      <c r="C331" s="74" t="s">
        <v>575</v>
      </c>
      <c r="D331" s="107">
        <v>38397.976493055554</v>
      </c>
      <c r="E331" s="74">
        <v>17978.01268979111</v>
      </c>
      <c r="F331" s="99">
        <v>1.8017792669671766</v>
      </c>
    </row>
    <row r="332" spans="1:6" ht="11.25">
      <c r="A332" s="80"/>
      <c r="C332" s="74" t="s">
        <v>357</v>
      </c>
      <c r="D332" s="107">
        <v>38397.983449074076</v>
      </c>
      <c r="E332" s="74">
        <v>11030.350558295811</v>
      </c>
      <c r="F332" s="99">
        <v>2.4170315524040613</v>
      </c>
    </row>
    <row r="333" spans="1:6" ht="11.25">
      <c r="A333" s="80"/>
      <c r="C333" s="74" t="s">
        <v>583</v>
      </c>
      <c r="D333" s="107">
        <v>38397.99039351852</v>
      </c>
      <c r="E333" s="74">
        <v>2541.782535835376</v>
      </c>
      <c r="F333" s="99">
        <v>9.958927878115116</v>
      </c>
    </row>
    <row r="334" spans="1:6" ht="11.25">
      <c r="A334" s="80"/>
      <c r="C334" s="74" t="s">
        <v>584</v>
      </c>
      <c r="D334" s="107">
        <v>38397.997349537036</v>
      </c>
      <c r="E334" s="74">
        <v>6348.3341854425535</v>
      </c>
      <c r="F334" s="99">
        <v>5.2776861342165695</v>
      </c>
    </row>
    <row r="335" spans="1:6" ht="11.25">
      <c r="A335" s="80"/>
      <c r="C335" s="74" t="s">
        <v>572</v>
      </c>
      <c r="D335" s="107">
        <v>38398.00429398148</v>
      </c>
      <c r="E335" s="74">
        <v>17799.56502400682</v>
      </c>
      <c r="F335" s="99">
        <v>1.0820658745393734</v>
      </c>
    </row>
    <row r="336" spans="1:6" ht="11.25">
      <c r="A336" s="80"/>
      <c r="C336" s="74" t="s">
        <v>361</v>
      </c>
      <c r="D336" s="107">
        <v>38398.01127314815</v>
      </c>
      <c r="E336" s="74">
        <v>17845.77693931043</v>
      </c>
      <c r="F336" s="99">
        <v>0.9877841284817407</v>
      </c>
    </row>
    <row r="337" spans="1:6" ht="11.25">
      <c r="A337" s="80"/>
      <c r="C337" s="74" t="s">
        <v>585</v>
      </c>
      <c r="D337" s="107">
        <v>38398.01825231482</v>
      </c>
      <c r="E337" s="74">
        <v>6664.971006201849</v>
      </c>
      <c r="F337" s="99">
        <v>8.372131731532356</v>
      </c>
    </row>
    <row r="338" spans="1:5" ht="11.25">
      <c r="A338" s="80"/>
      <c r="C338" s="74" t="s">
        <v>358</v>
      </c>
      <c r="D338" s="107">
        <v>38398.025196759256</v>
      </c>
      <c r="E338" s="74">
        <v>-339.48199522260046</v>
      </c>
    </row>
    <row r="339" spans="1:6" ht="11.25">
      <c r="A339" s="80"/>
      <c r="C339" s="74" t="s">
        <v>586</v>
      </c>
      <c r="D339" s="107">
        <v>38398.0321412037</v>
      </c>
      <c r="E339" s="74">
        <v>6706.846692400764</v>
      </c>
      <c r="F339" s="99">
        <v>1.6552816690234595</v>
      </c>
    </row>
    <row r="340" spans="1:6" ht="11.25">
      <c r="A340" s="80"/>
      <c r="C340" s="74" t="s">
        <v>587</v>
      </c>
      <c r="D340" s="107">
        <v>38398.03909722222</v>
      </c>
      <c r="E340" s="74">
        <v>198171.00018790906</v>
      </c>
      <c r="F340" s="99">
        <v>2.5584405202917706</v>
      </c>
    </row>
    <row r="341" spans="1:6" ht="11.25">
      <c r="A341" s="80"/>
      <c r="C341" s="74" t="s">
        <v>362</v>
      </c>
      <c r="D341" s="107">
        <v>38398.04604166667</v>
      </c>
      <c r="E341" s="74">
        <v>16774.003741888657</v>
      </c>
      <c r="F341" s="99">
        <v>1.4024046335106308</v>
      </c>
    </row>
    <row r="342" spans="1:6" ht="11.25">
      <c r="A342" s="80"/>
      <c r="C342" s="74" t="s">
        <v>359</v>
      </c>
      <c r="D342" s="107">
        <v>38398.05300925926</v>
      </c>
      <c r="E342" s="74">
        <v>13225.517449007646</v>
      </c>
      <c r="F342" s="99">
        <v>1.953791142542728</v>
      </c>
    </row>
    <row r="343" spans="1:5" ht="11.25">
      <c r="A343" s="80"/>
      <c r="C343" s="74" t="s">
        <v>363</v>
      </c>
      <c r="D343" s="107">
        <v>38398.05994212963</v>
      </c>
      <c r="E343" s="74">
        <v>-75.66466095340003</v>
      </c>
    </row>
    <row r="344" spans="1:5" ht="11.25">
      <c r="A344" s="80"/>
      <c r="C344" s="74" t="s">
        <v>360</v>
      </c>
      <c r="D344" s="107">
        <v>38398.06688657407</v>
      </c>
      <c r="E344" s="74">
        <v>-769.6416092018077</v>
      </c>
    </row>
    <row r="345" spans="1:6" ht="11.25">
      <c r="A345" s="80"/>
      <c r="C345" s="74" t="s">
        <v>573</v>
      </c>
      <c r="D345" s="107">
        <v>38398.07381944444</v>
      </c>
      <c r="E345" s="74">
        <v>17399.136676209295</v>
      </c>
      <c r="F345" s="99">
        <v>1.4741575641828997</v>
      </c>
    </row>
    <row r="346" spans="1:6" ht="11.25">
      <c r="A346" s="80"/>
      <c r="C346" s="74" t="s">
        <v>364</v>
      </c>
      <c r="D346" s="107">
        <v>38398.080775462964</v>
      </c>
      <c r="E346" s="74">
        <v>17456.50433038233</v>
      </c>
      <c r="F346" s="99">
        <v>2.7938271568770467</v>
      </c>
    </row>
    <row r="347" spans="1:5" ht="11.25">
      <c r="A347" s="80"/>
      <c r="E347" s="75"/>
    </row>
    <row r="348" spans="1:6" ht="11.25">
      <c r="A348" s="80"/>
      <c r="E348" s="75">
        <v>8248752.655806404</v>
      </c>
      <c r="F348" s="99">
        <v>1.4746595224973407</v>
      </c>
    </row>
    <row r="349" spans="1:5" ht="11.25">
      <c r="A349" s="80"/>
      <c r="E349" s="75">
        <v>2292620.002757567</v>
      </c>
    </row>
    <row r="350" spans="1:6" ht="11.25">
      <c r="A350" s="80"/>
      <c r="E350" s="75">
        <v>27.793535561328323</v>
      </c>
      <c r="F350" s="99" t="s">
        <v>389</v>
      </c>
    </row>
    <row r="351" spans="1:5" ht="11.25">
      <c r="A351" s="80"/>
      <c r="E351" s="75"/>
    </row>
    <row r="352" spans="1:5" ht="11.25">
      <c r="A352" s="80"/>
      <c r="E352" s="75"/>
    </row>
    <row r="353" spans="1:6" ht="11.25">
      <c r="A353" s="80"/>
      <c r="C353" s="74" t="s">
        <v>390</v>
      </c>
      <c r="D353" s="107" t="s">
        <v>391</v>
      </c>
      <c r="E353" s="75" t="s">
        <v>392</v>
      </c>
      <c r="F353" s="99" t="s">
        <v>477</v>
      </c>
    </row>
    <row r="354" spans="1:6" ht="11.25">
      <c r="A354" s="80" t="s">
        <v>566</v>
      </c>
      <c r="C354" s="74" t="s">
        <v>553</v>
      </c>
      <c r="D354" s="107">
        <v>38397.86425925926</v>
      </c>
      <c r="E354" s="75">
        <v>34550.62063639786</v>
      </c>
      <c r="F354" s="99">
        <v>0.6467219511447275</v>
      </c>
    </row>
    <row r="355" spans="1:6" ht="11.25">
      <c r="A355" s="80"/>
      <c r="C355" s="74" t="s">
        <v>554</v>
      </c>
      <c r="D355" s="107">
        <v>38397.87123842593</v>
      </c>
      <c r="E355" s="75">
        <v>1971.1387030826904</v>
      </c>
      <c r="F355" s="99">
        <v>5.976429948274054</v>
      </c>
    </row>
    <row r="356" spans="1:6" ht="11.25">
      <c r="A356" s="80"/>
      <c r="C356" s="74" t="s">
        <v>568</v>
      </c>
      <c r="D356" s="107">
        <v>38397.87819444444</v>
      </c>
      <c r="E356" s="75">
        <v>4053.6925863380784</v>
      </c>
      <c r="F356" s="99">
        <v>7.9684086271954655</v>
      </c>
    </row>
    <row r="357" spans="3:6" ht="11.25">
      <c r="C357" s="74" t="s">
        <v>555</v>
      </c>
      <c r="D357" s="107">
        <v>38397.885150462964</v>
      </c>
      <c r="E357" s="75">
        <v>35450.250565817056</v>
      </c>
      <c r="F357" s="99">
        <v>1.3946402970978233</v>
      </c>
    </row>
    <row r="358" spans="3:6" ht="11.25">
      <c r="C358" s="74" t="s">
        <v>569</v>
      </c>
      <c r="D358" s="107">
        <v>38397.892118055555</v>
      </c>
      <c r="E358" s="75">
        <v>3079.1509640129384</v>
      </c>
      <c r="F358" s="99">
        <v>15.558760973097604</v>
      </c>
    </row>
    <row r="359" spans="3:6" ht="11.25">
      <c r="C359" s="74" t="s">
        <v>576</v>
      </c>
      <c r="D359" s="107">
        <v>38397.89908564815</v>
      </c>
      <c r="E359" s="75">
        <v>8307.50137009318</v>
      </c>
      <c r="F359" s="99">
        <v>4.588571463429362</v>
      </c>
    </row>
    <row r="360" spans="3:6" ht="11.25">
      <c r="C360" s="74" t="s">
        <v>556</v>
      </c>
      <c r="D360" s="107">
        <v>38397.90604166667</v>
      </c>
      <c r="E360" s="75">
        <v>35147.19858060805</v>
      </c>
      <c r="F360" s="99">
        <v>1.950302789159351</v>
      </c>
    </row>
    <row r="361" spans="3:6" ht="11.25">
      <c r="C361" s="74" t="s">
        <v>577</v>
      </c>
      <c r="D361" s="107">
        <v>38397.91300925926</v>
      </c>
      <c r="E361" s="75">
        <v>5169.640912305713</v>
      </c>
      <c r="F361" s="99">
        <v>6.614978582696786</v>
      </c>
    </row>
    <row r="362" spans="3:6" ht="11.25">
      <c r="C362" s="74" t="s">
        <v>578</v>
      </c>
      <c r="D362" s="107">
        <v>38397.919953703706</v>
      </c>
      <c r="E362" s="75">
        <v>5107.570454247184</v>
      </c>
      <c r="F362" s="99">
        <v>6.319422148114269</v>
      </c>
    </row>
    <row r="363" spans="3:6" ht="11.25">
      <c r="C363" s="74" t="s">
        <v>579</v>
      </c>
      <c r="D363" s="107">
        <v>38397.92690972222</v>
      </c>
      <c r="E363" s="75">
        <v>3984.2438516994116</v>
      </c>
      <c r="F363" s="99">
        <v>0.5945031465271141</v>
      </c>
    </row>
    <row r="364" spans="3:6" ht="11.25">
      <c r="C364" s="74" t="s">
        <v>570</v>
      </c>
      <c r="D364" s="107">
        <v>38397.93386574074</v>
      </c>
      <c r="E364" s="75">
        <v>23784.403454803112</v>
      </c>
      <c r="F364" s="99">
        <v>0.7576532362204449</v>
      </c>
    </row>
    <row r="365" spans="3:6" ht="11.25">
      <c r="C365" s="74" t="s">
        <v>557</v>
      </c>
      <c r="D365" s="107">
        <v>38397.94082175926</v>
      </c>
      <c r="E365" s="75">
        <v>36537.68722370509</v>
      </c>
      <c r="F365" s="99">
        <v>1.6283313303358304</v>
      </c>
    </row>
    <row r="366" spans="3:6" ht="11.25">
      <c r="C366" s="74" t="s">
        <v>356</v>
      </c>
      <c r="D366" s="107">
        <v>38397.94778935185</v>
      </c>
      <c r="E366" s="75">
        <v>1974.490114708082</v>
      </c>
      <c r="F366" s="99">
        <v>10.59628012699698</v>
      </c>
    </row>
    <row r="367" spans="3:6" ht="11.25">
      <c r="C367" s="74" t="s">
        <v>580</v>
      </c>
      <c r="D367" s="107">
        <v>38397.954733796294</v>
      </c>
      <c r="E367" s="75">
        <v>8555.519174477555</v>
      </c>
      <c r="F367" s="99">
        <v>1.745251466847729</v>
      </c>
    </row>
    <row r="368" spans="3:6" ht="11.25">
      <c r="C368" s="74" t="s">
        <v>581</v>
      </c>
      <c r="D368" s="107">
        <v>38397.961701388886</v>
      </c>
      <c r="E368" s="75">
        <v>3396.164345150013</v>
      </c>
      <c r="F368" s="99">
        <v>5.450579364382552</v>
      </c>
    </row>
    <row r="369" spans="3:6" ht="11.25">
      <c r="C369" s="74" t="s">
        <v>582</v>
      </c>
      <c r="D369" s="107">
        <v>38397.968668981484</v>
      </c>
      <c r="E369" s="75">
        <v>2499.755536281156</v>
      </c>
      <c r="F369" s="99">
        <v>6.019323275663346</v>
      </c>
    </row>
    <row r="370" spans="3:6" ht="11.25">
      <c r="C370" s="74" t="s">
        <v>575</v>
      </c>
      <c r="D370" s="107">
        <v>38397.975625</v>
      </c>
      <c r="E370" s="75">
        <v>35727.26674703275</v>
      </c>
      <c r="F370" s="99">
        <v>1.8980356381264054</v>
      </c>
    </row>
    <row r="371" spans="3:6" ht="11.25">
      <c r="C371" s="74" t="s">
        <v>357</v>
      </c>
      <c r="D371" s="107">
        <v>38397.982569444444</v>
      </c>
      <c r="E371" s="75">
        <v>4689.40579241001</v>
      </c>
      <c r="F371" s="99">
        <v>8.311947401687096</v>
      </c>
    </row>
    <row r="372" spans="3:6" ht="11.25">
      <c r="C372" s="74" t="s">
        <v>583</v>
      </c>
      <c r="D372" s="107">
        <v>38397.98951388889</v>
      </c>
      <c r="E372" s="75">
        <v>3100.831562514888</v>
      </c>
      <c r="F372" s="99">
        <v>13.879889197102417</v>
      </c>
    </row>
    <row r="373" spans="3:6" ht="11.25">
      <c r="C373" s="74" t="s">
        <v>584</v>
      </c>
      <c r="D373" s="107">
        <v>38397.996469907404</v>
      </c>
      <c r="E373" s="75">
        <v>4080.0194832779216</v>
      </c>
      <c r="F373" s="99">
        <v>6.0214341381906875</v>
      </c>
    </row>
    <row r="374" spans="3:6" ht="11.25">
      <c r="C374" s="74" t="s">
        <v>572</v>
      </c>
      <c r="D374" s="107">
        <v>38398.00342592593</v>
      </c>
      <c r="E374" s="75">
        <v>20012.016508261877</v>
      </c>
      <c r="F374" s="99">
        <v>3.699018663579971</v>
      </c>
    </row>
    <row r="375" spans="3:6" ht="11.25">
      <c r="C375" s="74" t="s">
        <v>361</v>
      </c>
      <c r="D375" s="107">
        <v>38398.01038194444</v>
      </c>
      <c r="E375" s="75">
        <v>35362.1371586436</v>
      </c>
      <c r="F375" s="99">
        <v>0.6196271482008908</v>
      </c>
    </row>
    <row r="376" spans="3:6" ht="11.25">
      <c r="C376" s="74" t="s">
        <v>585</v>
      </c>
      <c r="D376" s="107">
        <v>38398.01736111111</v>
      </c>
      <c r="E376" s="75">
        <v>4138.762610912466</v>
      </c>
      <c r="F376" s="99">
        <v>9.716754014645831</v>
      </c>
    </row>
    <row r="377" spans="3:6" ht="11.25">
      <c r="C377" s="74" t="s">
        <v>358</v>
      </c>
      <c r="D377" s="107">
        <v>38398.0243287037</v>
      </c>
      <c r="E377" s="75">
        <v>2299.4497369413425</v>
      </c>
      <c r="F377" s="99">
        <v>11.43237202622291</v>
      </c>
    </row>
    <row r="378" spans="3:6" ht="11.25">
      <c r="C378" s="74" t="s">
        <v>586</v>
      </c>
      <c r="D378" s="107">
        <v>38398.031273148146</v>
      </c>
      <c r="E378" s="75">
        <v>2679.1237712888087</v>
      </c>
      <c r="F378" s="99">
        <v>5.737170773722398</v>
      </c>
    </row>
    <row r="379" spans="3:6" ht="11.25">
      <c r="C379" s="74" t="s">
        <v>587</v>
      </c>
      <c r="D379" s="107">
        <v>38398.03821759259</v>
      </c>
      <c r="E379" s="75">
        <v>232165.42295089972</v>
      </c>
      <c r="F379" s="99">
        <v>1.0088735803090978</v>
      </c>
    </row>
    <row r="380" spans="3:6" ht="11.25">
      <c r="C380" s="74" t="s">
        <v>362</v>
      </c>
      <c r="D380" s="107">
        <v>38398.04516203704</v>
      </c>
      <c r="E380" s="75">
        <v>36620.829738334774</v>
      </c>
      <c r="F380" s="99">
        <v>0.3435539360768014</v>
      </c>
    </row>
    <row r="381" spans="3:6" ht="11.25">
      <c r="C381" s="74" t="s">
        <v>359</v>
      </c>
      <c r="D381" s="107">
        <v>38398.05212962963</v>
      </c>
      <c r="E381" s="75">
        <v>25308.74393522642</v>
      </c>
      <c r="F381" s="99">
        <v>1.8786521076398157</v>
      </c>
    </row>
    <row r="382" spans="3:6" ht="11.25">
      <c r="C382" s="74" t="s">
        <v>363</v>
      </c>
      <c r="D382" s="107">
        <v>38398.0590625</v>
      </c>
      <c r="E382" s="75">
        <v>2316.2547173442717</v>
      </c>
      <c r="F382" s="99">
        <v>23.31675117508275</v>
      </c>
    </row>
    <row r="383" spans="3:6" ht="11.25">
      <c r="C383" s="74" t="s">
        <v>360</v>
      </c>
      <c r="D383" s="107">
        <v>38398.06600694444</v>
      </c>
      <c r="E383" s="74">
        <v>2291.3280271994145</v>
      </c>
      <c r="F383" s="99">
        <v>13.385828377790292</v>
      </c>
    </row>
    <row r="384" spans="3:6" ht="11.25">
      <c r="C384" s="74" t="s">
        <v>573</v>
      </c>
      <c r="D384" s="107">
        <v>38398.07295138889</v>
      </c>
      <c r="E384" s="74">
        <v>20011.468140538724</v>
      </c>
      <c r="F384" s="99">
        <v>1.3547008669128595</v>
      </c>
    </row>
    <row r="385" spans="3:6" ht="11.25">
      <c r="C385" s="74" t="s">
        <v>364</v>
      </c>
      <c r="D385" s="107">
        <v>38398.07989583333</v>
      </c>
      <c r="E385" s="74">
        <v>35910.73411817178</v>
      </c>
      <c r="F385" s="99">
        <v>3.5651621262401205</v>
      </c>
    </row>
    <row r="387" spans="5:6" ht="11.25">
      <c r="E387" s="74">
        <v>536354.9761818757</v>
      </c>
      <c r="F387" s="99">
        <v>9.20134838009247</v>
      </c>
    </row>
    <row r="388" ht="11.25">
      <c r="E388" s="74">
        <v>439585.2786585167</v>
      </c>
    </row>
    <row r="389" spans="5:6" ht="11.25">
      <c r="E389" s="74">
        <v>81.95790067760184</v>
      </c>
      <c r="F389" s="99" t="s">
        <v>389</v>
      </c>
    </row>
    <row r="393" spans="1:7" ht="11.25">
      <c r="A393" s="74" t="s">
        <v>366</v>
      </c>
      <c r="G393" s="74" t="s">
        <v>473</v>
      </c>
    </row>
    <row r="421" ht="11.25">
      <c r="E421" s="75"/>
    </row>
    <row r="422" ht="11.25">
      <c r="E422" s="75"/>
    </row>
    <row r="423" ht="11.25">
      <c r="E423" s="75"/>
    </row>
    <row r="424" ht="11.25">
      <c r="E424" s="75"/>
    </row>
    <row r="425" ht="11.25">
      <c r="E425" s="75"/>
    </row>
    <row r="426" ht="11.25">
      <c r="E426" s="75"/>
    </row>
    <row r="427" ht="11.25">
      <c r="E427" s="75"/>
    </row>
    <row r="428" ht="11.25">
      <c r="E428" s="75"/>
    </row>
    <row r="429" ht="11.25">
      <c r="E429" s="75"/>
    </row>
    <row r="430" ht="11.25">
      <c r="E430" s="75"/>
    </row>
    <row r="431" ht="11.25">
      <c r="E431" s="75"/>
    </row>
    <row r="432" spans="4:13" s="100" customFormat="1" ht="15">
      <c r="D432" s="108"/>
      <c r="E432" s="102"/>
      <c r="F432" s="103"/>
      <c r="H432" s="101"/>
      <c r="I432" s="101"/>
      <c r="J432" s="101"/>
      <c r="K432" s="101"/>
      <c r="L432" s="101"/>
      <c r="M432" s="101"/>
    </row>
    <row r="433" spans="4:13" s="100" customFormat="1" ht="15">
      <c r="D433" s="108"/>
      <c r="E433" s="102"/>
      <c r="F433" s="103"/>
      <c r="H433" s="101"/>
      <c r="I433" s="101"/>
      <c r="J433" s="101"/>
      <c r="K433" s="101"/>
      <c r="L433" s="101"/>
      <c r="M433" s="101"/>
    </row>
    <row r="434" spans="1:5" ht="15">
      <c r="A434" s="100"/>
      <c r="E434" s="75"/>
    </row>
    <row r="435" ht="11.25">
      <c r="E435" s="75"/>
    </row>
    <row r="436" ht="11.25">
      <c r="E436" s="75"/>
    </row>
    <row r="437" ht="11.25">
      <c r="E437" s="75"/>
    </row>
    <row r="438" ht="11.25">
      <c r="E438" s="75"/>
    </row>
    <row r="439" ht="11.25">
      <c r="E439" s="75"/>
    </row>
    <row r="440" ht="11.25">
      <c r="E440" s="75"/>
    </row>
    <row r="441" ht="11.25">
      <c r="E441" s="75"/>
    </row>
    <row r="442" ht="11.25">
      <c r="E442" s="75"/>
    </row>
    <row r="443" ht="11.25">
      <c r="E443" s="75"/>
    </row>
    <row r="444" ht="11.25">
      <c r="E444" s="75"/>
    </row>
    <row r="445" ht="11.25">
      <c r="E445" s="75"/>
    </row>
    <row r="446" ht="11.25">
      <c r="E446" s="75"/>
    </row>
    <row r="447" ht="11.25">
      <c r="E447" s="75"/>
    </row>
    <row r="448" ht="11.25">
      <c r="E448" s="75"/>
    </row>
    <row r="449" ht="11.25">
      <c r="E449" s="75"/>
    </row>
    <row r="450" ht="11.25">
      <c r="E450" s="75"/>
    </row>
    <row r="451" ht="11.25">
      <c r="E451" s="75"/>
    </row>
    <row r="452" ht="11.25">
      <c r="E452" s="75"/>
    </row>
    <row r="453" ht="11.25">
      <c r="E453" s="75"/>
    </row>
    <row r="454" ht="11.25">
      <c r="E454" s="75"/>
    </row>
    <row r="455" ht="11.25">
      <c r="E455" s="75"/>
    </row>
    <row r="456" ht="11.25">
      <c r="E456" s="75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884"/>
  <sheetViews>
    <sheetView zoomScale="125" zoomScaleNormal="125" workbookViewId="0" topLeftCell="A43">
      <selection activeCell="E55" sqref="E55"/>
    </sheetView>
  </sheetViews>
  <sheetFormatPr defaultColWidth="9.140625" defaultRowHeight="12.75"/>
  <cols>
    <col min="1" max="1" width="10.7109375" style="89" bestFit="1" customWidth="1"/>
    <col min="2" max="2" width="2.00390625" style="86" bestFit="1" customWidth="1"/>
    <col min="3" max="3" width="18.00390625" style="86" bestFit="1" customWidth="1"/>
    <col min="4" max="4" width="12.8515625" style="15" customWidth="1"/>
    <col min="5" max="5" width="12.00390625" style="86" bestFit="1" customWidth="1"/>
    <col min="6" max="6" width="12.00390625" style="90" bestFit="1" customWidth="1"/>
    <col min="7" max="7" width="9.140625" style="86" customWidth="1"/>
    <col min="8" max="8" width="16.00390625" style="88" customWidth="1"/>
    <col min="9" max="10" width="9.140625" style="86" customWidth="1"/>
    <col min="11" max="11" width="15.421875" style="86" customWidth="1"/>
    <col min="12" max="16384" width="9.140625" style="86" customWidth="1"/>
  </cols>
  <sheetData>
    <row r="1" spans="1:11" ht="11.25">
      <c r="A1" s="16"/>
      <c r="B1" s="15"/>
      <c r="C1" s="15" t="s">
        <v>474</v>
      </c>
      <c r="D1" s="76" t="s">
        <v>475</v>
      </c>
      <c r="E1" s="15" t="s">
        <v>476</v>
      </c>
      <c r="F1" s="31" t="s">
        <v>477</v>
      </c>
      <c r="H1" s="87"/>
      <c r="K1" s="91"/>
    </row>
    <row r="2" spans="1:6" ht="11.25">
      <c r="A2" s="16"/>
      <c r="B2" s="15"/>
      <c r="C2" s="15"/>
      <c r="D2" s="78"/>
      <c r="E2" s="15"/>
      <c r="F2" s="31"/>
    </row>
    <row r="3" spans="1:6" ht="11.25">
      <c r="A3" s="16" t="str">
        <f>'raw data'!A3</f>
        <v>Ba 455.403</v>
      </c>
      <c r="B3" s="15">
        <f>'raw data'!B3</f>
        <v>0</v>
      </c>
      <c r="C3" s="15" t="str">
        <f>'raw data'!C3</f>
        <v>drift-1</v>
      </c>
      <c r="D3" s="81">
        <f>'raw data'!D3</f>
        <v>38397.86625</v>
      </c>
      <c r="E3" s="15">
        <f>'raw data'!E3</f>
        <v>549865.5135918307</v>
      </c>
      <c r="F3" s="31">
        <f>'raw data'!F3</f>
        <v>0.611695955005574</v>
      </c>
    </row>
    <row r="4" spans="1:6" ht="11.25">
      <c r="A4" s="16">
        <f>'raw data'!A4</f>
        <v>0</v>
      </c>
      <c r="B4" s="15">
        <f>'raw data'!B4</f>
        <v>0</v>
      </c>
      <c r="C4" s="15" t="str">
        <f>'raw data'!C4</f>
        <v>blank-1</v>
      </c>
      <c r="D4" s="81">
        <f>'raw data'!D4</f>
        <v>38397.87321759259</v>
      </c>
      <c r="E4" s="15">
        <f>'raw data'!E4</f>
        <v>5786.056588954126</v>
      </c>
      <c r="F4" s="31">
        <f>'raw data'!F4</f>
        <v>9.084214023546311</v>
      </c>
    </row>
    <row r="5" spans="1:6" ht="11.25">
      <c r="A5" s="16">
        <f>'raw data'!A5</f>
        <v>0</v>
      </c>
      <c r="B5" s="15">
        <f>'raw data'!B5</f>
        <v>0</v>
      </c>
      <c r="C5" s="15" t="str">
        <f>'raw data'!C5</f>
        <v>bir1-1</v>
      </c>
      <c r="D5" s="81">
        <f>'raw data'!D5</f>
        <v>38397.88018518518</v>
      </c>
      <c r="E5" s="15">
        <f>'raw data'!E5</f>
        <v>30352.94082348164</v>
      </c>
      <c r="F5" s="31">
        <f>'raw data'!F5</f>
        <v>2.625494847857888</v>
      </c>
    </row>
    <row r="6" spans="1:6" ht="11.25">
      <c r="A6" s="16">
        <f>'raw data'!A6</f>
        <v>0</v>
      </c>
      <c r="B6" s="15">
        <f>'raw data'!B6</f>
        <v>0</v>
      </c>
      <c r="C6" s="15" t="str">
        <f>'raw data'!C6</f>
        <v>drift-2</v>
      </c>
      <c r="D6" s="81">
        <f>'raw data'!D6</f>
        <v>38397.887141203704</v>
      </c>
      <c r="E6" s="15">
        <f>'raw data'!E6</f>
        <v>546075.6073374638</v>
      </c>
      <c r="F6" s="31">
        <f>'raw data'!F6</f>
        <v>1.7179351663734024</v>
      </c>
    </row>
    <row r="7" spans="1:6" ht="11.25">
      <c r="A7" s="16">
        <f>'raw data'!A7</f>
        <v>0</v>
      </c>
      <c r="B7" s="15">
        <f>'raw data'!B7</f>
        <v>0</v>
      </c>
      <c r="C7" s="15" t="str">
        <f>'raw data'!C7</f>
        <v>jp1-1</v>
      </c>
      <c r="D7" s="81">
        <f>'raw data'!D7</f>
        <v>38397.894108796296</v>
      </c>
      <c r="E7" s="15">
        <f>'raw data'!E7</f>
        <v>44918.02197372729</v>
      </c>
      <c r="F7" s="31">
        <f>'raw data'!F7</f>
        <v>2.842253251191819</v>
      </c>
    </row>
    <row r="8" spans="1:6" ht="11.25">
      <c r="A8" s="16">
        <f>'raw data'!A8</f>
        <v>0</v>
      </c>
      <c r="B8" s="15">
        <f>'raw data'!B8</f>
        <v>0</v>
      </c>
      <c r="C8" s="15" t="str">
        <f>'raw data'!C8</f>
        <v>186r1  89-97</v>
      </c>
      <c r="D8" s="81">
        <f>'raw data'!D8</f>
        <v>38397.90107638889</v>
      </c>
      <c r="E8" s="15">
        <f>'raw data'!E8</f>
        <v>21896.110842652102</v>
      </c>
      <c r="F8" s="31">
        <f>'raw data'!F8</f>
        <v>1.8914437057813007</v>
      </c>
    </row>
    <row r="9" spans="1:6" ht="11.25">
      <c r="A9" s="16">
        <f>'raw data'!A9</f>
        <v>0</v>
      </c>
      <c r="B9" s="15">
        <f>'raw data'!B9</f>
        <v>0</v>
      </c>
      <c r="C9" s="15" t="str">
        <f>'raw data'!C9</f>
        <v>drift-3</v>
      </c>
      <c r="D9" s="81">
        <f>'raw data'!D9</f>
        <v>38397.90803240741</v>
      </c>
      <c r="E9" s="15">
        <f>'raw data'!E9</f>
        <v>559691.3448252863</v>
      </c>
      <c r="F9" s="31">
        <f>'raw data'!F9</f>
        <v>1.248781857756805</v>
      </c>
    </row>
    <row r="10" spans="1:6" ht="11.25">
      <c r="A10" s="16">
        <f>'raw data'!A10</f>
        <v>0</v>
      </c>
      <c r="B10" s="15">
        <f>'raw data'!B10</f>
        <v>0</v>
      </c>
      <c r="C10" s="15" t="str">
        <f>'raw data'!C10</f>
        <v>187r1  84-94</v>
      </c>
      <c r="D10" s="81">
        <f>'raw data'!D10</f>
        <v>38397.915</v>
      </c>
      <c r="E10" s="15">
        <f>'raw data'!E10</f>
        <v>19206.60870578862</v>
      </c>
      <c r="F10" s="31">
        <f>'raw data'!F10</f>
        <v>4.1099723521211375</v>
      </c>
    </row>
    <row r="11" spans="1:6" ht="11.25">
      <c r="A11" s="16">
        <f>'raw data'!A11</f>
        <v>0</v>
      </c>
      <c r="B11" s="15">
        <f>'raw data'!B11</f>
        <v>0</v>
      </c>
      <c r="C11" s="15" t="str">
        <f>'raw data'!C11</f>
        <v>188r2  30-37</v>
      </c>
      <c r="D11" s="81">
        <f>'raw data'!D11</f>
        <v>38397.921944444446</v>
      </c>
      <c r="E11" s="15">
        <f>'raw data'!E11</f>
        <v>16593.545179472065</v>
      </c>
      <c r="F11" s="31">
        <f>'raw data'!F11</f>
        <v>3.762770177221069</v>
      </c>
    </row>
    <row r="12" spans="1:6" ht="11.25">
      <c r="A12" s="16">
        <f>'raw data'!A12</f>
        <v>0</v>
      </c>
      <c r="B12" s="15">
        <f>'raw data'!B12</f>
        <v>0</v>
      </c>
      <c r="C12" s="15" t="str">
        <f>'raw data'!C12</f>
        <v>189r3  67-76</v>
      </c>
      <c r="D12" s="81">
        <f>'raw data'!D12</f>
        <v>38397.92890046296</v>
      </c>
      <c r="E12" s="15">
        <f>'raw data'!E12</f>
        <v>11246.403160838077</v>
      </c>
      <c r="F12" s="31">
        <f>'raw data'!F12</f>
        <v>4.038971187078187</v>
      </c>
    </row>
    <row r="13" spans="1:6" ht="11.25">
      <c r="A13" s="16">
        <f>'raw data'!A13</f>
        <v>0</v>
      </c>
      <c r="B13" s="15">
        <f>'raw data'!B13</f>
        <v>0</v>
      </c>
      <c r="C13" s="15" t="str">
        <f>'raw data'!C13</f>
        <v>ja3-1</v>
      </c>
      <c r="D13" s="81">
        <f>'raw data'!D13</f>
        <v>38397.93585648148</v>
      </c>
      <c r="E13" s="15">
        <f>'raw data'!E13</f>
        <v>1353957.9345851915</v>
      </c>
      <c r="F13" s="31">
        <f>'raw data'!F13</f>
        <v>1.5403265932406724</v>
      </c>
    </row>
    <row r="14" spans="1:6" ht="11.25">
      <c r="A14" s="16">
        <f>'raw data'!A14</f>
        <v>0</v>
      </c>
      <c r="B14" s="15">
        <f>'raw data'!B14</f>
        <v>0</v>
      </c>
      <c r="C14" s="15" t="str">
        <f>'raw data'!C14</f>
        <v>drift-4</v>
      </c>
      <c r="D14" s="81">
        <f>'raw data'!D14</f>
        <v>38397.9428125</v>
      </c>
      <c r="E14" s="15">
        <f>'raw data'!E14</f>
        <v>541407.2137562163</v>
      </c>
      <c r="F14" s="31">
        <f>'raw data'!F14</f>
        <v>1.209628186618703</v>
      </c>
    </row>
    <row r="15" spans="1:6" ht="11.25">
      <c r="A15" s="16">
        <f>'raw data'!A15</f>
        <v>0</v>
      </c>
      <c r="B15" s="15">
        <f>'raw data'!B15</f>
        <v>0</v>
      </c>
      <c r="C15" s="15" t="str">
        <f>'raw data'!C15</f>
        <v>dts1-1</v>
      </c>
      <c r="D15" s="81">
        <f>'raw data'!D15</f>
        <v>38397.94978009259</v>
      </c>
      <c r="E15" s="15">
        <f>'raw data'!E15</f>
        <v>6986.040893006348</v>
      </c>
      <c r="F15" s="31">
        <f>'raw data'!F15</f>
        <v>4.430471926285971</v>
      </c>
    </row>
    <row r="16" spans="1:6" ht="11.25">
      <c r="A16" s="16">
        <f>'raw data'!A16</f>
        <v>0</v>
      </c>
      <c r="B16" s="15">
        <f>'raw data'!B16</f>
        <v>0</v>
      </c>
      <c r="C16" s="15" t="str">
        <f>'raw data'!C16</f>
        <v>191r3  55-66</v>
      </c>
      <c r="D16" s="81">
        <f>'raw data'!D16</f>
        <v>38397.95673611111</v>
      </c>
      <c r="E16" s="15">
        <f>'raw data'!E16</f>
        <v>21581.578159238015</v>
      </c>
      <c r="F16" s="31">
        <f>'raw data'!F16</f>
        <v>2.084371209526373</v>
      </c>
    </row>
    <row r="17" spans="1:6" ht="11.25">
      <c r="A17" s="16">
        <f>'raw data'!A17</f>
        <v>0</v>
      </c>
      <c r="B17" s="15">
        <f>'raw data'!B17</f>
        <v>0</v>
      </c>
      <c r="C17" s="15" t="str">
        <f>'raw data'!C17</f>
        <v>193r1  29-38</v>
      </c>
      <c r="D17" s="81">
        <f>'raw data'!D17</f>
        <v>38397.963692129626</v>
      </c>
      <c r="E17" s="15">
        <f>'raw data'!E17</f>
        <v>14307.398391646931</v>
      </c>
      <c r="F17" s="31">
        <f>'raw data'!F17</f>
        <v>3.507012141024414</v>
      </c>
    </row>
    <row r="18" spans="1:6" ht="11.25">
      <c r="A18" s="16">
        <f>'raw data'!A18</f>
        <v>0</v>
      </c>
      <c r="B18" s="15">
        <f>'raw data'!B18</f>
        <v>0</v>
      </c>
      <c r="C18" s="15" t="str">
        <f>'raw data'!C18</f>
        <v>162r3  71-86</v>
      </c>
      <c r="D18" s="81">
        <f>'raw data'!D18</f>
        <v>38397.970659722225</v>
      </c>
      <c r="E18" s="15">
        <f>'raw data'!E18</f>
        <v>14408.523967894818</v>
      </c>
      <c r="F18" s="31">
        <f>'raw data'!F18</f>
        <v>4.807003365737398</v>
      </c>
    </row>
    <row r="19" spans="1:6" ht="11.25">
      <c r="A19" s="16">
        <f>'raw data'!A19</f>
        <v>0</v>
      </c>
      <c r="B19" s="15">
        <f>'raw data'!B19</f>
        <v>0</v>
      </c>
      <c r="C19" s="15" t="str">
        <f>'raw data'!C19</f>
        <v>drift-5</v>
      </c>
      <c r="D19" s="81">
        <f>'raw data'!D19</f>
        <v>38397.97760416667</v>
      </c>
      <c r="E19" s="15">
        <f>'raw data'!E19</f>
        <v>540772.8113977447</v>
      </c>
      <c r="F19" s="31">
        <f>'raw data'!F19</f>
        <v>2.4482104538905545</v>
      </c>
    </row>
    <row r="20" spans="1:6" ht="11.25">
      <c r="A20" s="16">
        <f>'raw data'!A20</f>
        <v>0</v>
      </c>
      <c r="B20" s="15">
        <f>'raw data'!B20</f>
        <v>0</v>
      </c>
      <c r="C20" s="15" t="str">
        <f>'raw data'!C20</f>
        <v>bir1-2</v>
      </c>
      <c r="D20" s="81">
        <f>'raw data'!D20</f>
        <v>38397.984560185185</v>
      </c>
      <c r="E20" s="15">
        <f>'raw data'!E20</f>
        <v>35391.22546598859</v>
      </c>
      <c r="F20" s="31">
        <f>'raw data'!F20</f>
        <v>2.7079416298396852</v>
      </c>
    </row>
    <row r="21" spans="1:6" ht="11.25">
      <c r="A21" s="16">
        <f>'raw data'!A21</f>
        <v>0</v>
      </c>
      <c r="B21" s="15">
        <f>'raw data'!B21</f>
        <v>0</v>
      </c>
      <c r="C21" s="15" t="str">
        <f>'raw data'!C21</f>
        <v>161r2  51-60</v>
      </c>
      <c r="D21" s="81">
        <f>'raw data'!D21</f>
        <v>38397.99150462963</v>
      </c>
      <c r="E21" s="15">
        <f>'raw data'!E21</f>
        <v>15586.494475479389</v>
      </c>
      <c r="F21" s="31">
        <f>'raw data'!F21</f>
        <v>3.6299481112457737</v>
      </c>
    </row>
    <row r="22" spans="1:6" ht="11.25">
      <c r="A22" s="16">
        <f>'raw data'!A22</f>
        <v>0</v>
      </c>
      <c r="B22" s="15">
        <f>'raw data'!B22</f>
        <v>0</v>
      </c>
      <c r="C22" s="15" t="str">
        <f>'raw data'!C22</f>
        <v>160r2  122-132</v>
      </c>
      <c r="D22" s="81">
        <f>'raw data'!D22</f>
        <v>38397.998460648145</v>
      </c>
      <c r="E22" s="15">
        <f>'raw data'!E22</f>
        <v>14803.971259922944</v>
      </c>
      <c r="F22" s="31">
        <f>'raw data'!F22</f>
        <v>5.22710162435734</v>
      </c>
    </row>
    <row r="23" spans="1:6" ht="11.25">
      <c r="A23" s="16">
        <f>'raw data'!A23</f>
        <v>0</v>
      </c>
      <c r="B23" s="15">
        <f>'raw data'!B23</f>
        <v>0</v>
      </c>
      <c r="C23" s="15" t="str">
        <f>'raw data'!C23</f>
        <v>jb3-1</v>
      </c>
      <c r="D23" s="81">
        <f>'raw data'!D23</f>
        <v>38398.00541666667</v>
      </c>
      <c r="E23" s="15">
        <f>'raw data'!E23</f>
        <v>976355.5195646952</v>
      </c>
      <c r="F23" s="31">
        <f>'raw data'!F23</f>
        <v>0.9384251274912543</v>
      </c>
    </row>
    <row r="24" spans="1:6" ht="11.25">
      <c r="A24" s="16">
        <f>'raw data'!A24</f>
        <v>0</v>
      </c>
      <c r="B24" s="15">
        <f>'raw data'!B24</f>
        <v>0</v>
      </c>
      <c r="C24" s="15" t="str">
        <f>'raw data'!C24</f>
        <v>drift-6</v>
      </c>
      <c r="D24" s="81">
        <f>'raw data'!D24</f>
        <v>38398.01238425926</v>
      </c>
      <c r="E24" s="15">
        <f>'raw data'!E24</f>
        <v>532688.0139674032</v>
      </c>
      <c r="F24" s="31">
        <f>'raw data'!F24</f>
        <v>1.7877454098227596</v>
      </c>
    </row>
    <row r="25" spans="1:6" ht="11.25">
      <c r="A25" s="16">
        <f>'raw data'!A25</f>
        <v>0</v>
      </c>
      <c r="B25" s="15">
        <f>'raw data'!B25</f>
        <v>0</v>
      </c>
      <c r="C25" s="15" t="str">
        <f>'raw data'!C25</f>
        <v>159r1  110-117</v>
      </c>
      <c r="D25" s="81">
        <f>'raw data'!D25</f>
        <v>38398.01936342593</v>
      </c>
      <c r="E25" s="178">
        <v>10305.705000000002</v>
      </c>
      <c r="F25" s="178">
        <v>1.8262759505370862</v>
      </c>
    </row>
    <row r="26" spans="1:6" ht="11.25">
      <c r="A26" s="16">
        <f>'raw data'!A26</f>
        <v>0</v>
      </c>
      <c r="B26" s="15">
        <f>'raw data'!B26</f>
        <v>0</v>
      </c>
      <c r="C26" s="15" t="str">
        <f>'raw data'!C26</f>
        <v>jp1-2</v>
      </c>
      <c r="D26" s="81">
        <f>'raw data'!D26</f>
        <v>38398.02630787037</v>
      </c>
      <c r="E26" s="15">
        <f>'raw data'!E26</f>
        <v>44541.99457389625</v>
      </c>
      <c r="F26" s="31">
        <f>'raw data'!F26</f>
        <v>3.6582047159295974</v>
      </c>
    </row>
    <row r="27" spans="1:6" ht="11.25">
      <c r="A27" s="16">
        <f>'raw data'!A27</f>
        <v>0</v>
      </c>
      <c r="B27" s="15">
        <f>'raw data'!B27</f>
        <v>0</v>
      </c>
      <c r="C27" s="15" t="str">
        <f>'raw data'!C27</f>
        <v>158r3  42-57</v>
      </c>
      <c r="D27" s="81">
        <f>'raw data'!D27</f>
        <v>38398.03326388889</v>
      </c>
      <c r="E27" s="15">
        <f>'raw data'!E27</f>
        <v>14746.934058973033</v>
      </c>
      <c r="F27" s="31">
        <f>'raw data'!F27</f>
        <v>3.9316755725738717</v>
      </c>
    </row>
    <row r="28" spans="1:6" ht="11.25">
      <c r="A28" s="16">
        <f>'raw data'!A28</f>
        <v>0</v>
      </c>
      <c r="B28" s="15">
        <f>'raw data'!B28</f>
        <v>0</v>
      </c>
      <c r="C28" s="15" t="str">
        <f>'raw data'!C28</f>
        <v>158r1  11-18</v>
      </c>
      <c r="D28" s="81">
        <f>'raw data'!D28</f>
        <v>38398.04019675926</v>
      </c>
      <c r="E28" s="178">
        <v>29552.254999999997</v>
      </c>
      <c r="F28" s="178">
        <v>1.7054688396079485</v>
      </c>
    </row>
    <row r="29" spans="1:6" ht="11.25">
      <c r="A29" s="16">
        <f>'raw data'!A29</f>
        <v>0</v>
      </c>
      <c r="B29" s="15">
        <f>'raw data'!B29</f>
        <v>0</v>
      </c>
      <c r="C29" s="15" t="str">
        <f>'raw data'!C29</f>
        <v>drift-7</v>
      </c>
      <c r="D29" s="81">
        <f>'raw data'!D29</f>
        <v>38398.047164351854</v>
      </c>
      <c r="E29" s="15">
        <f>'raw data'!E29</f>
        <v>534955.33284554</v>
      </c>
      <c r="F29" s="31">
        <f>'raw data'!F29</f>
        <v>0.8538007303150925</v>
      </c>
    </row>
    <row r="30" spans="1:6" ht="11.25">
      <c r="A30" s="16">
        <f>'raw data'!A30</f>
        <v>0</v>
      </c>
      <c r="B30" s="15">
        <f>'raw data'!B30</f>
        <v>0</v>
      </c>
      <c r="C30" s="15" t="str">
        <f>'raw data'!C30</f>
        <v>ja3-2</v>
      </c>
      <c r="D30" s="81">
        <f>'raw data'!D30</f>
        <v>38398.05412037037</v>
      </c>
      <c r="E30" s="15">
        <f>'raw data'!E30</f>
        <v>1284984.9431895174</v>
      </c>
      <c r="F30" s="31">
        <f>'raw data'!F30</f>
        <v>1.5104199578359194</v>
      </c>
    </row>
    <row r="31" spans="1:6" ht="11.25">
      <c r="A31" s="16">
        <f>'raw data'!A31</f>
        <v>0</v>
      </c>
      <c r="B31" s="15">
        <f>'raw data'!B31</f>
        <v>0</v>
      </c>
      <c r="C31" s="15" t="str">
        <f>'raw data'!C31</f>
        <v>blank-2</v>
      </c>
      <c r="D31" s="81">
        <f>'raw data'!D31</f>
        <v>38398.06104166667</v>
      </c>
      <c r="E31" s="15">
        <f>'raw data'!E31</f>
        <v>4802.191284536391</v>
      </c>
      <c r="F31" s="31">
        <f>'raw data'!F31</f>
        <v>13.30885224180239</v>
      </c>
    </row>
    <row r="32" spans="1:6" ht="11.25">
      <c r="A32" s="16">
        <f>'raw data'!A32</f>
        <v>0</v>
      </c>
      <c r="B32" s="15">
        <f>'raw data'!B32</f>
        <v>0</v>
      </c>
      <c r="C32" s="15" t="str">
        <f>'raw data'!C32</f>
        <v>dts1-2</v>
      </c>
      <c r="D32" s="81">
        <f>'raw data'!D32</f>
        <v>38398.06799768518</v>
      </c>
      <c r="E32" s="15">
        <f>'raw data'!E32</f>
        <v>6406.087503771449</v>
      </c>
      <c r="F32" s="31">
        <f>'raw data'!F32</f>
        <v>13.510741778684745</v>
      </c>
    </row>
    <row r="33" spans="1:6" ht="11.25">
      <c r="A33" s="16">
        <f>'raw data'!A33</f>
        <v>0</v>
      </c>
      <c r="B33" s="15">
        <f>'raw data'!B33</f>
        <v>0</v>
      </c>
      <c r="C33" s="15" t="str">
        <f>'raw data'!C33</f>
        <v>jb3-2</v>
      </c>
      <c r="D33" s="81">
        <f>'raw data'!D33</f>
        <v>38398.07493055556</v>
      </c>
      <c r="E33" s="15">
        <f>'raw data'!E33</f>
        <v>961687.1163154276</v>
      </c>
      <c r="F33" s="31">
        <f>'raw data'!F33</f>
        <v>1.7789493456556047</v>
      </c>
    </row>
    <row r="34" spans="1:6" ht="11.25">
      <c r="A34" s="16">
        <f>'raw data'!A34</f>
        <v>0</v>
      </c>
      <c r="B34" s="15">
        <f>'raw data'!B34</f>
        <v>0</v>
      </c>
      <c r="C34" s="15" t="str">
        <f>'raw data'!C34</f>
        <v>drift-8</v>
      </c>
      <c r="D34" s="81">
        <f>'raw data'!D34</f>
        <v>38398.08188657407</v>
      </c>
      <c r="E34" s="15">
        <f>'raw data'!E34</f>
        <v>529870.7991100799</v>
      </c>
      <c r="F34" s="31">
        <f>'raw data'!F34</f>
        <v>0.5151194736516671</v>
      </c>
    </row>
    <row r="35" spans="1:6" ht="11.25">
      <c r="A35" s="16">
        <f>'raw data'!A35</f>
        <v>0</v>
      </c>
      <c r="B35" s="15">
        <f>'raw data'!B35</f>
        <v>0</v>
      </c>
      <c r="C35" s="15">
        <f>'raw data'!C35</f>
        <v>0</v>
      </c>
      <c r="D35" s="81">
        <f>'raw data'!D35</f>
        <v>0</v>
      </c>
      <c r="E35" s="15">
        <f>'raw data'!E35</f>
        <v>0</v>
      </c>
      <c r="F35" s="31">
        <f>'raw data'!F35</f>
        <v>0</v>
      </c>
    </row>
    <row r="36" spans="1:6" ht="11.25">
      <c r="A36" s="16">
        <f>'raw data'!A36</f>
        <v>0</v>
      </c>
      <c r="B36" s="15">
        <f>'raw data'!B36</f>
        <v>0</v>
      </c>
      <c r="C36" s="15">
        <f>'raw data'!C36</f>
        <v>0</v>
      </c>
      <c r="D36" s="81">
        <f>'raw data'!D36</f>
        <v>0</v>
      </c>
      <c r="E36" s="15">
        <f>'raw data'!E36</f>
        <v>4639805.101157815</v>
      </c>
      <c r="F36" s="31">
        <f>'raw data'!F36</f>
        <v>3.42908489711485</v>
      </c>
    </row>
    <row r="37" spans="1:6" ht="11.25">
      <c r="A37" s="16">
        <f>'raw data'!A37</f>
        <v>0</v>
      </c>
      <c r="B37" s="15">
        <f>'raw data'!B37</f>
        <v>0</v>
      </c>
      <c r="C37" s="15">
        <f>'raw data'!C37</f>
        <v>0</v>
      </c>
      <c r="D37" s="81">
        <f>'raw data'!D37</f>
        <v>0</v>
      </c>
      <c r="E37" s="15">
        <f>'raw data'!E37</f>
        <v>2423504.6946430886</v>
      </c>
      <c r="F37" s="31">
        <f>'raw data'!F37</f>
        <v>0</v>
      </c>
    </row>
    <row r="38" spans="1:6" ht="11.25">
      <c r="A38" s="16">
        <f>'raw data'!A38</f>
        <v>0</v>
      </c>
      <c r="B38" s="15">
        <f>'raw data'!B38</f>
        <v>0</v>
      </c>
      <c r="C38" s="15">
        <f>'raw data'!C38</f>
        <v>0</v>
      </c>
      <c r="D38" s="81">
        <f>'raw data'!D38</f>
        <v>0</v>
      </c>
      <c r="E38" s="15">
        <f>'raw data'!E38</f>
        <v>52.232898619778844</v>
      </c>
      <c r="F38" s="31" t="str">
        <f>'raw data'!F38</f>
        <v>%</v>
      </c>
    </row>
    <row r="39" spans="1:6" ht="11.25">
      <c r="A39" s="16">
        <f>'raw data'!A39</f>
        <v>0</v>
      </c>
      <c r="B39" s="15">
        <f>'raw data'!B39</f>
        <v>0</v>
      </c>
      <c r="C39" s="15">
        <f>'raw data'!C39</f>
        <v>0</v>
      </c>
      <c r="D39" s="81">
        <f>'raw data'!D39</f>
        <v>0</v>
      </c>
      <c r="E39" s="15">
        <f>'raw data'!E39</f>
        <v>0</v>
      </c>
      <c r="F39" s="31">
        <f>'raw data'!F39</f>
        <v>0</v>
      </c>
    </row>
    <row r="40" spans="1:6" ht="11.25">
      <c r="A40" s="16">
        <f>'raw data'!A40</f>
        <v>0</v>
      </c>
      <c r="B40" s="15">
        <f>'raw data'!B40</f>
        <v>0</v>
      </c>
      <c r="C40" s="15">
        <f>'raw data'!C40</f>
        <v>0</v>
      </c>
      <c r="D40" s="81">
        <f>'raw data'!D40</f>
        <v>0</v>
      </c>
      <c r="E40" s="15">
        <f>'raw data'!E40</f>
        <v>0</v>
      </c>
      <c r="F40" s="31">
        <f>'raw data'!F40</f>
        <v>0</v>
      </c>
    </row>
    <row r="41" spans="1:6" ht="11.25">
      <c r="A41" s="16">
        <f>'raw data'!A41</f>
        <v>0</v>
      </c>
      <c r="B41" s="15">
        <f>'raw data'!B41</f>
        <v>0</v>
      </c>
      <c r="C41" s="15"/>
      <c r="D41" s="81"/>
      <c r="E41" s="15"/>
      <c r="F41" s="31"/>
    </row>
    <row r="42" spans="1:6" ht="11.25">
      <c r="A42" s="16" t="str">
        <f>'raw data'!A42</f>
        <v>Co 228.616</v>
      </c>
      <c r="B42" s="15">
        <f>'raw data'!B42</f>
        <v>0</v>
      </c>
      <c r="C42" s="15" t="str">
        <f>'raw data'!C42</f>
        <v>drift-1</v>
      </c>
      <c r="D42" s="81">
        <f>'raw data'!D42</f>
        <v>38397.86152777778</v>
      </c>
      <c r="E42" s="15">
        <f>'raw data'!E42</f>
        <v>33884.04283281688</v>
      </c>
      <c r="F42" s="31">
        <f>'raw data'!F42</f>
        <v>4.685440733724122</v>
      </c>
    </row>
    <row r="43" spans="1:6" ht="11.25">
      <c r="A43" s="16">
        <f>'raw data'!A43</f>
        <v>0</v>
      </c>
      <c r="B43" s="15">
        <f>'raw data'!B43</f>
        <v>0</v>
      </c>
      <c r="C43" s="15" t="str">
        <f>'raw data'!C43</f>
        <v>blank-1</v>
      </c>
      <c r="D43" s="81">
        <f>'raw data'!D43</f>
        <v>38397.86849537037</v>
      </c>
      <c r="E43" s="15">
        <f>'raw data'!E43</f>
        <v>-6021.209278340397</v>
      </c>
      <c r="F43" s="31">
        <f>'raw data'!F43</f>
        <v>0</v>
      </c>
    </row>
    <row r="44" spans="1:6" ht="11.25">
      <c r="A44" s="16">
        <f>'raw data'!A44</f>
        <v>0</v>
      </c>
      <c r="B44" s="15">
        <f>'raw data'!B44</f>
        <v>0</v>
      </c>
      <c r="C44" s="15" t="str">
        <f>'raw data'!C44</f>
        <v>bir1-1</v>
      </c>
      <c r="D44" s="81">
        <f>'raw data'!D44</f>
        <v>38397.87546296296</v>
      </c>
      <c r="E44" s="179">
        <v>5581.55</v>
      </c>
      <c r="F44" s="180"/>
    </row>
    <row r="45" spans="1:6" ht="11.25">
      <c r="A45" s="16">
        <f>'raw data'!A45</f>
        <v>0</v>
      </c>
      <c r="B45" s="15">
        <f>'raw data'!B45</f>
        <v>0</v>
      </c>
      <c r="C45" s="15" t="str">
        <f>'raw data'!C45</f>
        <v>drift-2</v>
      </c>
      <c r="D45" s="81">
        <f>'raw data'!D45</f>
        <v>38397.88240740741</v>
      </c>
      <c r="E45" s="15">
        <f>'raw data'!E45</f>
        <v>34971.60274751616</v>
      </c>
      <c r="F45" s="31">
        <f>'raw data'!F45</f>
        <v>2.535506815117618</v>
      </c>
    </row>
    <row r="46" spans="1:6" ht="11.25">
      <c r="A46" s="16">
        <f>'raw data'!A46</f>
        <v>0</v>
      </c>
      <c r="B46" s="15">
        <f>'raw data'!B46</f>
        <v>0</v>
      </c>
      <c r="C46" s="15" t="str">
        <f>'raw data'!C46</f>
        <v>jp1-1</v>
      </c>
      <c r="D46" s="81">
        <f>'raw data'!D46</f>
        <v>38397.889386574076</v>
      </c>
      <c r="E46" s="15">
        <f>'raw data'!E46</f>
        <v>13676.5896209385</v>
      </c>
      <c r="F46" s="31">
        <f>'raw data'!F46</f>
        <v>4.018835367948704</v>
      </c>
    </row>
    <row r="47" spans="1:6" ht="11.25">
      <c r="A47" s="16">
        <f>'raw data'!A47</f>
        <v>0</v>
      </c>
      <c r="B47" s="15">
        <f>'raw data'!B47</f>
        <v>0</v>
      </c>
      <c r="C47" s="15" t="str">
        <f>'raw data'!C47</f>
        <v>186r1  89-97</v>
      </c>
      <c r="D47" s="81">
        <f>'raw data'!D47</f>
        <v>38397.89634259259</v>
      </c>
      <c r="E47" s="178">
        <v>2502.085</v>
      </c>
      <c r="F47" s="178">
        <v>5.681814101341895</v>
      </c>
    </row>
    <row r="48" spans="1:6" ht="11.25">
      <c r="A48" s="16">
        <f>'raw data'!A48</f>
        <v>0</v>
      </c>
      <c r="B48" s="15">
        <f>'raw data'!B48</f>
        <v>0</v>
      </c>
      <c r="C48" s="15" t="str">
        <f>'raw data'!C48</f>
        <v>drift-3</v>
      </c>
      <c r="D48" s="81">
        <f>'raw data'!D48</f>
        <v>38397.90331018518</v>
      </c>
      <c r="E48" s="15">
        <f>'raw data'!E48</f>
        <v>38142.91797590079</v>
      </c>
      <c r="F48" s="31">
        <f>'raw data'!F48</f>
        <v>3.0780809278255354</v>
      </c>
    </row>
    <row r="49" spans="1:6" ht="11.25">
      <c r="A49" s="16">
        <f>'raw data'!A49</f>
        <v>0</v>
      </c>
      <c r="B49" s="15">
        <f>'raw data'!B49</f>
        <v>0</v>
      </c>
      <c r="C49" s="15" t="str">
        <f>'raw data'!C49</f>
        <v>187r1  84-94</v>
      </c>
      <c r="D49" s="81">
        <f>'raw data'!D49</f>
        <v>38397.91027777778</v>
      </c>
      <c r="E49" s="15">
        <f>'raw data'!E49</f>
        <v>2496.008098910437</v>
      </c>
      <c r="F49" s="31">
        <f>'raw data'!F49</f>
        <v>4.849338613038541</v>
      </c>
    </row>
    <row r="50" spans="1:6" ht="11.25">
      <c r="A50" s="16">
        <f>'raw data'!A50</f>
        <v>0</v>
      </c>
      <c r="B50" s="15">
        <f>'raw data'!B50</f>
        <v>0</v>
      </c>
      <c r="C50" s="15" t="str">
        <f>'raw data'!C50</f>
        <v>188r2  30-37</v>
      </c>
      <c r="D50" s="81">
        <f>'raw data'!D50</f>
        <v>38397.91722222222</v>
      </c>
      <c r="E50" s="15">
        <f>'raw data'!E50</f>
        <v>4441.393127167635</v>
      </c>
      <c r="F50" s="31">
        <f>'raw data'!F50</f>
        <v>4.316136544763015</v>
      </c>
    </row>
    <row r="51" spans="1:6" ht="11.25">
      <c r="A51" s="16">
        <f>'raw data'!A51</f>
        <v>0</v>
      </c>
      <c r="B51" s="15">
        <f>'raw data'!B51</f>
        <v>0</v>
      </c>
      <c r="C51" s="15" t="str">
        <f>'raw data'!C51</f>
        <v>189r3  67-76</v>
      </c>
      <c r="D51" s="81">
        <f>'raw data'!D51</f>
        <v>38397.92417824074</v>
      </c>
      <c r="E51" s="15">
        <f>'raw data'!E51</f>
        <v>7315.874284958184</v>
      </c>
      <c r="F51" s="31">
        <f>'raw data'!F51</f>
        <v>4.785176953744533</v>
      </c>
    </row>
    <row r="52" spans="1:6" ht="11.25">
      <c r="A52" s="16">
        <f>'raw data'!A52</f>
        <v>0</v>
      </c>
      <c r="B52" s="15">
        <f>'raw data'!B52</f>
        <v>0</v>
      </c>
      <c r="C52" s="15" t="str">
        <f>'raw data'!C52</f>
        <v>ja3-1</v>
      </c>
      <c r="D52" s="81">
        <f>'raw data'!D52</f>
        <v>38397.93113425926</v>
      </c>
      <c r="E52" s="178">
        <v>5177.375</v>
      </c>
      <c r="F52" s="178">
        <v>4.019304273601502</v>
      </c>
    </row>
    <row r="53" spans="1:6" ht="11.25">
      <c r="A53" s="16">
        <f>'raw data'!A53</f>
        <v>0</v>
      </c>
      <c r="B53" s="15">
        <f>'raw data'!B53</f>
        <v>0</v>
      </c>
      <c r="C53" s="15" t="str">
        <f>'raw data'!C53</f>
        <v>drift-4</v>
      </c>
      <c r="D53" s="81">
        <f>'raw data'!D53</f>
        <v>38397.9380787037</v>
      </c>
      <c r="E53" s="15">
        <f>'raw data'!E53</f>
        <v>38621.968922368564</v>
      </c>
      <c r="F53" s="31">
        <f>'raw data'!F53</f>
        <v>3.5796935545069055</v>
      </c>
    </row>
    <row r="54" spans="1:6" ht="11.25">
      <c r="A54" s="16">
        <f>'raw data'!A54</f>
        <v>0</v>
      </c>
      <c r="B54" s="15">
        <f>'raw data'!B54</f>
        <v>0</v>
      </c>
      <c r="C54" s="15" t="str">
        <f>'raw data'!C54</f>
        <v>dts1-1</v>
      </c>
      <c r="D54" s="81">
        <f>'raw data'!D54</f>
        <v>38397.9450462963</v>
      </c>
      <c r="E54" s="15">
        <f>'raw data'!E54</f>
        <v>17459.681086231627</v>
      </c>
      <c r="F54" s="31">
        <f>'raw data'!F54</f>
        <v>2.792492893021671</v>
      </c>
    </row>
    <row r="55" spans="1:6" ht="11.25">
      <c r="A55" s="16">
        <f>'raw data'!A55</f>
        <v>0</v>
      </c>
      <c r="B55" s="15">
        <f>'raw data'!B55</f>
        <v>0</v>
      </c>
      <c r="C55" s="15" t="str">
        <f>'raw data'!C55</f>
        <v>191r3  55-66</v>
      </c>
      <c r="D55" s="81">
        <f>'raw data'!D55</f>
        <v>38397.95201388889</v>
      </c>
      <c r="E55" s="15">
        <f>'raw data'!E55</f>
        <v>3090.7125417531975</v>
      </c>
      <c r="F55" s="31">
        <f>'raw data'!F55</f>
        <v>46.856529723073145</v>
      </c>
    </row>
    <row r="56" spans="1:6" ht="11.25">
      <c r="A56" s="16">
        <f>'raw data'!A56</f>
        <v>0</v>
      </c>
      <c r="B56" s="15">
        <f>'raw data'!B56</f>
        <v>0</v>
      </c>
      <c r="C56" s="15" t="str">
        <f>'raw data'!C56</f>
        <v>193r1  29-38</v>
      </c>
      <c r="D56" s="81">
        <f>'raw data'!D56</f>
        <v>38397.958958333336</v>
      </c>
      <c r="E56" s="15">
        <f>'raw data'!E56</f>
        <v>3881.7658627920546</v>
      </c>
      <c r="F56" s="31">
        <f>'raw data'!F56</f>
        <v>31.88046017758339</v>
      </c>
    </row>
    <row r="57" spans="1:6" ht="11.25">
      <c r="A57" s="16">
        <f>'raw data'!A57</f>
        <v>0</v>
      </c>
      <c r="B57" s="15">
        <f>'raw data'!B57</f>
        <v>0</v>
      </c>
      <c r="C57" s="15" t="str">
        <f>'raw data'!C57</f>
        <v>162r3  71-86</v>
      </c>
      <c r="D57" s="81">
        <f>'raw data'!D57</f>
        <v>38397.96592592593</v>
      </c>
      <c r="E57" s="15">
        <f>'raw data'!E57</f>
        <v>2215.7945017380816</v>
      </c>
      <c r="F57" s="31">
        <f>'raw data'!F57</f>
        <v>23.09257765212539</v>
      </c>
    </row>
    <row r="58" spans="1:6" ht="11.25">
      <c r="A58" s="16">
        <f>'raw data'!A58</f>
        <v>0</v>
      </c>
      <c r="B58" s="15">
        <f>'raw data'!B58</f>
        <v>0</v>
      </c>
      <c r="C58" s="15" t="str">
        <f>'raw data'!C58</f>
        <v>drift-5</v>
      </c>
      <c r="D58" s="81">
        <f>'raw data'!D58</f>
        <v>38397.97288194444</v>
      </c>
      <c r="E58" s="15">
        <f>'raw data'!E58</f>
        <v>40137.76106358111</v>
      </c>
      <c r="F58" s="31">
        <f>'raw data'!F58</f>
        <v>2.003545680451056</v>
      </c>
    </row>
    <row r="59" spans="1:6" ht="11.25">
      <c r="A59" s="16">
        <f>'raw data'!A59</f>
        <v>0</v>
      </c>
      <c r="B59" s="15">
        <f>'raw data'!B59</f>
        <v>0</v>
      </c>
      <c r="C59" s="15" t="str">
        <f>'raw data'!C59</f>
        <v>bir1-2</v>
      </c>
      <c r="D59" s="81">
        <f>'raw data'!D59</f>
        <v>38397.979837962965</v>
      </c>
      <c r="E59" s="15">
        <f>'raw data'!E59</f>
        <v>6361.043151798363</v>
      </c>
      <c r="F59" s="31">
        <f>'raw data'!F59</f>
        <v>7.5792618993209775</v>
      </c>
    </row>
    <row r="60" spans="1:6" ht="11.25">
      <c r="A60" s="16">
        <f>'raw data'!A60</f>
        <v>0</v>
      </c>
      <c r="B60" s="15">
        <f>'raw data'!B60</f>
        <v>0</v>
      </c>
      <c r="C60" s="15" t="str">
        <f>'raw data'!C60</f>
        <v>161r2  51-60</v>
      </c>
      <c r="D60" s="81">
        <f>'raw data'!D60</f>
        <v>38397.98679398148</v>
      </c>
      <c r="E60" s="15">
        <f>'raw data'!E60</f>
        <v>5123.7341302280165</v>
      </c>
      <c r="F60" s="31">
        <f>'raw data'!F60</f>
        <v>8.790201218920503</v>
      </c>
    </row>
    <row r="61" spans="1:6" ht="11.25">
      <c r="A61" s="16">
        <f>'raw data'!A61</f>
        <v>0</v>
      </c>
      <c r="B61" s="15">
        <f>'raw data'!B61</f>
        <v>0</v>
      </c>
      <c r="C61" s="15" t="str">
        <f>'raw data'!C61</f>
        <v>160r2  122-132</v>
      </c>
      <c r="D61" s="81">
        <f>'raw data'!D61</f>
        <v>38397.993738425925</v>
      </c>
      <c r="E61" s="15">
        <f>'raw data'!E61</f>
        <v>5083.823875363504</v>
      </c>
      <c r="F61" s="31">
        <f>'raw data'!F61</f>
        <v>10.21856169099854</v>
      </c>
    </row>
    <row r="62" spans="1:6" ht="11.25">
      <c r="A62" s="16">
        <f>'raw data'!A62</f>
        <v>0</v>
      </c>
      <c r="B62" s="15">
        <f>'raw data'!B62</f>
        <v>0</v>
      </c>
      <c r="C62" s="15" t="str">
        <f>'raw data'!C62</f>
        <v>jb3-1</v>
      </c>
      <c r="D62" s="81">
        <f>'raw data'!D62</f>
        <v>38398.00068287037</v>
      </c>
      <c r="E62" s="15">
        <f>'raw data'!E62</f>
        <v>5458.833831449431</v>
      </c>
      <c r="F62" s="31">
        <f>'raw data'!F62</f>
        <v>7.135019769047318</v>
      </c>
    </row>
    <row r="63" spans="1:6" ht="11.25">
      <c r="A63" s="16">
        <f>'raw data'!A63</f>
        <v>0</v>
      </c>
      <c r="B63" s="15">
        <f>'raw data'!B63</f>
        <v>0</v>
      </c>
      <c r="C63" s="15" t="str">
        <f>'raw data'!C63</f>
        <v>drift-6</v>
      </c>
      <c r="D63" s="81">
        <f>'raw data'!D63</f>
        <v>38398.00763888889</v>
      </c>
      <c r="E63" s="15">
        <f>'raw data'!E63</f>
        <v>41124.88157981388</v>
      </c>
      <c r="F63" s="31">
        <f>'raw data'!F63</f>
        <v>2.326919135909763</v>
      </c>
    </row>
    <row r="64" spans="1:6" ht="11.25">
      <c r="A64" s="16">
        <f>'raw data'!A64</f>
        <v>0</v>
      </c>
      <c r="B64" s="15">
        <f>'raw data'!B64</f>
        <v>0</v>
      </c>
      <c r="C64" s="15" t="str">
        <f>'raw data'!C64</f>
        <v>159r1  110-117</v>
      </c>
      <c r="D64" s="81">
        <f>'raw data'!D64</f>
        <v>38398.01462962963</v>
      </c>
      <c r="E64" s="15">
        <f>'raw data'!E64</f>
        <v>4993.388349086107</v>
      </c>
      <c r="F64" s="31">
        <f>'raw data'!F64</f>
        <v>17.330389901261377</v>
      </c>
    </row>
    <row r="65" spans="1:6" ht="11.25">
      <c r="A65" s="16">
        <f>'raw data'!A65</f>
        <v>0</v>
      </c>
      <c r="B65" s="15">
        <f>'raw data'!B65</f>
        <v>0</v>
      </c>
      <c r="C65" s="15" t="str">
        <f>'raw data'!C65</f>
        <v>jp1-2</v>
      </c>
      <c r="D65" s="81">
        <f>'raw data'!D65</f>
        <v>38398.021585648145</v>
      </c>
      <c r="E65" s="15">
        <f>'raw data'!E65</f>
        <v>15019.038069362126</v>
      </c>
      <c r="F65" s="31">
        <f>'raw data'!F65</f>
        <v>2.4552502272639662</v>
      </c>
    </row>
    <row r="66" spans="1:6" ht="11.25">
      <c r="A66" s="16">
        <f>'raw data'!A66</f>
        <v>0</v>
      </c>
      <c r="B66" s="15">
        <f>'raw data'!B66</f>
        <v>0</v>
      </c>
      <c r="C66" s="15" t="str">
        <f>'raw data'!C66</f>
        <v>158r3  42-57</v>
      </c>
      <c r="D66" s="81">
        <f>'raw data'!D66</f>
        <v>38398.02853009259</v>
      </c>
      <c r="E66" s="15">
        <f>'raw data'!E66</f>
        <v>3374.1948453803243</v>
      </c>
      <c r="F66" s="31">
        <f>'raw data'!F66</f>
        <v>11.929060091418833</v>
      </c>
    </row>
    <row r="67" spans="1:7" ht="11.25">
      <c r="A67" s="16">
        <f>'raw data'!A67</f>
        <v>0</v>
      </c>
      <c r="B67" s="15">
        <f>'raw data'!B67</f>
        <v>0</v>
      </c>
      <c r="C67" s="15" t="str">
        <f>'raw data'!C67</f>
        <v>158r1  11-18</v>
      </c>
      <c r="D67" s="81">
        <f>'raw data'!D67</f>
        <v>38398.03548611111</v>
      </c>
      <c r="E67" s="15">
        <f>'raw data'!E67</f>
        <v>10845.774517702155</v>
      </c>
      <c r="F67" s="31">
        <f>'raw data'!F67</f>
        <v>3.536371004769441</v>
      </c>
      <c r="G67" s="74"/>
    </row>
    <row r="68" spans="1:6" ht="11.25">
      <c r="A68" s="16">
        <f>'raw data'!A68</f>
        <v>0</v>
      </c>
      <c r="B68" s="15">
        <f>'raw data'!B68</f>
        <v>0</v>
      </c>
      <c r="C68" s="15" t="str">
        <f>'raw data'!C68</f>
        <v>drift-7</v>
      </c>
      <c r="D68" s="81">
        <f>'raw data'!D68</f>
        <v>38398.04241898148</v>
      </c>
      <c r="E68" s="15">
        <f>'raw data'!E68</f>
        <v>41097.951026125585</v>
      </c>
      <c r="F68" s="31">
        <f>'raw data'!F68</f>
        <v>2.7695131023023594</v>
      </c>
    </row>
    <row r="69" spans="1:6" ht="11.25">
      <c r="A69" s="16">
        <f>'raw data'!A69</f>
        <v>0</v>
      </c>
      <c r="B69" s="15">
        <f>'raw data'!B69</f>
        <v>0</v>
      </c>
      <c r="C69" s="15" t="str">
        <f>'raw data'!C69</f>
        <v>ja3-2</v>
      </c>
      <c r="D69" s="81">
        <f>'raw data'!D69</f>
        <v>38398.04938657407</v>
      </c>
      <c r="E69" s="15">
        <f>'raw data'!E69</f>
        <v>2465.452711586854</v>
      </c>
      <c r="F69" s="31">
        <f>'raw data'!F69</f>
        <v>64.91739744998634</v>
      </c>
    </row>
    <row r="70" spans="1:6" ht="11.25">
      <c r="A70" s="16">
        <f>'raw data'!A70</f>
        <v>0</v>
      </c>
      <c r="B70" s="15">
        <f>'raw data'!B70</f>
        <v>0</v>
      </c>
      <c r="C70" s="15" t="str">
        <f>'raw data'!C70</f>
        <v>blank-2</v>
      </c>
      <c r="D70" s="81">
        <f>'raw data'!D70</f>
        <v>38398.056342592594</v>
      </c>
      <c r="E70" s="15">
        <f>'raw data'!E70</f>
        <v>-1947.4841924102445</v>
      </c>
      <c r="F70" s="31">
        <f>'raw data'!F70</f>
        <v>0</v>
      </c>
    </row>
    <row r="71" spans="1:6" ht="11.25">
      <c r="A71" s="16">
        <f>'raw data'!A71</f>
        <v>0</v>
      </c>
      <c r="B71" s="15">
        <f>'raw data'!B71</f>
        <v>0</v>
      </c>
      <c r="C71" s="15" t="str">
        <f>'raw data'!C71</f>
        <v>dts1-2</v>
      </c>
      <c r="D71" s="81">
        <f>'raw data'!D71</f>
        <v>38398.063263888886</v>
      </c>
      <c r="E71" s="15">
        <f>'raw data'!E71</f>
        <v>17687.523614204383</v>
      </c>
      <c r="F71" s="31">
        <f>'raw data'!F71</f>
        <v>1.299026502249067</v>
      </c>
    </row>
    <row r="72" spans="1:7" ht="11.25">
      <c r="A72" s="16">
        <f>'raw data'!A72</f>
        <v>0</v>
      </c>
      <c r="B72" s="15">
        <f>'raw data'!B72</f>
        <v>0</v>
      </c>
      <c r="C72" s="15" t="str">
        <f>'raw data'!C72</f>
        <v>jb3-2</v>
      </c>
      <c r="D72" s="81">
        <f>'raw data'!D72</f>
        <v>38398.07021990741</v>
      </c>
      <c r="E72" s="15">
        <f>'raw data'!E72</f>
        <v>5183.285669571674</v>
      </c>
      <c r="F72" s="31">
        <f>'raw data'!F72</f>
        <v>9.022353115815363</v>
      </c>
      <c r="G72" s="74"/>
    </row>
    <row r="73" spans="1:6" ht="11.25">
      <c r="A73" s="16">
        <f>'raw data'!A73</f>
        <v>0</v>
      </c>
      <c r="B73" s="15">
        <f>'raw data'!B73</f>
        <v>0</v>
      </c>
      <c r="C73" s="15" t="str">
        <f>'raw data'!C73</f>
        <v>drift-8</v>
      </c>
      <c r="D73" s="81">
        <f>'raw data'!D73</f>
        <v>38398.077152777776</v>
      </c>
      <c r="E73" s="15">
        <f>'raw data'!E73</f>
        <v>41959.7005316502</v>
      </c>
      <c r="F73" s="31">
        <f>'raw data'!F73</f>
        <v>3.7397829820165907</v>
      </c>
    </row>
    <row r="74" spans="1:6" ht="11.25">
      <c r="A74" s="16">
        <f>'raw data'!A74</f>
        <v>0</v>
      </c>
      <c r="B74" s="15">
        <f>'raw data'!B74</f>
        <v>0</v>
      </c>
      <c r="C74" s="15">
        <f>'raw data'!C74</f>
        <v>0</v>
      </c>
      <c r="D74" s="81">
        <f>'raw data'!D74</f>
        <v>0</v>
      </c>
      <c r="E74" s="15">
        <f>'raw data'!E74</f>
        <v>0</v>
      </c>
      <c r="F74" s="31">
        <f>'raw data'!F74</f>
        <v>0</v>
      </c>
    </row>
    <row r="75" spans="1:6" ht="11.25">
      <c r="A75" s="16">
        <f>'raw data'!A75</f>
        <v>0</v>
      </c>
      <c r="B75" s="15">
        <f>'raw data'!B75</f>
        <v>0</v>
      </c>
      <c r="C75" s="15">
        <f>'raw data'!C75</f>
        <v>0</v>
      </c>
      <c r="D75" s="81">
        <f>'raw data'!D75</f>
        <v>0</v>
      </c>
      <c r="E75" s="15">
        <f>'raw data'!E75</f>
        <v>4038904.371986583</v>
      </c>
      <c r="F75" s="31">
        <f>'raw data'!F75</f>
        <v>1.496137067764864</v>
      </c>
    </row>
    <row r="76" spans="1:6" ht="11.25">
      <c r="A76" s="16">
        <f>'raw data'!A76</f>
        <v>0</v>
      </c>
      <c r="B76" s="15">
        <f>'raw data'!B76</f>
        <v>0</v>
      </c>
      <c r="C76" s="15">
        <f>'raw data'!C76</f>
        <v>0</v>
      </c>
      <c r="D76" s="81">
        <f>'raw data'!D76</f>
        <v>0</v>
      </c>
      <c r="E76" s="15">
        <f>'raw data'!E76</f>
        <v>2072859.2677294167</v>
      </c>
      <c r="F76" s="31">
        <f>'raw data'!F76</f>
        <v>0</v>
      </c>
    </row>
    <row r="77" spans="1:6" ht="11.25">
      <c r="A77" s="16">
        <f>'raw data'!A77</f>
        <v>0</v>
      </c>
      <c r="B77" s="15">
        <f>'raw data'!B77</f>
        <v>0</v>
      </c>
      <c r="C77" s="15">
        <f>'raw data'!C77</f>
        <v>0</v>
      </c>
      <c r="D77" s="81">
        <f>'raw data'!D77</f>
        <v>0</v>
      </c>
      <c r="E77" s="15">
        <f>'raw data'!E77</f>
        <v>51.322316074293596</v>
      </c>
      <c r="F77" s="31" t="str">
        <f>'raw data'!F77</f>
        <v>%</v>
      </c>
    </row>
    <row r="78" spans="1:6" ht="11.25">
      <c r="A78" s="16">
        <f>'raw data'!A78</f>
        <v>0</v>
      </c>
      <c r="B78" s="15">
        <f>'raw data'!B78</f>
        <v>0</v>
      </c>
      <c r="C78" s="15">
        <f>'raw data'!C78</f>
        <v>0</v>
      </c>
      <c r="D78" s="81">
        <f>'raw data'!D78</f>
        <v>0</v>
      </c>
      <c r="E78" s="15">
        <f>'raw data'!E78</f>
        <v>0</v>
      </c>
      <c r="F78" s="31">
        <f>'raw data'!F78</f>
        <v>0</v>
      </c>
    </row>
    <row r="79" spans="1:6" ht="11.25">
      <c r="A79" s="16">
        <f>'raw data'!A79</f>
        <v>0</v>
      </c>
      <c r="B79" s="15">
        <f>'raw data'!B79</f>
        <v>0</v>
      </c>
      <c r="C79" s="15">
        <f>'raw data'!C79</f>
        <v>0</v>
      </c>
      <c r="D79" s="81">
        <f>'raw data'!D79</f>
        <v>0</v>
      </c>
      <c r="E79" s="15">
        <f>'raw data'!E79</f>
        <v>0</v>
      </c>
      <c r="F79" s="31">
        <f>'raw data'!F79</f>
        <v>0</v>
      </c>
    </row>
    <row r="80" spans="1:6" ht="11.25">
      <c r="A80" s="16">
        <f>'raw data'!A80</f>
        <v>0</v>
      </c>
      <c r="B80" s="15">
        <f>'raw data'!B80</f>
        <v>0</v>
      </c>
      <c r="C80" s="15" t="str">
        <f>'raw data'!C80</f>
        <v>Sample_Name</v>
      </c>
      <c r="D80" s="81" t="str">
        <f>'raw data'!D80</f>
        <v>DateTime_Measured</v>
      </c>
      <c r="E80" s="15" t="str">
        <f>'raw data'!E80</f>
        <v>Net_Intensity</v>
      </c>
      <c r="F80" s="31" t="str">
        <f>'raw data'!F80</f>
        <v>RSD(%)</v>
      </c>
    </row>
    <row r="81" spans="1:6" ht="11.25">
      <c r="A81" s="16" t="str">
        <f>'raw data'!A81</f>
        <v>Cr 267.716</v>
      </c>
      <c r="B81" s="15">
        <f>'raw data'!B81</f>
        <v>0</v>
      </c>
      <c r="C81" s="15" t="str">
        <f>'raw data'!C81</f>
        <v>drift-1</v>
      </c>
      <c r="D81" s="81">
        <f>'raw data'!D81</f>
        <v>38397.86263888889</v>
      </c>
      <c r="E81" s="15">
        <f>'raw data'!E81</f>
        <v>76857.37711550723</v>
      </c>
      <c r="F81" s="31">
        <f>'raw data'!F81</f>
        <v>1.346460350523889</v>
      </c>
    </row>
    <row r="82" spans="1:6" ht="11.25">
      <c r="A82" s="16">
        <f>'raw data'!A82</f>
        <v>0</v>
      </c>
      <c r="B82" s="15">
        <f>'raw data'!B82</f>
        <v>0</v>
      </c>
      <c r="C82" s="15" t="str">
        <f>'raw data'!C82</f>
        <v>blank-1</v>
      </c>
      <c r="D82" s="81">
        <f>'raw data'!D82</f>
        <v>38397.86960648148</v>
      </c>
      <c r="E82" s="178">
        <v>1400.73</v>
      </c>
      <c r="F82" s="178">
        <v>0.7016901371779045</v>
      </c>
    </row>
    <row r="83" spans="1:6" ht="11.25">
      <c r="A83" s="16">
        <f>'raw data'!A83</f>
        <v>0</v>
      </c>
      <c r="B83" s="15">
        <f>'raw data'!B83</f>
        <v>0</v>
      </c>
      <c r="C83" s="15" t="str">
        <f>'raw data'!C83</f>
        <v>bir1-1</v>
      </c>
      <c r="D83" s="81">
        <f>'raw data'!D83</f>
        <v>38397.87657407407</v>
      </c>
      <c r="E83" s="15">
        <f>'raw data'!E83</f>
        <v>15181.710696558945</v>
      </c>
      <c r="F83" s="31">
        <f>'raw data'!F83</f>
        <v>1.7989020853764666</v>
      </c>
    </row>
    <row r="84" spans="1:6" ht="11.25">
      <c r="A84" s="16">
        <f>'raw data'!A84</f>
        <v>0</v>
      </c>
      <c r="B84" s="15">
        <f>'raw data'!B84</f>
        <v>0</v>
      </c>
      <c r="C84" s="15" t="str">
        <f>'raw data'!C84</f>
        <v>drift-2</v>
      </c>
      <c r="D84" s="81">
        <f>'raw data'!D84</f>
        <v>38397.88353009259</v>
      </c>
      <c r="E84" s="15">
        <f>'raw data'!E84</f>
        <v>78332.70819459982</v>
      </c>
      <c r="F84" s="31">
        <f>'raw data'!F84</f>
        <v>1.6660413058016132</v>
      </c>
    </row>
    <row r="85" spans="1:6" ht="11.25">
      <c r="A85" s="16">
        <f>'raw data'!A85</f>
        <v>0</v>
      </c>
      <c r="B85" s="15">
        <f>'raw data'!B85</f>
        <v>0</v>
      </c>
      <c r="C85" s="15" t="str">
        <f>'raw data'!C85</f>
        <v>jp1-1</v>
      </c>
      <c r="D85" s="81">
        <f>'raw data'!D85</f>
        <v>38397.890497685185</v>
      </c>
      <c r="E85" s="15">
        <f>'raw data'!E85</f>
        <v>111581.59942933719</v>
      </c>
      <c r="F85" s="31">
        <f>'raw data'!F85</f>
        <v>1.5263783701520584</v>
      </c>
    </row>
    <row r="86" spans="1:6" ht="11.25">
      <c r="A86" s="16">
        <f>'raw data'!A86</f>
        <v>0</v>
      </c>
      <c r="B86" s="15">
        <f>'raw data'!B86</f>
        <v>0</v>
      </c>
      <c r="C86" s="15" t="str">
        <f>'raw data'!C86</f>
        <v>186r1  89-97</v>
      </c>
      <c r="D86" s="81">
        <f>'raw data'!D86</f>
        <v>38397.897465277776</v>
      </c>
      <c r="E86" s="15">
        <f>'raw data'!E86</f>
        <v>10315.742949407637</v>
      </c>
      <c r="F86" s="31">
        <f>'raw data'!F86</f>
        <v>0.5864001346342463</v>
      </c>
    </row>
    <row r="87" spans="1:6" ht="11.25">
      <c r="A87" s="16">
        <f>'raw data'!A87</f>
        <v>0</v>
      </c>
      <c r="B87" s="15">
        <f>'raw data'!B87</f>
        <v>0</v>
      </c>
      <c r="C87" s="15" t="str">
        <f>'raw data'!C87</f>
        <v>drift-3</v>
      </c>
      <c r="D87" s="81">
        <f>'raw data'!D87</f>
        <v>38397.9044212963</v>
      </c>
      <c r="E87" s="15">
        <f>'raw data'!E87</f>
        <v>79944.90035132598</v>
      </c>
      <c r="F87" s="31">
        <f>'raw data'!F87</f>
        <v>1.1479830473025714</v>
      </c>
    </row>
    <row r="88" spans="1:6" ht="11.25">
      <c r="A88" s="16">
        <f>'raw data'!A88</f>
        <v>0</v>
      </c>
      <c r="B88" s="15">
        <f>'raw data'!B88</f>
        <v>0</v>
      </c>
      <c r="C88" s="15" t="str">
        <f>'raw data'!C88</f>
        <v>187r1  84-94</v>
      </c>
      <c r="D88" s="81">
        <f>'raw data'!D88</f>
        <v>38397.91138888889</v>
      </c>
      <c r="E88" s="15">
        <f>'raw data'!E88</f>
        <v>12187.73240341983</v>
      </c>
      <c r="F88" s="31">
        <f>'raw data'!F88</f>
        <v>1.5429930064332624</v>
      </c>
    </row>
    <row r="89" spans="1:6" ht="11.25">
      <c r="A89" s="16">
        <f>'raw data'!A89</f>
        <v>0</v>
      </c>
      <c r="B89" s="15">
        <f>'raw data'!B89</f>
        <v>0</v>
      </c>
      <c r="C89" s="15" t="str">
        <f>'raw data'!C89</f>
        <v>188r2  30-37</v>
      </c>
      <c r="D89" s="81">
        <f>'raw data'!D89</f>
        <v>38397.918333333335</v>
      </c>
      <c r="E89" s="15">
        <f>'raw data'!E89</f>
        <v>12265.776184940536</v>
      </c>
      <c r="F89" s="31">
        <f>'raw data'!F89</f>
        <v>0.37730473382258845</v>
      </c>
    </row>
    <row r="90" spans="1:6" ht="11.25">
      <c r="A90" s="16">
        <f>'raw data'!A90</f>
        <v>0</v>
      </c>
      <c r="B90" s="15">
        <f>'raw data'!B90</f>
        <v>0</v>
      </c>
      <c r="C90" s="15" t="str">
        <f>'raw data'!C90</f>
        <v>189r3  67-76</v>
      </c>
      <c r="D90" s="81">
        <f>'raw data'!D90</f>
        <v>38397.92528935185</v>
      </c>
      <c r="E90" s="15">
        <f>'raw data'!E90</f>
        <v>7222.515537311025</v>
      </c>
      <c r="F90" s="31">
        <f>'raw data'!F90</f>
        <v>1.8479167284696723</v>
      </c>
    </row>
    <row r="91" spans="1:6" ht="11.25">
      <c r="A91" s="16">
        <f>'raw data'!A91</f>
        <v>0</v>
      </c>
      <c r="B91" s="15">
        <f>'raw data'!B91</f>
        <v>0</v>
      </c>
      <c r="C91" s="15" t="str">
        <f>'raw data'!C91</f>
        <v>ja3-1</v>
      </c>
      <c r="D91" s="81">
        <f>'raw data'!D91</f>
        <v>38397.93224537037</v>
      </c>
      <c r="E91" s="15">
        <f>'raw data'!E91</f>
        <v>3287.2803606732637</v>
      </c>
      <c r="F91" s="31">
        <f>'raw data'!F91</f>
        <v>2.3730839801340804</v>
      </c>
    </row>
    <row r="92" spans="1:6" ht="11.25">
      <c r="A92" s="16">
        <f>'raw data'!A92</f>
        <v>0</v>
      </c>
      <c r="B92" s="15">
        <f>'raw data'!B92</f>
        <v>0</v>
      </c>
      <c r="C92" s="15" t="str">
        <f>'raw data'!C92</f>
        <v>drift-4</v>
      </c>
      <c r="D92" s="81">
        <f>'raw data'!D92</f>
        <v>38397.93920138889</v>
      </c>
      <c r="E92" s="15">
        <f>'raw data'!E92</f>
        <v>81336.69081159696</v>
      </c>
      <c r="F92" s="31">
        <f>'raw data'!F92</f>
        <v>0.6809051083908667</v>
      </c>
    </row>
    <row r="93" spans="1:6" ht="11.25">
      <c r="A93" s="16">
        <f>'raw data'!A93</f>
        <v>0</v>
      </c>
      <c r="B93" s="15">
        <f>'raw data'!B93</f>
        <v>0</v>
      </c>
      <c r="C93" s="15" t="str">
        <f>'raw data'!C93</f>
        <v>dts1-1</v>
      </c>
      <c r="D93" s="81">
        <f>'raw data'!D93</f>
        <v>38397.94616898148</v>
      </c>
      <c r="E93" s="15">
        <f>'raw data'!E93</f>
        <v>155001.25083940048</v>
      </c>
      <c r="F93" s="31">
        <f>'raw data'!F93</f>
        <v>0.6762142205653048</v>
      </c>
    </row>
    <row r="94" spans="1:6" ht="11.25">
      <c r="A94" s="16">
        <f>'raw data'!A94</f>
        <v>0</v>
      </c>
      <c r="B94" s="15">
        <f>'raw data'!B94</f>
        <v>0</v>
      </c>
      <c r="C94" s="15" t="str">
        <f>'raw data'!C94</f>
        <v>191r3  55-66</v>
      </c>
      <c r="D94" s="81">
        <f>'raw data'!D94</f>
        <v>38397.953125</v>
      </c>
      <c r="E94" s="15">
        <f>'raw data'!E94</f>
        <v>9053.11237551102</v>
      </c>
      <c r="F94" s="31">
        <f>'raw data'!F94</f>
        <v>0.11300754163122712</v>
      </c>
    </row>
    <row r="95" spans="1:6" ht="11.25">
      <c r="A95" s="16">
        <f>'raw data'!A95</f>
        <v>0</v>
      </c>
      <c r="B95" s="15">
        <f>'raw data'!B95</f>
        <v>0</v>
      </c>
      <c r="C95" s="15" t="str">
        <f>'raw data'!C95</f>
        <v>193r1  29-38</v>
      </c>
      <c r="D95" s="81">
        <f>'raw data'!D95</f>
        <v>38397.960069444445</v>
      </c>
      <c r="E95" s="15">
        <f>'raw data'!E95</f>
        <v>16300.21269212208</v>
      </c>
      <c r="F95" s="31">
        <f>'raw data'!F95</f>
        <v>1.7884995458831647</v>
      </c>
    </row>
    <row r="96" spans="1:6" ht="11.25">
      <c r="A96" s="16">
        <f>'raw data'!A96</f>
        <v>0</v>
      </c>
      <c r="B96" s="15">
        <f>'raw data'!B96</f>
        <v>0</v>
      </c>
      <c r="C96" s="15" t="str">
        <f>'raw data'!C96</f>
        <v>162r3  71-86</v>
      </c>
      <c r="D96" s="81">
        <f>'raw data'!D96</f>
        <v>38397.96704861111</v>
      </c>
      <c r="E96" s="15">
        <f>'raw data'!E96</f>
        <v>6901.015161893161</v>
      </c>
      <c r="F96" s="31">
        <f>'raw data'!F96</f>
        <v>1.5987996065865338</v>
      </c>
    </row>
    <row r="97" spans="1:6" ht="11.25">
      <c r="A97" s="16">
        <f>'raw data'!A97</f>
        <v>0</v>
      </c>
      <c r="B97" s="15">
        <f>'raw data'!B97</f>
        <v>0</v>
      </c>
      <c r="C97" s="15" t="str">
        <f>'raw data'!C97</f>
        <v>drift-5</v>
      </c>
      <c r="D97" s="81">
        <f>'raw data'!D97</f>
        <v>38397.97400462963</v>
      </c>
      <c r="E97" s="15">
        <f>'raw data'!E97</f>
        <v>83176.35386623415</v>
      </c>
      <c r="F97" s="31">
        <f>'raw data'!F97</f>
        <v>1.4175129540339242</v>
      </c>
    </row>
    <row r="98" spans="1:6" ht="11.25">
      <c r="A98" s="16">
        <f>'raw data'!A98</f>
        <v>0</v>
      </c>
      <c r="B98" s="15">
        <f>'raw data'!B98</f>
        <v>0</v>
      </c>
      <c r="C98" s="15" t="str">
        <f>'raw data'!C98</f>
        <v>bir1-2</v>
      </c>
      <c r="D98" s="81">
        <f>'raw data'!D98</f>
        <v>38397.98094907407</v>
      </c>
      <c r="E98" s="15">
        <f>'raw data'!E98</f>
        <v>16695.611076530226</v>
      </c>
      <c r="F98" s="31">
        <f>'raw data'!F98</f>
        <v>2.6445603818425396</v>
      </c>
    </row>
    <row r="99" spans="1:6" ht="11.25">
      <c r="A99" s="16">
        <f>'raw data'!A99</f>
        <v>0</v>
      </c>
      <c r="B99" s="15">
        <f>'raw data'!B99</f>
        <v>0</v>
      </c>
      <c r="C99" s="15" t="str">
        <f>'raw data'!C99</f>
        <v>161r2  51-60</v>
      </c>
      <c r="D99" s="81">
        <f>'raw data'!D99</f>
        <v>38397.987905092596</v>
      </c>
      <c r="E99" s="15">
        <f>'raw data'!E99</f>
        <v>22620.250875391488</v>
      </c>
      <c r="F99" s="31">
        <f>'raw data'!F99</f>
        <v>2.068941863726405</v>
      </c>
    </row>
    <row r="100" spans="1:6" ht="11.25">
      <c r="A100" s="16">
        <f>'raw data'!A100</f>
        <v>0</v>
      </c>
      <c r="B100" s="15">
        <f>'raw data'!B100</f>
        <v>0</v>
      </c>
      <c r="C100" s="15" t="str">
        <f>'raw data'!C100</f>
        <v>160r2  122-132</v>
      </c>
      <c r="D100" s="81">
        <f>'raw data'!D100</f>
        <v>38397.99484953703</v>
      </c>
      <c r="E100" s="15">
        <f>'raw data'!E100</f>
        <v>52825.841792897925</v>
      </c>
      <c r="F100" s="31">
        <f>'raw data'!F100</f>
        <v>0.9869180981940417</v>
      </c>
    </row>
    <row r="101" spans="1:6" ht="11.25">
      <c r="A101" s="16">
        <f>'raw data'!A101</f>
        <v>0</v>
      </c>
      <c r="B101" s="15">
        <f>'raw data'!B101</f>
        <v>0</v>
      </c>
      <c r="C101" s="15" t="str">
        <f>'raw data'!C101</f>
        <v>jb3-1</v>
      </c>
      <c r="D101" s="81">
        <f>'raw data'!D101</f>
        <v>38398.001805555556</v>
      </c>
      <c r="E101" s="15">
        <f>'raw data'!E101</f>
        <v>3118.685608001708</v>
      </c>
      <c r="F101" s="31">
        <f>'raw data'!F101</f>
        <v>0.6099371400525709</v>
      </c>
    </row>
    <row r="102" spans="1:6" ht="11.25">
      <c r="A102" s="16">
        <f>'raw data'!A102</f>
        <v>0</v>
      </c>
      <c r="B102" s="15">
        <f>'raw data'!B102</f>
        <v>0</v>
      </c>
      <c r="C102" s="15" t="str">
        <f>'raw data'!C102</f>
        <v>drift-6</v>
      </c>
      <c r="D102" s="81">
        <f>'raw data'!D102</f>
        <v>38398.00876157408</v>
      </c>
      <c r="E102" s="15">
        <f>'raw data'!E102</f>
        <v>83931.5559845118</v>
      </c>
      <c r="F102" s="31">
        <f>'raw data'!F102</f>
        <v>2.1861355222678904</v>
      </c>
    </row>
    <row r="103" spans="1:6" ht="11.25">
      <c r="A103" s="16">
        <f>'raw data'!A103</f>
        <v>0</v>
      </c>
      <c r="B103" s="15">
        <f>'raw data'!B103</f>
        <v>0</v>
      </c>
      <c r="C103" s="15" t="str">
        <f>'raw data'!C103</f>
        <v>159r1  110-117</v>
      </c>
      <c r="D103" s="81">
        <f>'raw data'!D103</f>
        <v>38398.01574074074</v>
      </c>
      <c r="E103" s="15">
        <f>'raw data'!E103</f>
        <v>54158.06126002125</v>
      </c>
      <c r="F103" s="31">
        <f>'raw data'!F103</f>
        <v>2.1744048673340965</v>
      </c>
    </row>
    <row r="104" spans="1:6" ht="11.25">
      <c r="A104" s="16">
        <f>'raw data'!A104</f>
        <v>0</v>
      </c>
      <c r="B104" s="15">
        <f>'raw data'!B104</f>
        <v>0</v>
      </c>
      <c r="C104" s="15" t="str">
        <f>'raw data'!C104</f>
        <v>jp1-2</v>
      </c>
      <c r="D104" s="81">
        <f>'raw data'!D104</f>
        <v>38398.02270833333</v>
      </c>
      <c r="E104" s="15">
        <f>'raw data'!E104</f>
        <v>120906.29370339744</v>
      </c>
      <c r="F104" s="31">
        <f>'raw data'!F104</f>
        <v>0.7346115220414976</v>
      </c>
    </row>
    <row r="105" spans="1:6" ht="11.25">
      <c r="A105" s="16">
        <f>'raw data'!A105</f>
        <v>0</v>
      </c>
      <c r="B105" s="15">
        <f>'raw data'!B105</f>
        <v>0</v>
      </c>
      <c r="C105" s="15" t="str">
        <f>'raw data'!C105</f>
        <v>158r3  42-57</v>
      </c>
      <c r="D105" s="81">
        <f>'raw data'!D105</f>
        <v>38398.029641203706</v>
      </c>
      <c r="E105" s="15">
        <f>'raw data'!E105</f>
        <v>6921.042296370484</v>
      </c>
      <c r="F105" s="31">
        <f>'raw data'!F105</f>
        <v>0.42795546471165297</v>
      </c>
    </row>
    <row r="106" spans="1:6" ht="11.25">
      <c r="A106" s="16">
        <f>'raw data'!A106</f>
        <v>0</v>
      </c>
      <c r="B106" s="15">
        <f>'raw data'!B106</f>
        <v>0</v>
      </c>
      <c r="C106" s="15" t="str">
        <f>'raw data'!C106</f>
        <v>158r1  11-18</v>
      </c>
      <c r="D106" s="81">
        <f>'raw data'!D106</f>
        <v>38398.03659722222</v>
      </c>
      <c r="E106" s="178">
        <v>584.7</v>
      </c>
      <c r="F106" s="178">
        <v>14.616200713905553</v>
      </c>
    </row>
    <row r="107" spans="1:6" ht="11.25">
      <c r="A107" s="16">
        <f>'raw data'!A107</f>
        <v>0</v>
      </c>
      <c r="B107" s="15">
        <f>'raw data'!B107</f>
        <v>0</v>
      </c>
      <c r="C107" s="15" t="str">
        <f>'raw data'!C107</f>
        <v>drift-7</v>
      </c>
      <c r="D107" s="81">
        <f>'raw data'!D107</f>
        <v>38398.043541666666</v>
      </c>
      <c r="E107" s="15">
        <f>'raw data'!E107</f>
        <v>82329.09660200532</v>
      </c>
      <c r="F107" s="31">
        <f>'raw data'!F107</f>
        <v>1.7667556120906838</v>
      </c>
    </row>
    <row r="108" spans="1:6" ht="11.25">
      <c r="A108" s="16">
        <f>'raw data'!A108</f>
        <v>0</v>
      </c>
      <c r="B108" s="15">
        <f>'raw data'!B108</f>
        <v>0</v>
      </c>
      <c r="C108" s="15" t="str">
        <f>'raw data'!C108</f>
        <v>ja3-2</v>
      </c>
      <c r="D108" s="81">
        <f>'raw data'!D108</f>
        <v>38398.05050925926</v>
      </c>
      <c r="E108" s="15">
        <f>'raw data'!E108</f>
        <v>3523.2921473458705</v>
      </c>
      <c r="F108" s="31">
        <f>'raw data'!F108</f>
        <v>0.9318138873667818</v>
      </c>
    </row>
    <row r="109" spans="1:6" ht="11.25">
      <c r="A109" s="16">
        <f>'raw data'!A109</f>
        <v>0</v>
      </c>
      <c r="B109" s="15">
        <f>'raw data'!B109</f>
        <v>0</v>
      </c>
      <c r="C109" s="15" t="str">
        <f>'raw data'!C109</f>
        <v>blank-2</v>
      </c>
      <c r="D109" s="81">
        <f>'raw data'!D109</f>
        <v>38398.057442129626</v>
      </c>
      <c r="E109" s="178">
        <v>1411.61</v>
      </c>
      <c r="F109" s="178">
        <v>2.9113598035260813</v>
      </c>
    </row>
    <row r="110" spans="1:6" ht="11.25">
      <c r="A110" s="16">
        <f>'raw data'!A110</f>
        <v>0</v>
      </c>
      <c r="B110" s="15">
        <f>'raw data'!B110</f>
        <v>0</v>
      </c>
      <c r="C110" s="15" t="str">
        <f>'raw data'!C110</f>
        <v>dts1-2</v>
      </c>
      <c r="D110" s="81">
        <f>'raw data'!D110</f>
        <v>38398.06438657407</v>
      </c>
      <c r="E110" s="15">
        <f>'raw data'!E110</f>
        <v>159105.33355450095</v>
      </c>
      <c r="F110" s="31">
        <f>'raw data'!F110</f>
        <v>0.4090116550663865</v>
      </c>
    </row>
    <row r="111" spans="1:6" ht="11.25">
      <c r="A111" s="16">
        <f>'raw data'!A111</f>
        <v>0</v>
      </c>
      <c r="B111" s="15">
        <f>'raw data'!B111</f>
        <v>0</v>
      </c>
      <c r="C111" s="15" t="str">
        <f>'raw data'!C111</f>
        <v>jb3-2</v>
      </c>
      <c r="D111" s="81">
        <f>'raw data'!D111</f>
        <v>38398.07133101852</v>
      </c>
      <c r="E111" s="15">
        <f>'raw data'!E111</f>
        <v>3248.2386109682134</v>
      </c>
      <c r="F111" s="31">
        <f>'raw data'!F111</f>
        <v>0.951676704933375</v>
      </c>
    </row>
    <row r="112" spans="1:6" ht="11.25">
      <c r="A112" s="16">
        <f>'raw data'!A112</f>
        <v>0</v>
      </c>
      <c r="B112" s="15">
        <f>'raw data'!B112</f>
        <v>0</v>
      </c>
      <c r="C112" s="15" t="str">
        <f>'raw data'!C112</f>
        <v>drift-8</v>
      </c>
      <c r="D112" s="81">
        <f>'raw data'!D112</f>
        <v>38398.07827546296</v>
      </c>
      <c r="E112" s="15">
        <f>'raw data'!E112</f>
        <v>84700.33916901624</v>
      </c>
      <c r="F112" s="31">
        <f>'raw data'!F112</f>
        <v>1.1665373376307802</v>
      </c>
    </row>
    <row r="113" spans="1:6" ht="11.25">
      <c r="A113" s="16">
        <f>'raw data'!A113</f>
        <v>0</v>
      </c>
      <c r="B113" s="15">
        <f>'raw data'!B113</f>
        <v>0</v>
      </c>
      <c r="C113" s="15">
        <f>'raw data'!C113</f>
        <v>0</v>
      </c>
      <c r="D113" s="81">
        <f>'raw data'!D113</f>
        <v>0</v>
      </c>
      <c r="E113" s="15">
        <f>'raw data'!E113</f>
        <v>0</v>
      </c>
      <c r="F113" s="31">
        <f>'raw data'!F113</f>
        <v>0</v>
      </c>
    </row>
    <row r="114" spans="1:6" ht="11.25">
      <c r="A114" s="16">
        <f>'raw data'!A114</f>
        <v>0</v>
      </c>
      <c r="B114" s="15">
        <f>'raw data'!B114</f>
        <v>0</v>
      </c>
      <c r="C114" s="15">
        <f>'raw data'!C114</f>
        <v>0</v>
      </c>
      <c r="D114" s="81">
        <f>'raw data'!D114</f>
        <v>0</v>
      </c>
      <c r="E114" s="15">
        <f>'raw data'!E114</f>
        <v>7215784.724979562</v>
      </c>
      <c r="F114" s="31">
        <f>'raw data'!F114</f>
        <v>1.435627458659816</v>
      </c>
    </row>
    <row r="115" spans="1:6" ht="11.25">
      <c r="A115" s="16">
        <f>'raw data'!A115</f>
        <v>0</v>
      </c>
      <c r="B115" s="15">
        <f>'raw data'!B115</f>
        <v>0</v>
      </c>
      <c r="C115" s="15">
        <f>'raw data'!C115</f>
        <v>0</v>
      </c>
      <c r="D115" s="81">
        <f>'raw data'!D115</f>
        <v>0</v>
      </c>
      <c r="E115" s="15">
        <f>'raw data'!E115</f>
        <v>2584738.073730859</v>
      </c>
      <c r="F115" s="31">
        <f>'raw data'!F115</f>
        <v>0</v>
      </c>
    </row>
    <row r="116" spans="1:6" ht="11.25">
      <c r="A116" s="16">
        <f>'raw data'!A116</f>
        <v>0</v>
      </c>
      <c r="B116" s="15">
        <f>'raw data'!B116</f>
        <v>0</v>
      </c>
      <c r="C116" s="15">
        <f>'raw data'!C116</f>
        <v>0</v>
      </c>
      <c r="D116" s="81">
        <f>'raw data'!D116</f>
        <v>0</v>
      </c>
      <c r="E116" s="15">
        <f>'raw data'!E116</f>
        <v>35.820609569781475</v>
      </c>
      <c r="F116" s="31" t="str">
        <f>'raw data'!F116</f>
        <v>%</v>
      </c>
    </row>
    <row r="117" spans="1:6" ht="11.25">
      <c r="A117" s="16">
        <f>'raw data'!A117</f>
        <v>0</v>
      </c>
      <c r="B117" s="15">
        <f>'raw data'!B117</f>
        <v>0</v>
      </c>
      <c r="C117" s="15">
        <f>'raw data'!C117</f>
        <v>0</v>
      </c>
      <c r="D117" s="81">
        <f>'raw data'!D117</f>
        <v>0</v>
      </c>
      <c r="E117" s="15">
        <f>'raw data'!E117</f>
        <v>0</v>
      </c>
      <c r="F117" s="31">
        <f>'raw data'!F117</f>
        <v>0</v>
      </c>
    </row>
    <row r="118" spans="1:6" ht="11.25">
      <c r="A118" s="16">
        <f>'raw data'!A118</f>
        <v>0</v>
      </c>
      <c r="B118" s="15">
        <f>'raw data'!B118</f>
        <v>0</v>
      </c>
      <c r="C118" s="15">
        <f>'raw data'!C118</f>
        <v>0</v>
      </c>
      <c r="D118" s="81">
        <f>'raw data'!D118</f>
        <v>0</v>
      </c>
      <c r="E118" s="15">
        <f>'raw data'!E118</f>
        <v>0</v>
      </c>
      <c r="F118" s="31">
        <f>'raw data'!F118</f>
        <v>0</v>
      </c>
    </row>
    <row r="119" spans="1:6" ht="11.25">
      <c r="A119" s="16">
        <f>'raw data'!A119</f>
        <v>0</v>
      </c>
      <c r="B119" s="15">
        <f>'raw data'!B119</f>
        <v>0</v>
      </c>
      <c r="C119" s="15" t="str">
        <f>'raw data'!C119</f>
        <v>Sample_Name</v>
      </c>
      <c r="D119" s="81" t="str">
        <f>'raw data'!D119</f>
        <v>DateTime_Measured</v>
      </c>
      <c r="E119" s="15" t="str">
        <f>'raw data'!E119</f>
        <v>Net_Intensity</v>
      </c>
      <c r="F119" s="31" t="str">
        <f>'raw data'!F119</f>
        <v>RSD(%)</v>
      </c>
    </row>
    <row r="120" spans="1:6" ht="11.25">
      <c r="A120" s="16" t="str">
        <f>'raw data'!A120</f>
        <v>Cu 324.754</v>
      </c>
      <c r="B120" s="15">
        <f>'raw data'!B120</f>
        <v>0</v>
      </c>
      <c r="C120" s="15" t="str">
        <f>'raw data'!C120</f>
        <v>drift-1</v>
      </c>
      <c r="D120" s="81">
        <f>'raw data'!D120</f>
        <v>38397.86381944444</v>
      </c>
      <c r="E120" s="15">
        <f>'raw data'!E120</f>
        <v>22066.13539915478</v>
      </c>
      <c r="F120" s="31">
        <f>'raw data'!F120</f>
        <v>2.6816276803706875</v>
      </c>
    </row>
    <row r="121" spans="1:6" ht="11.25">
      <c r="A121" s="16">
        <f>'raw data'!A121</f>
        <v>0</v>
      </c>
      <c r="B121" s="15">
        <f>'raw data'!B121</f>
        <v>0</v>
      </c>
      <c r="C121" s="15" t="str">
        <f>'raw data'!C121</f>
        <v>blank-1</v>
      </c>
      <c r="D121" s="81">
        <f>'raw data'!D121</f>
        <v>38397.87079861111</v>
      </c>
      <c r="E121" s="15">
        <f>'raw data'!E121</f>
        <v>6833.672001248273</v>
      </c>
      <c r="F121" s="31">
        <f>'raw data'!F121</f>
        <v>2.739286092427436</v>
      </c>
    </row>
    <row r="122" spans="1:6" ht="11.25">
      <c r="A122" s="16">
        <f>'raw data'!A122</f>
        <v>0</v>
      </c>
      <c r="B122" s="15">
        <f>'raw data'!B122</f>
        <v>0</v>
      </c>
      <c r="C122" s="15" t="str">
        <f>'raw data'!C122</f>
        <v>bir1-1</v>
      </c>
      <c r="D122" s="81">
        <f>'raw data'!D122</f>
        <v>38397.877754629626</v>
      </c>
      <c r="E122" s="15">
        <f>'raw data'!E122</f>
        <v>20950.774043175006</v>
      </c>
      <c r="F122" s="31">
        <f>'raw data'!F122</f>
        <v>1.7073221308837843</v>
      </c>
    </row>
    <row r="123" spans="1:6" ht="11.25">
      <c r="A123" s="16">
        <f>'raw data'!A123</f>
        <v>0</v>
      </c>
      <c r="B123" s="15">
        <f>'raw data'!B123</f>
        <v>0</v>
      </c>
      <c r="C123" s="15" t="str">
        <f>'raw data'!C123</f>
        <v>drift-2</v>
      </c>
      <c r="D123" s="81">
        <f>'raw data'!D123</f>
        <v>38397.884722222225</v>
      </c>
      <c r="E123" s="15">
        <f>'raw data'!E123</f>
        <v>22567.73100144409</v>
      </c>
      <c r="F123" s="31">
        <f>'raw data'!F123</f>
        <v>1.911942472784792</v>
      </c>
    </row>
    <row r="124" spans="1:6" ht="11.25">
      <c r="A124" s="16">
        <f>'raw data'!A124</f>
        <v>0</v>
      </c>
      <c r="B124" s="15">
        <f>'raw data'!B124</f>
        <v>0</v>
      </c>
      <c r="C124" s="15" t="str">
        <f>'raw data'!C124</f>
        <v>jp1-1</v>
      </c>
      <c r="D124" s="81">
        <f>'raw data'!D124</f>
        <v>38397.89167824074</v>
      </c>
      <c r="E124" s="15">
        <f>'raw data'!E124</f>
        <v>6459.194443372785</v>
      </c>
      <c r="F124" s="31">
        <f>'raw data'!F124</f>
        <v>4.50168011560485</v>
      </c>
    </row>
    <row r="125" spans="1:6" ht="11.25">
      <c r="A125" s="16">
        <f>'raw data'!A125</f>
        <v>0</v>
      </c>
      <c r="B125" s="15">
        <f>'raw data'!B125</f>
        <v>0</v>
      </c>
      <c r="C125" s="15" t="str">
        <f>'raw data'!C125</f>
        <v>186r1  89-97</v>
      </c>
      <c r="D125" s="81">
        <f>'raw data'!D125</f>
        <v>38397.89865740741</v>
      </c>
      <c r="E125" s="15">
        <f>'raw data'!E125</f>
        <v>14266.677330696284</v>
      </c>
      <c r="F125" s="31">
        <f>'raw data'!F125</f>
        <v>0.8407782640609482</v>
      </c>
    </row>
    <row r="126" spans="1:6" ht="11.25">
      <c r="A126" s="16">
        <f>'raw data'!A126</f>
        <v>0</v>
      </c>
      <c r="B126" s="15">
        <f>'raw data'!B126</f>
        <v>0</v>
      </c>
      <c r="C126" s="15" t="str">
        <f>'raw data'!C126</f>
        <v>drift-3</v>
      </c>
      <c r="D126" s="81">
        <f>'raw data'!D126</f>
        <v>38397.90560185185</v>
      </c>
      <c r="E126" s="15">
        <f>'raw data'!E126</f>
        <v>23119.895648472473</v>
      </c>
      <c r="F126" s="31">
        <f>'raw data'!F126</f>
        <v>1.8825773532911885</v>
      </c>
    </row>
    <row r="127" spans="1:6" ht="11.25">
      <c r="A127" s="16">
        <f>'raw data'!A127</f>
        <v>0</v>
      </c>
      <c r="B127" s="15">
        <f>'raw data'!B127</f>
        <v>0</v>
      </c>
      <c r="C127" s="15" t="str">
        <f>'raw data'!C127</f>
        <v>187r1  84-94</v>
      </c>
      <c r="D127" s="81">
        <f>'raw data'!D127</f>
        <v>38397.912569444445</v>
      </c>
      <c r="E127" s="15">
        <f>'raw data'!E127</f>
        <v>8310.912258720553</v>
      </c>
      <c r="F127" s="31">
        <f>'raw data'!F127</f>
        <v>3.206754406464086</v>
      </c>
    </row>
    <row r="128" spans="1:6" ht="11.25">
      <c r="A128" s="16">
        <f>'raw data'!A128</f>
        <v>0</v>
      </c>
      <c r="B128" s="15">
        <f>'raw data'!B128</f>
        <v>0</v>
      </c>
      <c r="C128" s="15" t="str">
        <f>'raw data'!C128</f>
        <v>188r2  30-37</v>
      </c>
      <c r="D128" s="81">
        <f>'raw data'!D128</f>
        <v>38397.91951388889</v>
      </c>
      <c r="E128" s="15">
        <f>'raw data'!E128</f>
        <v>18661.609745144986</v>
      </c>
      <c r="F128" s="31">
        <f>'raw data'!F128</f>
        <v>1.53711240289742</v>
      </c>
    </row>
    <row r="129" spans="1:6" ht="11.25">
      <c r="A129" s="16">
        <f>'raw data'!A129</f>
        <v>0</v>
      </c>
      <c r="B129" s="15">
        <f>'raw data'!B129</f>
        <v>0</v>
      </c>
      <c r="C129" s="15" t="str">
        <f>'raw data'!C129</f>
        <v>189r3  67-76</v>
      </c>
      <c r="D129" s="81">
        <f>'raw data'!D129</f>
        <v>38397.926469907405</v>
      </c>
      <c r="E129" s="15">
        <f>'raw data'!E129</f>
        <v>18835.297524552225</v>
      </c>
      <c r="F129" s="31">
        <f>'raw data'!F129</f>
        <v>2.414037245324995</v>
      </c>
    </row>
    <row r="130" spans="1:6" ht="11.25">
      <c r="A130" s="16">
        <f>'raw data'!A130</f>
        <v>0</v>
      </c>
      <c r="B130" s="15">
        <f>'raw data'!B130</f>
        <v>0</v>
      </c>
      <c r="C130" s="15" t="str">
        <f>'raw data'!C130</f>
        <v>ja3-1</v>
      </c>
      <c r="D130" s="81">
        <f>'raw data'!D130</f>
        <v>38397.93342592593</v>
      </c>
      <c r="E130" s="15">
        <f>'raw data'!E130</f>
        <v>10811.211759921855</v>
      </c>
      <c r="F130" s="31">
        <f>'raw data'!F130</f>
        <v>2.7514838949072713</v>
      </c>
    </row>
    <row r="131" spans="1:6" ht="11.25">
      <c r="A131" s="16">
        <f>'raw data'!A131</f>
        <v>0</v>
      </c>
      <c r="B131" s="15">
        <f>'raw data'!B131</f>
        <v>0</v>
      </c>
      <c r="C131" s="15" t="str">
        <f>'raw data'!C131</f>
        <v>drift-4</v>
      </c>
      <c r="D131" s="81">
        <f>'raw data'!D131</f>
        <v>38397.94039351852</v>
      </c>
      <c r="E131" s="15">
        <f>'raw data'!E131</f>
        <v>22926.54897826646</v>
      </c>
      <c r="F131" s="31">
        <f>'raw data'!F131</f>
        <v>0.9710685110776344</v>
      </c>
    </row>
    <row r="132" spans="1:6" ht="11.25">
      <c r="A132" s="16">
        <f>'raw data'!A132</f>
        <v>0</v>
      </c>
      <c r="B132" s="15">
        <f>'raw data'!B132</f>
        <v>0</v>
      </c>
      <c r="C132" s="15" t="str">
        <f>'raw data'!C132</f>
        <v>dts1-1</v>
      </c>
      <c r="D132" s="81">
        <f>'raw data'!D132</f>
        <v>38397.94734953704</v>
      </c>
      <c r="E132" s="15">
        <f>'raw data'!E132</f>
        <v>6337.449763472319</v>
      </c>
      <c r="F132" s="31">
        <f>'raw data'!F132</f>
        <v>4.816556284107591</v>
      </c>
    </row>
    <row r="133" spans="1:6" ht="11.25">
      <c r="A133" s="16">
        <f>'raw data'!A133</f>
        <v>0</v>
      </c>
      <c r="B133" s="15">
        <f>'raw data'!B133</f>
        <v>0</v>
      </c>
      <c r="C133" s="15" t="str">
        <f>'raw data'!C133</f>
        <v>191r3  55-66</v>
      </c>
      <c r="D133" s="81">
        <f>'raw data'!D133</f>
        <v>38397.954305555555</v>
      </c>
      <c r="E133" s="15">
        <f>'raw data'!E133</f>
        <v>12064.610219755086</v>
      </c>
      <c r="F133" s="31">
        <f>'raw data'!F133</f>
        <v>2.0012771866250785</v>
      </c>
    </row>
    <row r="134" spans="1:6" ht="11.25">
      <c r="A134" s="16">
        <f>'raw data'!A134</f>
        <v>0</v>
      </c>
      <c r="B134" s="15">
        <f>'raw data'!B134</f>
        <v>0</v>
      </c>
      <c r="C134" s="15" t="str">
        <f>'raw data'!C134</f>
        <v>193r1  29-38</v>
      </c>
      <c r="D134" s="81">
        <f>'raw data'!D134</f>
        <v>38397.96126157408</v>
      </c>
      <c r="E134" s="15">
        <f>'raw data'!E134</f>
        <v>12921.527123626407</v>
      </c>
      <c r="F134" s="31">
        <f>'raw data'!F134</f>
        <v>3.31412807711667</v>
      </c>
    </row>
    <row r="135" spans="1:6" ht="11.25">
      <c r="A135" s="16">
        <f>'raw data'!A135</f>
        <v>0</v>
      </c>
      <c r="B135" s="15">
        <f>'raw data'!B135</f>
        <v>0</v>
      </c>
      <c r="C135" s="15" t="str">
        <f>'raw data'!C135</f>
        <v>162r3  71-86</v>
      </c>
      <c r="D135" s="81">
        <f>'raw data'!D135</f>
        <v>38397.96822916667</v>
      </c>
      <c r="E135" s="15">
        <f>'raw data'!E135</f>
        <v>6737.623621218651</v>
      </c>
      <c r="F135" s="31">
        <f>'raw data'!F135</f>
        <v>2.4271079911961158</v>
      </c>
    </row>
    <row r="136" spans="1:6" ht="11.25">
      <c r="A136" s="16">
        <f>'raw data'!A136</f>
        <v>0</v>
      </c>
      <c r="B136" s="15">
        <f>'raw data'!B136</f>
        <v>0</v>
      </c>
      <c r="C136" s="15" t="str">
        <f>'raw data'!C136</f>
        <v>drift-5</v>
      </c>
      <c r="D136" s="81">
        <f>'raw data'!D136</f>
        <v>38397.97518518518</v>
      </c>
      <c r="E136" s="15">
        <f>'raw data'!E136</f>
        <v>22314.562567244382</v>
      </c>
      <c r="F136" s="31">
        <f>'raw data'!F136</f>
        <v>1.484267275429831</v>
      </c>
    </row>
    <row r="137" spans="1:6" ht="11.25">
      <c r="A137" s="16">
        <f>'raw data'!A137</f>
        <v>0</v>
      </c>
      <c r="B137" s="15">
        <f>'raw data'!B137</f>
        <v>0</v>
      </c>
      <c r="C137" s="15" t="str">
        <f>'raw data'!C137</f>
        <v>bir1-2</v>
      </c>
      <c r="D137" s="81">
        <f>'raw data'!D137</f>
        <v>38397.982141203705</v>
      </c>
      <c r="E137" s="15">
        <f>'raw data'!E137</f>
        <v>20457.31865522057</v>
      </c>
      <c r="F137" s="31">
        <f>'raw data'!F137</f>
        <v>1.7830704608053731</v>
      </c>
    </row>
    <row r="138" spans="1:6" ht="11.25">
      <c r="A138" s="16">
        <f>'raw data'!A138</f>
        <v>0</v>
      </c>
      <c r="B138" s="15">
        <f>'raw data'!B138</f>
        <v>0</v>
      </c>
      <c r="C138" s="15" t="str">
        <f>'raw data'!C138</f>
        <v>161r2  51-60</v>
      </c>
      <c r="D138" s="81">
        <f>'raw data'!D138</f>
        <v>38397.98908564815</v>
      </c>
      <c r="E138" s="15">
        <f>'raw data'!E138</f>
        <v>6740.282655013954</v>
      </c>
      <c r="F138" s="31">
        <f>'raw data'!F138</f>
        <v>3.301497123475173</v>
      </c>
    </row>
    <row r="139" spans="1:6" ht="11.25">
      <c r="A139" s="16">
        <f>'raw data'!A139</f>
        <v>0</v>
      </c>
      <c r="B139" s="15">
        <f>'raw data'!B139</f>
        <v>0</v>
      </c>
      <c r="C139" s="15" t="str">
        <f>'raw data'!C139</f>
        <v>160r2  122-132</v>
      </c>
      <c r="D139" s="81">
        <f>'raw data'!D139</f>
        <v>38397.996041666665</v>
      </c>
      <c r="E139" s="15">
        <f>'raw data'!E139</f>
        <v>11084.944004315948</v>
      </c>
      <c r="F139" s="31">
        <f>'raw data'!F139</f>
        <v>1.0020526905118248</v>
      </c>
    </row>
    <row r="140" spans="1:6" ht="11.25">
      <c r="A140" s="16">
        <f>'raw data'!A140</f>
        <v>0</v>
      </c>
      <c r="B140" s="15">
        <f>'raw data'!B140</f>
        <v>0</v>
      </c>
      <c r="C140" s="15" t="str">
        <f>'raw data'!C140</f>
        <v>jb3-1</v>
      </c>
      <c r="D140" s="81">
        <f>'raw data'!D140</f>
        <v>38398.00298611111</v>
      </c>
      <c r="E140" s="15">
        <f>'raw data'!E140</f>
        <v>31998.925202202</v>
      </c>
      <c r="F140" s="31">
        <f>'raw data'!F140</f>
        <v>2.046931135098612</v>
      </c>
    </row>
    <row r="141" spans="1:6" ht="11.25">
      <c r="A141" s="16">
        <f>'raw data'!A141</f>
        <v>0</v>
      </c>
      <c r="B141" s="15">
        <f>'raw data'!B141</f>
        <v>0</v>
      </c>
      <c r="C141" s="15" t="str">
        <f>'raw data'!C141</f>
        <v>drift-6</v>
      </c>
      <c r="D141" s="81">
        <f>'raw data'!D141</f>
        <v>38398.00994212963</v>
      </c>
      <c r="E141" s="15">
        <f>'raw data'!E141</f>
        <v>22344.03980748059</v>
      </c>
      <c r="F141" s="31">
        <f>'raw data'!F141</f>
        <v>0.23788036957239453</v>
      </c>
    </row>
    <row r="142" spans="1:6" ht="11.25">
      <c r="A142" s="16">
        <f>'raw data'!A142</f>
        <v>0</v>
      </c>
      <c r="B142" s="15">
        <f>'raw data'!B142</f>
        <v>0</v>
      </c>
      <c r="C142" s="15" t="str">
        <f>'raw data'!C142</f>
        <v>159r1  110-117</v>
      </c>
      <c r="D142" s="81">
        <f>'raw data'!D142</f>
        <v>38398.016921296294</v>
      </c>
      <c r="E142" s="15">
        <f>'raw data'!E142</f>
        <v>18344.608983395483</v>
      </c>
      <c r="F142" s="31">
        <f>'raw data'!F142</f>
        <v>2.426734365661881</v>
      </c>
    </row>
    <row r="143" spans="1:6" ht="11.25">
      <c r="A143" s="16">
        <f>'raw data'!A143</f>
        <v>0</v>
      </c>
      <c r="B143" s="15">
        <f>'raw data'!B143</f>
        <v>0</v>
      </c>
      <c r="C143" s="15" t="str">
        <f>'raw data'!C143</f>
        <v>jp1-2</v>
      </c>
      <c r="D143" s="81">
        <f>'raw data'!D143</f>
        <v>38398.023888888885</v>
      </c>
      <c r="E143" s="15">
        <f>'raw data'!E143</f>
        <v>6076.733878642874</v>
      </c>
      <c r="F143" s="31">
        <f>'raw data'!F143</f>
        <v>1.9194204075900492</v>
      </c>
    </row>
    <row r="144" spans="1:6" ht="11.25">
      <c r="A144" s="16">
        <f>'raw data'!A144</f>
        <v>0</v>
      </c>
      <c r="B144" s="15">
        <f>'raw data'!B144</f>
        <v>0</v>
      </c>
      <c r="C144" s="15" t="str">
        <f>'raw data'!C144</f>
        <v>158r3  42-57</v>
      </c>
      <c r="D144" s="81">
        <f>'raw data'!D144</f>
        <v>38398.03082175926</v>
      </c>
      <c r="E144" s="15">
        <f>'raw data'!E144</f>
        <v>6395.913272928364</v>
      </c>
      <c r="F144" s="31">
        <f>'raw data'!F144</f>
        <v>8.43935804225219</v>
      </c>
    </row>
    <row r="145" spans="1:6" ht="11.25">
      <c r="A145" s="16">
        <f>'raw data'!A145</f>
        <v>0</v>
      </c>
      <c r="B145" s="15">
        <f>'raw data'!B145</f>
        <v>0</v>
      </c>
      <c r="C145" s="15" t="str">
        <f>'raw data'!C145</f>
        <v>158r1  11-18</v>
      </c>
      <c r="D145" s="81">
        <f>'raw data'!D145</f>
        <v>38398.037777777776</v>
      </c>
      <c r="E145" s="15">
        <f>'raw data'!E145</f>
        <v>5838.214783110818</v>
      </c>
      <c r="F145" s="31">
        <f>'raw data'!F145</f>
        <v>5.344407216355005</v>
      </c>
    </row>
    <row r="146" spans="1:6" ht="11.25">
      <c r="A146" s="16">
        <f>'raw data'!A146</f>
        <v>0</v>
      </c>
      <c r="B146" s="15">
        <f>'raw data'!B146</f>
        <v>0</v>
      </c>
      <c r="C146" s="15" t="str">
        <f>'raw data'!C146</f>
        <v>drift-7</v>
      </c>
      <c r="D146" s="81">
        <f>'raw data'!D146</f>
        <v>38398.04472222222</v>
      </c>
      <c r="E146" s="15">
        <f>'raw data'!E146</f>
        <v>22007.882527958125</v>
      </c>
      <c r="F146" s="31">
        <f>'raw data'!F146</f>
        <v>2.7661499961632416</v>
      </c>
    </row>
    <row r="147" spans="1:6" ht="11.25">
      <c r="A147" s="16">
        <f>'raw data'!A147</f>
        <v>0</v>
      </c>
      <c r="B147" s="15">
        <f>'raw data'!B147</f>
        <v>0</v>
      </c>
      <c r="C147" s="15" t="str">
        <f>'raw data'!C147</f>
        <v>ja3-2</v>
      </c>
      <c r="D147" s="81">
        <f>'raw data'!D147</f>
        <v>38398.05168981481</v>
      </c>
      <c r="E147" s="15">
        <f>'raw data'!E147</f>
        <v>10482.969131691916</v>
      </c>
      <c r="F147" s="31">
        <f>'raw data'!F147</f>
        <v>2.4955837764722064</v>
      </c>
    </row>
    <row r="148" spans="1:6" ht="11.25">
      <c r="A148" s="16">
        <f>'raw data'!A148</f>
        <v>0</v>
      </c>
      <c r="B148" s="15">
        <f>'raw data'!B148</f>
        <v>0</v>
      </c>
      <c r="C148" s="15" t="str">
        <f>'raw data'!C148</f>
        <v>blank-2</v>
      </c>
      <c r="D148" s="81">
        <f>'raw data'!D148</f>
        <v>38398.05862268519</v>
      </c>
      <c r="E148" s="15">
        <f>'raw data'!E148</f>
        <v>6578.664012987196</v>
      </c>
      <c r="F148" s="31">
        <f>'raw data'!F148</f>
        <v>4.2552827729526355</v>
      </c>
    </row>
    <row r="149" spans="1:6" ht="11.25">
      <c r="A149" s="16">
        <f>'raw data'!A149</f>
        <v>0</v>
      </c>
      <c r="B149" s="15">
        <f>'raw data'!B149</f>
        <v>0</v>
      </c>
      <c r="C149" s="15" t="str">
        <f>'raw data'!C149</f>
        <v>dts1-2</v>
      </c>
      <c r="D149" s="81">
        <f>'raw data'!D149</f>
        <v>38398.065567129626</v>
      </c>
      <c r="E149" s="15">
        <f>'raw data'!E149</f>
        <v>6292.331892827612</v>
      </c>
      <c r="F149" s="31">
        <f>'raw data'!F149</f>
        <v>0.9529444828663768</v>
      </c>
    </row>
    <row r="150" spans="1:6" ht="11.25">
      <c r="A150" s="16">
        <f>'raw data'!A150</f>
        <v>0</v>
      </c>
      <c r="B150" s="15">
        <f>'raw data'!B150</f>
        <v>0</v>
      </c>
      <c r="C150" s="15" t="str">
        <f>'raw data'!C150</f>
        <v>jb3-2</v>
      </c>
      <c r="D150" s="81">
        <f>'raw data'!D150</f>
        <v>38398.07251157407</v>
      </c>
      <c r="E150" s="15">
        <f>'raw data'!E150</f>
        <v>30665.159447222468</v>
      </c>
      <c r="F150" s="31">
        <f>'raw data'!F150</f>
        <v>0.6028468265934791</v>
      </c>
    </row>
    <row r="151" spans="1:6" ht="11.25">
      <c r="A151" s="16">
        <f>'raw data'!A151</f>
        <v>0</v>
      </c>
      <c r="B151" s="15">
        <f>'raw data'!B151</f>
        <v>0</v>
      </c>
      <c r="C151" s="15" t="str">
        <f>'raw data'!C151</f>
        <v>drift-8</v>
      </c>
      <c r="D151" s="81">
        <f>'raw data'!D151</f>
        <v>38398.07945601852</v>
      </c>
      <c r="E151" s="15">
        <f>'raw data'!E151</f>
        <v>22518.744547700466</v>
      </c>
      <c r="F151" s="31">
        <f>'raw data'!F151</f>
        <v>2.1176087118498343</v>
      </c>
    </row>
    <row r="152" spans="1:6" ht="11.25">
      <c r="A152" s="16">
        <f>'raw data'!A152</f>
        <v>0</v>
      </c>
      <c r="B152" s="15">
        <f>'raw data'!B152</f>
        <v>0</v>
      </c>
      <c r="C152" s="15">
        <f>'raw data'!C152</f>
        <v>0</v>
      </c>
      <c r="D152" s="81">
        <f>'raw data'!D152</f>
        <v>0</v>
      </c>
      <c r="E152" s="15">
        <f>'raw data'!E152</f>
        <v>0</v>
      </c>
      <c r="F152" s="31">
        <f>'raw data'!F152</f>
        <v>0</v>
      </c>
    </row>
    <row r="153" spans="1:6" ht="11.25">
      <c r="A153" s="16">
        <f>'raw data'!A153</f>
        <v>0</v>
      </c>
      <c r="B153" s="15">
        <f>'raw data'!B153</f>
        <v>0</v>
      </c>
      <c r="C153" s="15">
        <f>'raw data'!C153</f>
        <v>0</v>
      </c>
      <c r="D153" s="81">
        <f>'raw data'!D153</f>
        <v>0</v>
      </c>
      <c r="E153" s="15">
        <f>'raw data'!E153</f>
        <v>4519.808352284342</v>
      </c>
      <c r="F153" s="31">
        <f>'raw data'!F153</f>
        <v>18.463403216858218</v>
      </c>
    </row>
    <row r="154" spans="1:6" ht="11.25">
      <c r="A154" s="16">
        <f>'raw data'!A154</f>
        <v>0</v>
      </c>
      <c r="B154" s="15">
        <f>'raw data'!B154</f>
        <v>0</v>
      </c>
      <c r="C154" s="15">
        <f>'raw data'!C154</f>
        <v>0</v>
      </c>
      <c r="D154" s="81">
        <f>'raw data'!D154</f>
        <v>0</v>
      </c>
      <c r="E154" s="15">
        <f>'raw data'!E154</f>
        <v>13038.977851911099</v>
      </c>
      <c r="F154" s="31">
        <f>'raw data'!F154</f>
        <v>0</v>
      </c>
    </row>
    <row r="155" spans="1:6" ht="11.25">
      <c r="A155" s="16">
        <f>'raw data'!A155</f>
        <v>0</v>
      </c>
      <c r="B155" s="15">
        <f>'raw data'!B155</f>
        <v>0</v>
      </c>
      <c r="C155" s="15">
        <f>'raw data'!C155</f>
        <v>0</v>
      </c>
      <c r="D155" s="81">
        <f>'raw data'!D155</f>
        <v>0</v>
      </c>
      <c r="E155" s="15">
        <f>'raw data'!E155</f>
        <v>288.4851930795055</v>
      </c>
      <c r="F155" s="31" t="str">
        <f>'raw data'!F155</f>
        <v>%</v>
      </c>
    </row>
    <row r="156" spans="1:6" ht="11.25">
      <c r="A156" s="16">
        <f>'raw data'!A156</f>
        <v>0</v>
      </c>
      <c r="B156" s="15">
        <f>'raw data'!B156</f>
        <v>0</v>
      </c>
      <c r="C156" s="15">
        <f>'raw data'!C156</f>
        <v>0</v>
      </c>
      <c r="D156" s="81">
        <f>'raw data'!D156</f>
        <v>0</v>
      </c>
      <c r="E156" s="15">
        <f>'raw data'!E156</f>
        <v>0</v>
      </c>
      <c r="F156" s="31">
        <f>'raw data'!F156</f>
        <v>0</v>
      </c>
    </row>
    <row r="157" spans="1:6" ht="11.25">
      <c r="A157" s="16">
        <f>'raw data'!A157</f>
        <v>0</v>
      </c>
      <c r="B157" s="15">
        <f>'raw data'!B157</f>
        <v>0</v>
      </c>
      <c r="C157" s="15">
        <f>'raw data'!C157</f>
        <v>0</v>
      </c>
      <c r="D157" s="81">
        <f>'raw data'!D157</f>
        <v>0</v>
      </c>
      <c r="E157" s="15">
        <f>'raw data'!E157</f>
        <v>0</v>
      </c>
      <c r="F157" s="31">
        <f>'raw data'!F157</f>
        <v>0</v>
      </c>
    </row>
    <row r="158" spans="1:6" ht="11.25">
      <c r="A158" s="16">
        <f>'raw data'!A158</f>
        <v>0</v>
      </c>
      <c r="B158" s="15">
        <f>'raw data'!B158</f>
        <v>0</v>
      </c>
      <c r="C158" s="15" t="str">
        <f>'raw data'!C158</f>
        <v>Sample_Name</v>
      </c>
      <c r="D158" s="81" t="str">
        <f>'raw data'!D158</f>
        <v>DateTime_Measured</v>
      </c>
      <c r="E158" s="15" t="str">
        <f>'raw data'!E158</f>
        <v>Net_Intensity</v>
      </c>
      <c r="F158" s="31" t="str">
        <f>'raw data'!F158</f>
        <v>RSD(%)</v>
      </c>
    </row>
    <row r="159" spans="1:6" ht="11.25">
      <c r="A159" s="16" t="str">
        <f>'raw data'!A159</f>
        <v>Ni 231.604</v>
      </c>
      <c r="B159" s="15">
        <f>'raw data'!B159</f>
        <v>0</v>
      </c>
      <c r="C159" s="15" t="str">
        <f>'raw data'!C159</f>
        <v>drift-1</v>
      </c>
      <c r="D159" s="81">
        <f>'raw data'!D159</f>
        <v>38397.86199074074</v>
      </c>
      <c r="E159" s="15">
        <f>'raw data'!E159</f>
        <v>43827.63630256298</v>
      </c>
      <c r="F159" s="31">
        <f>'raw data'!F159</f>
        <v>3.242050354824158</v>
      </c>
    </row>
    <row r="160" spans="1:6" ht="11.25">
      <c r="A160" s="16">
        <f>'raw data'!A160</f>
        <v>0</v>
      </c>
      <c r="B160" s="15">
        <f>'raw data'!B160</f>
        <v>0</v>
      </c>
      <c r="C160" s="15" t="str">
        <f>'raw data'!C160</f>
        <v>blank-1</v>
      </c>
      <c r="D160" s="81">
        <f>'raw data'!D160</f>
        <v>38397.86896990741</v>
      </c>
      <c r="E160" s="15">
        <f>'raw data'!E160</f>
        <v>-39.29797083139381</v>
      </c>
      <c r="F160" s="31">
        <f>'raw data'!F160</f>
        <v>0</v>
      </c>
    </row>
    <row r="161" spans="1:6" ht="11.25">
      <c r="A161" s="16">
        <f>'raw data'!A161</f>
        <v>0</v>
      </c>
      <c r="B161" s="15">
        <f>'raw data'!B161</f>
        <v>0</v>
      </c>
      <c r="C161" s="15" t="str">
        <f>'raw data'!C161</f>
        <v>bir1-1</v>
      </c>
      <c r="D161" s="81">
        <f>'raw data'!D161</f>
        <v>38397.875925925924</v>
      </c>
      <c r="E161" s="15">
        <f>'raw data'!E161</f>
        <v>10857.97415084677</v>
      </c>
      <c r="F161" s="31">
        <f>'raw data'!F161</f>
        <v>3.195018416846571</v>
      </c>
    </row>
    <row r="162" spans="1:6" ht="11.25">
      <c r="A162" s="16">
        <f>'raw data'!A162</f>
        <v>0</v>
      </c>
      <c r="B162" s="15">
        <f>'raw data'!B162</f>
        <v>0</v>
      </c>
      <c r="C162" s="15" t="str">
        <f>'raw data'!C162</f>
        <v>drift-2</v>
      </c>
      <c r="D162" s="81">
        <f>'raw data'!D162</f>
        <v>38397.882881944446</v>
      </c>
      <c r="E162" s="15">
        <f>'raw data'!E162</f>
        <v>45492.91075328046</v>
      </c>
      <c r="F162" s="31">
        <f>'raw data'!F162</f>
        <v>1.1770788831509404</v>
      </c>
    </row>
    <row r="163" spans="1:6" ht="11.25">
      <c r="A163" s="16">
        <f>'raw data'!A163</f>
        <v>0</v>
      </c>
      <c r="B163" s="15">
        <f>'raw data'!B163</f>
        <v>0</v>
      </c>
      <c r="C163" s="15" t="str">
        <f>'raw data'!C163</f>
        <v>jp1-1</v>
      </c>
      <c r="D163" s="81">
        <f>'raw data'!D163</f>
        <v>38397.88984953704</v>
      </c>
      <c r="E163" s="15">
        <f>'raw data'!E163</f>
        <v>169308.6878617611</v>
      </c>
      <c r="F163" s="31">
        <f>'raw data'!F163</f>
        <v>0.9721998564982703</v>
      </c>
    </row>
    <row r="164" spans="1:6" ht="11.25">
      <c r="A164" s="16">
        <f>'raw data'!A164</f>
        <v>0</v>
      </c>
      <c r="B164" s="15">
        <f>'raw data'!B164</f>
        <v>0</v>
      </c>
      <c r="C164" s="15" t="str">
        <f>'raw data'!C164</f>
        <v>186r1  89-97</v>
      </c>
      <c r="D164" s="81">
        <f>'raw data'!D164</f>
        <v>38397.89681712963</v>
      </c>
      <c r="E164" s="15">
        <f>'raw data'!E164</f>
        <v>8588.04534577605</v>
      </c>
      <c r="F164" s="31">
        <f>'raw data'!F164</f>
        <v>4.952590334261839</v>
      </c>
    </row>
    <row r="165" spans="1:6" ht="11.25">
      <c r="A165" s="16">
        <f>'raw data'!A165</f>
        <v>0</v>
      </c>
      <c r="B165" s="15">
        <f>'raw data'!B165</f>
        <v>0</v>
      </c>
      <c r="C165" s="15" t="str">
        <f>'raw data'!C165</f>
        <v>drift-3</v>
      </c>
      <c r="D165" s="81">
        <f>'raw data'!D165</f>
        <v>38397.90377314815</v>
      </c>
      <c r="E165" s="15">
        <f>'raw data'!E165</f>
        <v>46577.26460831583</v>
      </c>
      <c r="F165" s="31">
        <f>'raw data'!F165</f>
        <v>0.9163507097761068</v>
      </c>
    </row>
    <row r="166" spans="1:6" ht="11.25">
      <c r="A166" s="16">
        <f>'raw data'!A166</f>
        <v>0</v>
      </c>
      <c r="B166" s="15">
        <f>'raw data'!B166</f>
        <v>0</v>
      </c>
      <c r="C166" s="15" t="str">
        <f>'raw data'!C166</f>
        <v>187r1  84-94</v>
      </c>
      <c r="D166" s="81">
        <f>'raw data'!D166</f>
        <v>38397.91074074074</v>
      </c>
      <c r="E166" s="15">
        <f>'raw data'!E166</f>
        <v>7454.740733571295</v>
      </c>
      <c r="F166" s="31">
        <f>'raw data'!F166</f>
        <v>2.9858940321486354</v>
      </c>
    </row>
    <row r="167" spans="1:6" ht="11.25">
      <c r="A167" s="16">
        <f>'raw data'!A167</f>
        <v>0</v>
      </c>
      <c r="B167" s="15">
        <f>'raw data'!B167</f>
        <v>0</v>
      </c>
      <c r="C167" s="15" t="str">
        <f>'raw data'!C167</f>
        <v>188r2  30-37</v>
      </c>
      <c r="D167" s="81">
        <f>'raw data'!D167</f>
        <v>38397.91769675926</v>
      </c>
      <c r="E167" s="15">
        <f>'raw data'!E167</f>
        <v>10370.020124798553</v>
      </c>
      <c r="F167" s="31">
        <f>'raw data'!F167</f>
        <v>2.8726193372852307</v>
      </c>
    </row>
    <row r="168" spans="1:6" ht="11.25">
      <c r="A168" s="16">
        <f>'raw data'!A168</f>
        <v>0</v>
      </c>
      <c r="B168" s="15">
        <f>'raw data'!B168</f>
        <v>0</v>
      </c>
      <c r="C168" s="15" t="str">
        <f>'raw data'!C168</f>
        <v>189r3  67-76</v>
      </c>
      <c r="D168" s="81">
        <f>'raw data'!D168</f>
        <v>38397.9246412037</v>
      </c>
      <c r="E168" s="15">
        <f>'raw data'!E168</f>
        <v>40363.175971455785</v>
      </c>
      <c r="F168" s="31">
        <f>'raw data'!F168</f>
        <v>2.952243657911498</v>
      </c>
    </row>
    <row r="169" spans="1:6" ht="11.25">
      <c r="A169" s="16">
        <f>'raw data'!A169</f>
        <v>0</v>
      </c>
      <c r="B169" s="15">
        <f>'raw data'!B169</f>
        <v>0</v>
      </c>
      <c r="C169" s="15" t="str">
        <f>'raw data'!C169</f>
        <v>ja3-1</v>
      </c>
      <c r="D169" s="81">
        <f>'raw data'!D169</f>
        <v>38397.931597222225</v>
      </c>
      <c r="E169" s="178">
        <v>3725.7</v>
      </c>
      <c r="F169" s="178">
        <v>21.645359041458907</v>
      </c>
    </row>
    <row r="170" spans="1:6" ht="11.25">
      <c r="A170" s="16">
        <f>'raw data'!A170</f>
        <v>0</v>
      </c>
      <c r="B170" s="15">
        <f>'raw data'!B170</f>
        <v>0</v>
      </c>
      <c r="C170" s="15" t="str">
        <f>'raw data'!C170</f>
        <v>drift-4</v>
      </c>
      <c r="D170" s="81">
        <f>'raw data'!D170</f>
        <v>38397.93855324074</v>
      </c>
      <c r="E170" s="178">
        <v>49182.81</v>
      </c>
      <c r="F170" s="178">
        <v>0.788239557386285</v>
      </c>
    </row>
    <row r="171" spans="1:6" ht="11.25">
      <c r="A171" s="16">
        <f>'raw data'!A171</f>
        <v>0</v>
      </c>
      <c r="B171" s="15">
        <f>'raw data'!B171</f>
        <v>0</v>
      </c>
      <c r="C171" s="15" t="str">
        <f>'raw data'!C171</f>
        <v>dts1-1</v>
      </c>
      <c r="D171" s="81">
        <f>'raw data'!D171</f>
        <v>38397.94552083333</v>
      </c>
      <c r="E171" s="15">
        <f>'raw data'!E171</f>
        <v>173280.92510507416</v>
      </c>
      <c r="F171" s="31">
        <f>'raw data'!F171</f>
        <v>2.3276629354915985</v>
      </c>
    </row>
    <row r="172" spans="1:6" ht="11.25">
      <c r="A172" s="16">
        <f>'raw data'!A172</f>
        <v>0</v>
      </c>
      <c r="B172" s="15">
        <f>'raw data'!B172</f>
        <v>0</v>
      </c>
      <c r="C172" s="15" t="str">
        <f>'raw data'!C172</f>
        <v>191r3  55-66</v>
      </c>
      <c r="D172" s="81">
        <f>'raw data'!D172</f>
        <v>38397.95247685185</v>
      </c>
      <c r="E172" s="15">
        <f>'raw data'!E172</f>
        <v>6828.180611395436</v>
      </c>
      <c r="F172" s="31">
        <f>'raw data'!F172</f>
        <v>1.7175062351106147</v>
      </c>
    </row>
    <row r="173" spans="1:6" ht="11.25">
      <c r="A173" s="16">
        <f>'raw data'!A173</f>
        <v>0</v>
      </c>
      <c r="B173" s="15">
        <f>'raw data'!B173</f>
        <v>0</v>
      </c>
      <c r="C173" s="15" t="str">
        <f>'raw data'!C173</f>
        <v>193r1  29-38</v>
      </c>
      <c r="D173" s="81">
        <f>'raw data'!D173</f>
        <v>38397.9594212963</v>
      </c>
      <c r="E173" s="15">
        <f>'raw data'!E173</f>
        <v>8128.842518111737</v>
      </c>
      <c r="F173" s="31">
        <f>'raw data'!F173</f>
        <v>2.2902769329034967</v>
      </c>
    </row>
    <row r="174" spans="1:6" ht="11.25">
      <c r="A174" s="16">
        <f>'raw data'!A174</f>
        <v>0</v>
      </c>
      <c r="B174" s="15">
        <f>'raw data'!B174</f>
        <v>0</v>
      </c>
      <c r="C174" s="15" t="str">
        <f>'raw data'!C174</f>
        <v>162r3  71-86</v>
      </c>
      <c r="D174" s="81">
        <f>'raw data'!D174</f>
        <v>38397.96640046296</v>
      </c>
      <c r="E174" s="15">
        <f>'raw data'!E174</f>
        <v>7168.277123364507</v>
      </c>
      <c r="F174" s="31">
        <f>'raw data'!F174</f>
        <v>5.411257646513471</v>
      </c>
    </row>
    <row r="175" spans="1:6" ht="11.25">
      <c r="A175" s="16">
        <f>'raw data'!A175</f>
        <v>0</v>
      </c>
      <c r="B175" s="15">
        <f>'raw data'!B175</f>
        <v>0</v>
      </c>
      <c r="C175" s="15" t="str">
        <f>'raw data'!C175</f>
        <v>drift-5</v>
      </c>
      <c r="D175" s="81">
        <f>'raw data'!D175</f>
        <v>38397.97335648148</v>
      </c>
      <c r="E175" s="15">
        <f>'raw data'!E175</f>
        <v>48760.074116745636</v>
      </c>
      <c r="F175" s="31">
        <f>'raw data'!F175</f>
        <v>2.667931746022834</v>
      </c>
    </row>
    <row r="176" spans="1:6" ht="11.25">
      <c r="A176" s="16">
        <f>'raw data'!A176</f>
        <v>0</v>
      </c>
      <c r="B176" s="15">
        <f>'raw data'!B176</f>
        <v>0</v>
      </c>
      <c r="C176" s="15" t="str">
        <f>'raw data'!C176</f>
        <v>bir1-2</v>
      </c>
      <c r="D176" s="81">
        <f>'raw data'!D176</f>
        <v>38397.98030092593</v>
      </c>
      <c r="E176" s="15">
        <f>'raw data'!E176</f>
        <v>12482.448916546393</v>
      </c>
      <c r="F176" s="31">
        <f>'raw data'!F176</f>
        <v>3.460425055261175</v>
      </c>
    </row>
    <row r="177" spans="1:6" ht="11.25">
      <c r="A177" s="16">
        <f>'raw data'!A177</f>
        <v>0</v>
      </c>
      <c r="B177" s="15">
        <f>'raw data'!B177</f>
        <v>0</v>
      </c>
      <c r="C177" s="15" t="str">
        <f>'raw data'!C177</f>
        <v>161r2  51-60</v>
      </c>
      <c r="D177" s="81">
        <f>'raw data'!D177</f>
        <v>38397.98725694444</v>
      </c>
      <c r="E177" s="15">
        <f>'raw data'!E177</f>
        <v>20918.623311426305</v>
      </c>
      <c r="F177" s="31">
        <f>'raw data'!F177</f>
        <v>2.503825658321259</v>
      </c>
    </row>
    <row r="178" spans="1:6" ht="11.25">
      <c r="A178" s="16">
        <f>'raw data'!A178</f>
        <v>0</v>
      </c>
      <c r="B178" s="15">
        <f>'raw data'!B178</f>
        <v>0</v>
      </c>
      <c r="C178" s="15" t="str">
        <f>'raw data'!C178</f>
        <v>160r2  122-132</v>
      </c>
      <c r="D178" s="81">
        <f>'raw data'!D178</f>
        <v>38397.99420138889</v>
      </c>
      <c r="E178" s="15">
        <f>'raw data'!E178</f>
        <v>18282.286442320357</v>
      </c>
      <c r="F178" s="31">
        <f>'raw data'!F178</f>
        <v>4.69169138309729</v>
      </c>
    </row>
    <row r="179" spans="1:6" ht="11.25">
      <c r="A179" s="16">
        <f>'raw data'!A179</f>
        <v>0</v>
      </c>
      <c r="B179" s="15">
        <f>'raw data'!B179</f>
        <v>0</v>
      </c>
      <c r="C179" s="15" t="str">
        <f>'raw data'!C179</f>
        <v>jb3-1</v>
      </c>
      <c r="D179" s="81">
        <f>'raw data'!D179</f>
        <v>38398.00115740741</v>
      </c>
      <c r="E179" s="178">
        <v>4493.54</v>
      </c>
      <c r="F179" s="178">
        <v>5.588194611263285</v>
      </c>
    </row>
    <row r="180" spans="1:6" ht="11.25">
      <c r="A180" s="16">
        <f>'raw data'!A180</f>
        <v>0</v>
      </c>
      <c r="B180" s="15">
        <f>'raw data'!B180</f>
        <v>0</v>
      </c>
      <c r="C180" s="15" t="str">
        <f>'raw data'!C180</f>
        <v>drift-6</v>
      </c>
      <c r="D180" s="81">
        <f>'raw data'!D180</f>
        <v>38398.008101851854</v>
      </c>
      <c r="E180" s="15">
        <f>'raw data'!E180</f>
        <v>49468.58963640776</v>
      </c>
      <c r="F180" s="31">
        <f>'raw data'!F180</f>
        <v>0.3273190011723137</v>
      </c>
    </row>
    <row r="181" spans="1:6" ht="11.25">
      <c r="A181" s="16">
        <f>'raw data'!A181</f>
        <v>0</v>
      </c>
      <c r="B181" s="15">
        <f>'raw data'!B181</f>
        <v>0</v>
      </c>
      <c r="C181" s="15" t="str">
        <f>'raw data'!C181</f>
        <v>159r1  110-117</v>
      </c>
      <c r="D181" s="81">
        <f>'raw data'!D181</f>
        <v>38398.01509259259</v>
      </c>
      <c r="E181" s="15">
        <f>'raw data'!E181</f>
        <v>14610.147377006244</v>
      </c>
      <c r="F181" s="31">
        <f>'raw data'!F181</f>
        <v>5.309688273803886</v>
      </c>
    </row>
    <row r="182" spans="1:6" ht="11.25">
      <c r="A182" s="16">
        <f>'raw data'!A182</f>
        <v>0</v>
      </c>
      <c r="B182" s="15">
        <f>'raw data'!B182</f>
        <v>0</v>
      </c>
      <c r="C182" s="15" t="str">
        <f>'raw data'!C182</f>
        <v>jp1-2</v>
      </c>
      <c r="D182" s="81">
        <f>'raw data'!D182</f>
        <v>38398.02206018518</v>
      </c>
      <c r="E182" s="15">
        <f>'raw data'!E182</f>
        <v>186268.1223028756</v>
      </c>
      <c r="F182" s="31">
        <f>'raw data'!F182</f>
        <v>2.174197332363024</v>
      </c>
    </row>
    <row r="183" spans="1:6" ht="11.25">
      <c r="A183" s="16">
        <f>'raw data'!A183</f>
        <v>0</v>
      </c>
      <c r="B183" s="15">
        <f>'raw data'!B183</f>
        <v>0</v>
      </c>
      <c r="C183" s="15" t="str">
        <f>'raw data'!C183</f>
        <v>158r3  42-57</v>
      </c>
      <c r="D183" s="81">
        <f>'raw data'!D183</f>
        <v>38398.02899305556</v>
      </c>
      <c r="E183" s="15">
        <f>'raw data'!E183</f>
        <v>7423.439015817987</v>
      </c>
      <c r="F183" s="31">
        <f>'raw data'!F183</f>
        <v>6.106064470739016</v>
      </c>
    </row>
    <row r="184" spans="1:6" ht="11.25">
      <c r="A184" s="16">
        <f>'raw data'!A184</f>
        <v>0</v>
      </c>
      <c r="B184" s="15">
        <f>'raw data'!B184</f>
        <v>0</v>
      </c>
      <c r="C184" s="15" t="str">
        <f>'raw data'!C184</f>
        <v>158r1  11-18</v>
      </c>
      <c r="D184" s="81">
        <f>'raw data'!D184</f>
        <v>38398.035949074074</v>
      </c>
      <c r="E184" s="178">
        <v>5359.48</v>
      </c>
      <c r="F184" s="178">
        <v>7.015021523672029</v>
      </c>
    </row>
    <row r="185" spans="1:6" ht="11.25">
      <c r="A185" s="16">
        <f>'raw data'!A185</f>
        <v>0</v>
      </c>
      <c r="B185" s="15">
        <f>'raw data'!B185</f>
        <v>0</v>
      </c>
      <c r="C185" s="15" t="str">
        <f>'raw data'!C185</f>
        <v>drift-7</v>
      </c>
      <c r="D185" s="81">
        <f>'raw data'!D185</f>
        <v>38398.04288194444</v>
      </c>
      <c r="E185" s="15">
        <f>'raw data'!E185</f>
        <v>49608.81188173858</v>
      </c>
      <c r="F185" s="31">
        <f>'raw data'!F185</f>
        <v>1.0674343173556007</v>
      </c>
    </row>
    <row r="186" spans="1:6" ht="11.25">
      <c r="A186" s="16">
        <f>'raw data'!A186</f>
        <v>0</v>
      </c>
      <c r="B186" s="15">
        <f>'raw data'!B186</f>
        <v>0</v>
      </c>
      <c r="C186" s="15" t="str">
        <f>'raw data'!C186</f>
        <v>ja3-2</v>
      </c>
      <c r="D186" s="81">
        <f>'raw data'!D186</f>
        <v>38398.04986111111</v>
      </c>
      <c r="E186" s="178">
        <v>3593.635</v>
      </c>
      <c r="F186" s="178">
        <v>3.042993061634555</v>
      </c>
    </row>
    <row r="187" spans="1:6" ht="11.25">
      <c r="A187" s="16">
        <f>'raw data'!A187</f>
        <v>0</v>
      </c>
      <c r="B187" s="15">
        <f>'raw data'!B187</f>
        <v>0</v>
      </c>
      <c r="C187" s="15" t="str">
        <f>'raw data'!C187</f>
        <v>blank-2</v>
      </c>
      <c r="D187" s="81">
        <f>'raw data'!D187</f>
        <v>38398.056805555556</v>
      </c>
      <c r="E187" s="15">
        <f>'raw data'!E187</f>
        <v>1331.2763971160755</v>
      </c>
      <c r="F187" s="31">
        <f>'raw data'!F187</f>
        <v>113.20088242050095</v>
      </c>
    </row>
    <row r="188" spans="1:6" ht="11.25">
      <c r="A188" s="16">
        <f>'raw data'!A188</f>
        <v>0</v>
      </c>
      <c r="B188" s="15">
        <f>'raw data'!B188</f>
        <v>0</v>
      </c>
      <c r="C188" s="15" t="str">
        <f>'raw data'!C188</f>
        <v>dts1-2</v>
      </c>
      <c r="D188" s="81">
        <f>'raw data'!D188</f>
        <v>38398.063726851855</v>
      </c>
      <c r="E188" s="15">
        <f>'raw data'!E188</f>
        <v>174366.31275116157</v>
      </c>
      <c r="F188" s="31">
        <f>'raw data'!F188</f>
        <v>1.01608537177286</v>
      </c>
    </row>
    <row r="189" spans="1:6" ht="11.25">
      <c r="A189" s="16">
        <f>'raw data'!A189</f>
        <v>0</v>
      </c>
      <c r="B189" s="15">
        <f>'raw data'!B189</f>
        <v>0</v>
      </c>
      <c r="C189" s="15" t="str">
        <f>'raw data'!C189</f>
        <v>jb3-2</v>
      </c>
      <c r="D189" s="81">
        <f>'raw data'!D189</f>
        <v>38398.07068287037</v>
      </c>
      <c r="E189" s="15">
        <f>'raw data'!E189</f>
        <v>4200.274979262441</v>
      </c>
      <c r="F189" s="31">
        <f>'raw data'!F189</f>
        <v>5.595233458606639</v>
      </c>
    </row>
    <row r="190" spans="1:6" ht="11.25">
      <c r="A190" s="16">
        <f>'raw data'!A190</f>
        <v>0</v>
      </c>
      <c r="B190" s="15">
        <f>'raw data'!B190</f>
        <v>0</v>
      </c>
      <c r="C190" s="15" t="str">
        <f>'raw data'!C190</f>
        <v>drift-8</v>
      </c>
      <c r="D190" s="81">
        <f>'raw data'!D190</f>
        <v>38398.077627314815</v>
      </c>
      <c r="E190" s="15">
        <f>'raw data'!E190</f>
        <v>50836.429185492794</v>
      </c>
      <c r="F190" s="31">
        <f>'raw data'!F190</f>
        <v>0.3025503785143016</v>
      </c>
    </row>
    <row r="191" spans="1:6" ht="11.25">
      <c r="A191" s="16">
        <f>'raw data'!A191</f>
        <v>0</v>
      </c>
      <c r="B191" s="15">
        <f>'raw data'!B191</f>
        <v>0</v>
      </c>
      <c r="C191" s="15">
        <f>'raw data'!C191</f>
        <v>0</v>
      </c>
      <c r="D191" s="81">
        <f>'raw data'!D191</f>
        <v>0</v>
      </c>
      <c r="E191" s="15">
        <f>'raw data'!E191</f>
        <v>0</v>
      </c>
      <c r="F191" s="31">
        <f>'raw data'!F191</f>
        <v>0</v>
      </c>
    </row>
    <row r="192" spans="1:6" ht="11.25">
      <c r="A192" s="16">
        <f>'raw data'!A192</f>
        <v>0</v>
      </c>
      <c r="B192" s="15">
        <f>'raw data'!B192</f>
        <v>0</v>
      </c>
      <c r="C192" s="15">
        <f>'raw data'!C192</f>
        <v>0</v>
      </c>
      <c r="D192" s="81">
        <f>'raw data'!D192</f>
        <v>0</v>
      </c>
      <c r="E192" s="15">
        <f>'raw data'!E192</f>
        <v>1114826.2615609134</v>
      </c>
      <c r="F192" s="31">
        <f>'raw data'!F192</f>
        <v>1.2176066021637784</v>
      </c>
    </row>
    <row r="193" spans="1:6" ht="11.25">
      <c r="A193" s="16">
        <f>'raw data'!A193</f>
        <v>0</v>
      </c>
      <c r="B193" s="15">
        <f>'raw data'!B193</f>
        <v>0</v>
      </c>
      <c r="C193" s="15">
        <f>'raw data'!C193</f>
        <v>0</v>
      </c>
      <c r="D193" s="81">
        <f>'raw data'!D193</f>
        <v>0</v>
      </c>
      <c r="E193" s="15">
        <f>'raw data'!E193</f>
        <v>1070630.2168525385</v>
      </c>
      <c r="F193" s="31">
        <f>'raw data'!F193</f>
        <v>0</v>
      </c>
    </row>
    <row r="194" spans="1:6" ht="11.25">
      <c r="A194" s="16">
        <f>'raw data'!A194</f>
        <v>0</v>
      </c>
      <c r="B194" s="15">
        <f>'raw data'!B194</f>
        <v>0</v>
      </c>
      <c r="C194" s="15">
        <f>'raw data'!C194</f>
        <v>0</v>
      </c>
      <c r="D194" s="81">
        <f>'raw data'!D194</f>
        <v>0</v>
      </c>
      <c r="E194" s="15">
        <f>'raw data'!E194</f>
        <v>96.03561144617329</v>
      </c>
      <c r="F194" s="31" t="str">
        <f>'raw data'!F194</f>
        <v>%</v>
      </c>
    </row>
    <row r="195" spans="1:6" ht="11.25">
      <c r="A195" s="16">
        <f>'raw data'!A195</f>
        <v>0</v>
      </c>
      <c r="B195" s="15">
        <f>'raw data'!B195</f>
        <v>0</v>
      </c>
      <c r="C195" s="15">
        <f>'raw data'!C195</f>
        <v>0</v>
      </c>
      <c r="D195" s="81">
        <f>'raw data'!D195</f>
        <v>0</v>
      </c>
      <c r="E195" s="15">
        <f>'raw data'!E195</f>
        <v>0</v>
      </c>
      <c r="F195" s="31">
        <f>'raw data'!F195</f>
        <v>0</v>
      </c>
    </row>
    <row r="196" spans="1:6" ht="11.25">
      <c r="A196" s="16">
        <f>'raw data'!A196</f>
        <v>0</v>
      </c>
      <c r="B196" s="15">
        <f>'raw data'!B196</f>
        <v>0</v>
      </c>
      <c r="C196" s="15">
        <f>'raw data'!C196</f>
        <v>0</v>
      </c>
      <c r="D196" s="81">
        <f>'raw data'!D196</f>
        <v>0</v>
      </c>
      <c r="E196" s="15">
        <f>'raw data'!E196</f>
        <v>0</v>
      </c>
      <c r="F196" s="31">
        <f>'raw data'!F196</f>
        <v>0</v>
      </c>
    </row>
    <row r="197" spans="1:6" ht="11.25">
      <c r="A197" s="16">
        <f>'raw data'!A197</f>
        <v>0</v>
      </c>
      <c r="B197" s="15">
        <f>'raw data'!B197</f>
        <v>0</v>
      </c>
      <c r="C197" s="15" t="str">
        <f>'raw data'!C197</f>
        <v>Sample_Name</v>
      </c>
      <c r="D197" s="81" t="str">
        <f>'raw data'!D197</f>
        <v>DateTime_Measured</v>
      </c>
      <c r="E197" s="15" t="str">
        <f>'raw data'!E197</f>
        <v>Net_Intensity</v>
      </c>
      <c r="F197" s="31" t="str">
        <f>'raw data'!F197</f>
        <v>RSD(%)</v>
      </c>
    </row>
    <row r="198" spans="1:6" ht="11.25">
      <c r="A198" s="16" t="str">
        <f>'raw data'!A198</f>
        <v>Sc 361.384</v>
      </c>
      <c r="B198" s="15">
        <f>'raw data'!B198</f>
        <v>0</v>
      </c>
      <c r="C198" s="15" t="str">
        <f>'raw data'!C198</f>
        <v>drift-1</v>
      </c>
      <c r="D198" s="81">
        <f>'raw data'!D198</f>
        <v>38397.8646875</v>
      </c>
      <c r="E198" s="15">
        <f>'raw data'!E198</f>
        <v>29483.550485917494</v>
      </c>
      <c r="F198" s="31">
        <f>'raw data'!F198</f>
        <v>0.5422816633290546</v>
      </c>
    </row>
    <row r="199" spans="1:6" ht="11.25">
      <c r="A199" s="16">
        <f>'raw data'!A199</f>
        <v>0</v>
      </c>
      <c r="B199" s="15">
        <f>'raw data'!B199</f>
        <v>0</v>
      </c>
      <c r="C199" s="15" t="str">
        <f>'raw data'!C199</f>
        <v>blank-1</v>
      </c>
      <c r="D199" s="81">
        <f>'raw data'!D199</f>
        <v>38397.871666666666</v>
      </c>
      <c r="E199" s="15">
        <f>'raw data'!E199</f>
        <v>144.6693832727529</v>
      </c>
      <c r="F199" s="31">
        <f>'raw data'!F199</f>
        <v>207.31200164365202</v>
      </c>
    </row>
    <row r="200" spans="1:6" ht="11.25">
      <c r="A200" s="16">
        <f>'raw data'!A200</f>
        <v>0</v>
      </c>
      <c r="B200" s="15">
        <f>'raw data'!B200</f>
        <v>0</v>
      </c>
      <c r="C200" s="15" t="str">
        <f>'raw data'!C200</f>
        <v>bir1-1</v>
      </c>
      <c r="D200" s="81">
        <f>'raw data'!D200</f>
        <v>38397.87862268519</v>
      </c>
      <c r="E200" s="15">
        <f>'raw data'!E200</f>
        <v>40686.531902940966</v>
      </c>
      <c r="F200" s="31">
        <f>'raw data'!F200</f>
        <v>1.6313249271852235</v>
      </c>
    </row>
    <row r="201" spans="1:6" ht="11.25">
      <c r="A201" s="16">
        <f>'raw data'!A201</f>
        <v>0</v>
      </c>
      <c r="B201" s="15">
        <f>'raw data'!B201</f>
        <v>0</v>
      </c>
      <c r="C201" s="15" t="str">
        <f>'raw data'!C201</f>
        <v>drift-2</v>
      </c>
      <c r="D201" s="81">
        <f>'raw data'!D201</f>
        <v>38397.8855787037</v>
      </c>
      <c r="E201" s="15">
        <f>'raw data'!E201</f>
        <v>30538.36525258146</v>
      </c>
      <c r="F201" s="31">
        <f>'raw data'!F201</f>
        <v>1.2924041058941549</v>
      </c>
    </row>
    <row r="202" spans="1:6" ht="11.25">
      <c r="A202" s="16">
        <f>'raw data'!A202</f>
        <v>0</v>
      </c>
      <c r="B202" s="15">
        <f>'raw data'!B202</f>
        <v>0</v>
      </c>
      <c r="C202" s="15" t="str">
        <f>'raw data'!C202</f>
        <v>jp1-1</v>
      </c>
      <c r="D202" s="81">
        <f>'raw data'!D202</f>
        <v>38397.89255787037</v>
      </c>
      <c r="E202" s="15">
        <f>'raw data'!E202</f>
        <v>6521.3969747555675</v>
      </c>
      <c r="F202" s="31">
        <f>'raw data'!F202</f>
        <v>5.065103026215542</v>
      </c>
    </row>
    <row r="203" spans="1:6" ht="11.25">
      <c r="A203" s="16">
        <f>'raw data'!A203</f>
        <v>0</v>
      </c>
      <c r="B203" s="15">
        <f>'raw data'!B203</f>
        <v>0</v>
      </c>
      <c r="C203" s="15" t="str">
        <f>'raw data'!C203</f>
        <v>186r1  89-97</v>
      </c>
      <c r="D203" s="81">
        <f>'raw data'!D203</f>
        <v>38397.89952546296</v>
      </c>
      <c r="E203" s="15">
        <f>'raw data'!E203</f>
        <v>40825.636618738245</v>
      </c>
      <c r="F203" s="31">
        <f>'raw data'!F203</f>
        <v>0.6826785245149694</v>
      </c>
    </row>
    <row r="204" spans="1:6" ht="11.25">
      <c r="A204" s="16">
        <f>'raw data'!A204</f>
        <v>0</v>
      </c>
      <c r="B204" s="15">
        <f>'raw data'!B204</f>
        <v>0</v>
      </c>
      <c r="C204" s="15" t="str">
        <f>'raw data'!C204</f>
        <v>drift-3</v>
      </c>
      <c r="D204" s="81">
        <f>'raw data'!D204</f>
        <v>38397.90646990741</v>
      </c>
      <c r="E204" s="15">
        <f>'raw data'!E204</f>
        <v>30648.999592679418</v>
      </c>
      <c r="F204" s="31">
        <f>'raw data'!F204</f>
        <v>0.456549907080474</v>
      </c>
    </row>
    <row r="205" spans="1:6" ht="11.25">
      <c r="A205" s="16">
        <f>'raw data'!A205</f>
        <v>0</v>
      </c>
      <c r="B205" s="15">
        <f>'raw data'!B205</f>
        <v>0</v>
      </c>
      <c r="C205" s="15" t="str">
        <f>'raw data'!C205</f>
        <v>187r1  84-94</v>
      </c>
      <c r="D205" s="81">
        <f>'raw data'!D205</f>
        <v>38397.9134375</v>
      </c>
      <c r="E205" s="15">
        <f>'raw data'!E205</f>
        <v>43250.73539983052</v>
      </c>
      <c r="F205" s="31">
        <f>'raw data'!F205</f>
        <v>3.054767378769148</v>
      </c>
    </row>
    <row r="206" spans="1:6" ht="11.25">
      <c r="A206" s="16">
        <f>'raw data'!A206</f>
        <v>0</v>
      </c>
      <c r="B206" s="15">
        <f>'raw data'!B206</f>
        <v>0</v>
      </c>
      <c r="C206" s="15" t="str">
        <f>'raw data'!C206</f>
        <v>188r2  30-37</v>
      </c>
      <c r="D206" s="81">
        <f>'raw data'!D206</f>
        <v>38397.92039351852</v>
      </c>
      <c r="E206" s="15">
        <f>'raw data'!E206</f>
        <v>40355.163142730155</v>
      </c>
      <c r="F206" s="31">
        <f>'raw data'!F206</f>
        <v>3.169542980663225</v>
      </c>
    </row>
    <row r="207" spans="1:6" ht="11.25">
      <c r="A207" s="16">
        <f>'raw data'!A207</f>
        <v>0</v>
      </c>
      <c r="B207" s="15">
        <f>'raw data'!B207</f>
        <v>0</v>
      </c>
      <c r="C207" s="15" t="str">
        <f>'raw data'!C207</f>
        <v>189r3  67-76</v>
      </c>
      <c r="D207" s="81">
        <f>'raw data'!D207</f>
        <v>38397.92733796296</v>
      </c>
      <c r="E207" s="15">
        <f>'raw data'!E207</f>
        <v>9568.023967862835</v>
      </c>
      <c r="F207" s="31">
        <f>'raw data'!F207</f>
        <v>1.1591425570726324</v>
      </c>
    </row>
    <row r="208" spans="1:6" ht="11.25">
      <c r="A208" s="16">
        <f>'raw data'!A208</f>
        <v>0</v>
      </c>
      <c r="B208" s="15">
        <f>'raw data'!B208</f>
        <v>0</v>
      </c>
      <c r="C208" s="15" t="str">
        <f>'raw data'!C208</f>
        <v>ja3-1</v>
      </c>
      <c r="D208" s="81">
        <f>'raw data'!D208</f>
        <v>38397.93429398148</v>
      </c>
      <c r="E208" s="178">
        <v>19675.905</v>
      </c>
      <c r="F208" s="178">
        <v>1.2990400603960774</v>
      </c>
    </row>
    <row r="209" spans="1:6" ht="11.25">
      <c r="A209" s="16">
        <f>'raw data'!A209</f>
        <v>0</v>
      </c>
      <c r="B209" s="15">
        <f>'raw data'!B209</f>
        <v>0</v>
      </c>
      <c r="C209" s="15" t="str">
        <f>'raw data'!C209</f>
        <v>drift-4</v>
      </c>
      <c r="D209" s="81">
        <f>'raw data'!D209</f>
        <v>38397.94126157407</v>
      </c>
      <c r="E209" s="15">
        <f>'raw data'!E209</f>
        <v>30352.567067366348</v>
      </c>
      <c r="F209" s="31">
        <f>'raw data'!F209</f>
        <v>1.5909818927540353</v>
      </c>
    </row>
    <row r="210" spans="1:6" ht="11.25">
      <c r="A210" s="16">
        <f>'raw data'!A210</f>
        <v>0</v>
      </c>
      <c r="B210" s="15">
        <f>'raw data'!B210</f>
        <v>0</v>
      </c>
      <c r="C210" s="15" t="str">
        <f>'raw data'!C210</f>
        <v>dts1-1</v>
      </c>
      <c r="D210" s="81">
        <f>'raw data'!D210</f>
        <v>38397.948217592595</v>
      </c>
      <c r="E210" s="15">
        <f>'raw data'!E210</f>
        <v>3140.832776265144</v>
      </c>
      <c r="F210" s="31">
        <f>'raw data'!F210</f>
        <v>8.716047971812436</v>
      </c>
    </row>
    <row r="211" spans="1:9" ht="11.25">
      <c r="A211" s="16">
        <f>'raw data'!A211</f>
        <v>0</v>
      </c>
      <c r="B211" s="15">
        <f>'raw data'!B211</f>
        <v>0</v>
      </c>
      <c r="C211" s="15" t="str">
        <f>'raw data'!C211</f>
        <v>191r3  55-66</v>
      </c>
      <c r="D211" s="81">
        <f>'raw data'!D211</f>
        <v>38397.95517361111</v>
      </c>
      <c r="E211" s="15">
        <f>'raw data'!E211</f>
        <v>44046.14462862938</v>
      </c>
      <c r="F211" s="31">
        <f>'raw data'!F211</f>
        <v>1.9876898705294355</v>
      </c>
      <c r="I211" s="88"/>
    </row>
    <row r="212" spans="1:9" ht="11.25">
      <c r="A212" s="16">
        <f>'raw data'!A212</f>
        <v>0</v>
      </c>
      <c r="B212" s="15">
        <f>'raw data'!B212</f>
        <v>0</v>
      </c>
      <c r="C212" s="15" t="str">
        <f>'raw data'!C212</f>
        <v>193r1  29-38</v>
      </c>
      <c r="D212" s="81">
        <f>'raw data'!D212</f>
        <v>38397.96212962963</v>
      </c>
      <c r="E212" s="15">
        <f>'raw data'!E212</f>
        <v>43007.83906120646</v>
      </c>
      <c r="F212" s="31">
        <f>'raw data'!F212</f>
        <v>1.2893856144381832</v>
      </c>
      <c r="I212" s="88"/>
    </row>
    <row r="213" spans="1:9" ht="11.25">
      <c r="A213" s="16">
        <f>'raw data'!A213</f>
        <v>0</v>
      </c>
      <c r="B213" s="15">
        <f>'raw data'!B213</f>
        <v>0</v>
      </c>
      <c r="C213" s="15" t="str">
        <f>'raw data'!C213</f>
        <v>162r3  71-86</v>
      </c>
      <c r="D213" s="81">
        <f>'raw data'!D213</f>
        <v>38397.96909722222</v>
      </c>
      <c r="E213" s="15">
        <f>'raw data'!E213</f>
        <v>38716.47033184579</v>
      </c>
      <c r="F213" s="31">
        <f>'raw data'!F213</f>
        <v>2.675587354857655</v>
      </c>
      <c r="I213" s="88"/>
    </row>
    <row r="214" spans="1:9" ht="11.25">
      <c r="A214" s="16">
        <f>'raw data'!A214</f>
        <v>0</v>
      </c>
      <c r="B214" s="15">
        <f>'raw data'!B214</f>
        <v>0</v>
      </c>
      <c r="C214" s="15" t="str">
        <f>'raw data'!C214</f>
        <v>drift-5</v>
      </c>
      <c r="D214" s="81">
        <f>'raw data'!D214</f>
        <v>38397.97605324074</v>
      </c>
      <c r="E214" s="15">
        <f>'raw data'!E214</f>
        <v>29708.3380664156</v>
      </c>
      <c r="F214" s="31">
        <f>'raw data'!F214</f>
        <v>2.39947404735506</v>
      </c>
      <c r="I214" s="88"/>
    </row>
    <row r="215" spans="1:9" ht="11.25">
      <c r="A215" s="16">
        <f>'raw data'!A215</f>
        <v>0</v>
      </c>
      <c r="B215" s="15">
        <f>'raw data'!B215</f>
        <v>0</v>
      </c>
      <c r="C215" s="15" t="str">
        <f>'raw data'!C215</f>
        <v>bir1-2</v>
      </c>
      <c r="D215" s="81">
        <f>'raw data'!D215</f>
        <v>38397.98300925926</v>
      </c>
      <c r="E215" s="15">
        <f>'raw data'!E215</f>
        <v>41473.862261185735</v>
      </c>
      <c r="F215" s="31">
        <f>'raw data'!F215</f>
        <v>1.4955667168600038</v>
      </c>
      <c r="I215" s="88"/>
    </row>
    <row r="216" spans="1:9" ht="11.25">
      <c r="A216" s="16">
        <f>'raw data'!A216</f>
        <v>0</v>
      </c>
      <c r="B216" s="15">
        <f>'raw data'!B216</f>
        <v>0</v>
      </c>
      <c r="C216" s="15" t="str">
        <f>'raw data'!C216</f>
        <v>161r2  51-60</v>
      </c>
      <c r="D216" s="81">
        <f>'raw data'!D216</f>
        <v>38397.989953703705</v>
      </c>
      <c r="E216" s="15">
        <f>'raw data'!E216</f>
        <v>15167.361151361732</v>
      </c>
      <c r="F216" s="31">
        <f>'raw data'!F216</f>
        <v>1.907274083733643</v>
      </c>
      <c r="I216" s="88"/>
    </row>
    <row r="217" spans="1:9" ht="11.25">
      <c r="A217" s="16">
        <f>'raw data'!A217</f>
        <v>0</v>
      </c>
      <c r="B217" s="15">
        <f>'raw data'!B217</f>
        <v>0</v>
      </c>
      <c r="C217" s="15" t="str">
        <f>'raw data'!C217</f>
        <v>160r2  122-132</v>
      </c>
      <c r="D217" s="81">
        <f>'raw data'!D217</f>
        <v>38397.99690972222</v>
      </c>
      <c r="E217" s="15">
        <f>'raw data'!E217</f>
        <v>28664.63646899909</v>
      </c>
      <c r="F217" s="31">
        <f>'raw data'!F217</f>
        <v>2.896413607964482</v>
      </c>
      <c r="I217" s="88"/>
    </row>
    <row r="218" spans="1:9" ht="11.25">
      <c r="A218" s="16">
        <f>'raw data'!A218</f>
        <v>0</v>
      </c>
      <c r="B218" s="15">
        <f>'raw data'!B218</f>
        <v>0</v>
      </c>
      <c r="C218" s="15" t="str">
        <f>'raw data'!C218</f>
        <v>jb3-1</v>
      </c>
      <c r="D218" s="81">
        <f>'raw data'!D218</f>
        <v>38398.003854166665</v>
      </c>
      <c r="E218" s="15">
        <f>'raw data'!E218</f>
        <v>32365.64889277403</v>
      </c>
      <c r="F218" s="31">
        <f>'raw data'!F218</f>
        <v>1.9059930165867163</v>
      </c>
      <c r="I218" s="88"/>
    </row>
    <row r="219" spans="1:9" ht="11.25">
      <c r="A219" s="16">
        <f>'raw data'!A219</f>
        <v>0</v>
      </c>
      <c r="B219" s="15">
        <f>'raw data'!B219</f>
        <v>0</v>
      </c>
      <c r="C219" s="15" t="str">
        <f>'raw data'!C219</f>
        <v>drift-6</v>
      </c>
      <c r="D219" s="81">
        <f>'raw data'!D219</f>
        <v>38398.01082175926</v>
      </c>
      <c r="E219" s="15">
        <f>'raw data'!E219</f>
        <v>29257.96518500189</v>
      </c>
      <c r="F219" s="31">
        <f>'raw data'!F219</f>
        <v>5.092933704407071</v>
      </c>
      <c r="I219" s="88"/>
    </row>
    <row r="220" spans="1:9" ht="11.25">
      <c r="A220" s="16">
        <f>'raw data'!A220</f>
        <v>0</v>
      </c>
      <c r="B220" s="15">
        <f>'raw data'!B220</f>
        <v>0</v>
      </c>
      <c r="C220" s="15" t="str">
        <f>'raw data'!C220</f>
        <v>159r1  110-117</v>
      </c>
      <c r="D220" s="81">
        <f>'raw data'!D220</f>
        <v>38398.017800925925</v>
      </c>
      <c r="E220" s="15">
        <f>'raw data'!E220</f>
        <v>36059.73162863067</v>
      </c>
      <c r="F220" s="31">
        <f>'raw data'!F220</f>
        <v>1.0677764551818059</v>
      </c>
      <c r="I220" s="88"/>
    </row>
    <row r="221" spans="1:9" ht="11.25">
      <c r="A221" s="16">
        <f>'raw data'!A221</f>
        <v>0</v>
      </c>
      <c r="B221" s="15">
        <f>'raw data'!B221</f>
        <v>0</v>
      </c>
      <c r="C221" s="15" t="str">
        <f>'raw data'!C221</f>
        <v>jp1-2</v>
      </c>
      <c r="D221" s="81">
        <f>'raw data'!D221</f>
        <v>38398.02475694445</v>
      </c>
      <c r="E221" s="15">
        <f>'raw data'!E221</f>
        <v>6983.832655670867</v>
      </c>
      <c r="F221" s="31">
        <f>'raw data'!F221</f>
        <v>1.8890871185361215</v>
      </c>
      <c r="I221" s="88"/>
    </row>
    <row r="222" spans="1:9" ht="11.25">
      <c r="A222" s="16">
        <f>'raw data'!A222</f>
        <v>0</v>
      </c>
      <c r="B222" s="15">
        <f>'raw data'!B222</f>
        <v>0</v>
      </c>
      <c r="C222" s="15" t="str">
        <f>'raw data'!C222</f>
        <v>158r3  42-57</v>
      </c>
      <c r="D222" s="81">
        <f>'raw data'!D222</f>
        <v>38398.031701388885</v>
      </c>
      <c r="E222" s="15">
        <f>'raw data'!E222</f>
        <v>36651.018200285995</v>
      </c>
      <c r="F222" s="31">
        <f>'raw data'!F222</f>
        <v>1.2228601298627932</v>
      </c>
      <c r="I222" s="88"/>
    </row>
    <row r="223" spans="1:9" ht="11.25">
      <c r="A223" s="16">
        <f>'raw data'!A223</f>
        <v>0</v>
      </c>
      <c r="B223" s="15">
        <f>'raw data'!B223</f>
        <v>0</v>
      </c>
      <c r="C223" s="15" t="str">
        <f>'raw data'!C223</f>
        <v>158r1  11-18</v>
      </c>
      <c r="D223" s="81">
        <f>'raw data'!D223</f>
        <v>38398.03864583333</v>
      </c>
      <c r="E223" s="15">
        <f>'raw data'!E223</f>
        <v>37975.06214571842</v>
      </c>
      <c r="F223" s="31">
        <f>'raw data'!F223</f>
        <v>2.4649041073391413</v>
      </c>
      <c r="I223" s="88"/>
    </row>
    <row r="224" spans="1:9" ht="11.25">
      <c r="A224" s="16">
        <f>'raw data'!A224</f>
        <v>0</v>
      </c>
      <c r="B224" s="15">
        <f>'raw data'!B224</f>
        <v>0</v>
      </c>
      <c r="C224" s="15" t="str">
        <f>'raw data'!C224</f>
        <v>drift-7</v>
      </c>
      <c r="D224" s="81">
        <f>'raw data'!D224</f>
        <v>38398.045590277776</v>
      </c>
      <c r="E224" s="15">
        <f>'raw data'!E224</f>
        <v>29414.618010347313</v>
      </c>
      <c r="F224" s="31">
        <f>'raw data'!F224</f>
        <v>1.4309769290253813</v>
      </c>
      <c r="I224" s="88"/>
    </row>
    <row r="225" spans="1:9" ht="11.25">
      <c r="A225" s="16">
        <f>'raw data'!A225</f>
        <v>0</v>
      </c>
      <c r="B225" s="15">
        <f>'raw data'!B225</f>
        <v>0</v>
      </c>
      <c r="C225" s="15" t="str">
        <f>'raw data'!C225</f>
        <v>ja3-2</v>
      </c>
      <c r="D225" s="81">
        <f>'raw data'!D225</f>
        <v>38398.05255787037</v>
      </c>
      <c r="E225" s="15">
        <f>'raw data'!E225</f>
        <v>19691.304106076936</v>
      </c>
      <c r="F225" s="31">
        <f>'raw data'!F225</f>
        <v>1.8496746709477063</v>
      </c>
      <c r="I225" s="88"/>
    </row>
    <row r="226" spans="1:9" ht="11.25">
      <c r="A226" s="16">
        <f>'raw data'!A226</f>
        <v>0</v>
      </c>
      <c r="B226" s="15">
        <f>'raw data'!B226</f>
        <v>0</v>
      </c>
      <c r="C226" s="15" t="str">
        <f>'raw data'!C226</f>
        <v>blank-2</v>
      </c>
      <c r="D226" s="81">
        <f>'raw data'!D226</f>
        <v>38398.05949074074</v>
      </c>
      <c r="E226" s="15">
        <f>'raw data'!E226</f>
        <v>291.4292459962469</v>
      </c>
      <c r="F226" s="31">
        <f>'raw data'!F226</f>
        <v>115.18656406234288</v>
      </c>
      <c r="I226" s="88"/>
    </row>
    <row r="227" spans="1:9" ht="11.25">
      <c r="A227" s="16">
        <f>'raw data'!A227</f>
        <v>0</v>
      </c>
      <c r="B227" s="15">
        <f>'raw data'!B227</f>
        <v>0</v>
      </c>
      <c r="C227" s="15" t="str">
        <f>'raw data'!C227</f>
        <v>dts1-2</v>
      </c>
      <c r="D227" s="81">
        <f>'raw data'!D227</f>
        <v>38398.06643518519</v>
      </c>
      <c r="E227" s="15">
        <f>'raw data'!E227</f>
        <v>3334.691191803387</v>
      </c>
      <c r="F227" s="31">
        <f>'raw data'!F227</f>
        <v>15.948811857862758</v>
      </c>
      <c r="I227" s="88"/>
    </row>
    <row r="228" spans="1:9" ht="11.25">
      <c r="A228" s="16">
        <f>'raw data'!A228</f>
        <v>0</v>
      </c>
      <c r="B228" s="15">
        <f>'raw data'!B228</f>
        <v>0</v>
      </c>
      <c r="C228" s="15" t="str">
        <f>'raw data'!C228</f>
        <v>jb3-2</v>
      </c>
      <c r="D228" s="81">
        <f>'raw data'!D228</f>
        <v>38398.073379629626</v>
      </c>
      <c r="E228" s="15">
        <f>'raw data'!E228</f>
        <v>31215.71523655048</v>
      </c>
      <c r="F228" s="31">
        <f>'raw data'!F228</f>
        <v>0.6241095121106843</v>
      </c>
      <c r="I228" s="88"/>
    </row>
    <row r="229" spans="1:9" ht="11.25">
      <c r="A229" s="16">
        <f>'raw data'!A229</f>
        <v>0</v>
      </c>
      <c r="B229" s="15">
        <f>'raw data'!B229</f>
        <v>0</v>
      </c>
      <c r="C229" s="15" t="str">
        <f>'raw data'!C229</f>
        <v>drift-8</v>
      </c>
      <c r="D229" s="81">
        <f>'raw data'!D229</f>
        <v>38398.08032407407</v>
      </c>
      <c r="E229" s="15">
        <f>'raw data'!E229</f>
        <v>29607.68035136284</v>
      </c>
      <c r="F229" s="31">
        <f>'raw data'!F229</f>
        <v>0.5828649988862853</v>
      </c>
      <c r="I229" s="88"/>
    </row>
    <row r="230" spans="1:9" ht="11.25">
      <c r="A230" s="16">
        <f>'raw data'!A230</f>
        <v>0</v>
      </c>
      <c r="B230" s="15">
        <f>'raw data'!B230</f>
        <v>0</v>
      </c>
      <c r="C230" s="15">
        <f>'raw data'!C230</f>
        <v>0</v>
      </c>
      <c r="D230" s="81">
        <f>'raw data'!D230</f>
        <v>0</v>
      </c>
      <c r="E230" s="15">
        <f>'raw data'!E230</f>
        <v>0</v>
      </c>
      <c r="F230" s="31">
        <f>'raw data'!F230</f>
        <v>0</v>
      </c>
      <c r="I230" s="88"/>
    </row>
    <row r="231" spans="1:9" ht="11.25">
      <c r="A231" s="16">
        <f>'raw data'!A231</f>
        <v>0</v>
      </c>
      <c r="B231" s="15">
        <f>'raw data'!B231</f>
        <v>0</v>
      </c>
      <c r="C231" s="15">
        <f>'raw data'!C231</f>
        <v>0</v>
      </c>
      <c r="D231" s="81">
        <f>'raw data'!D231</f>
        <v>0</v>
      </c>
      <c r="E231" s="15">
        <f>'raw data'!E231</f>
        <v>799516.3286641873</v>
      </c>
      <c r="F231" s="31">
        <f>'raw data'!F231</f>
        <v>1.2012702463737104</v>
      </c>
      <c r="I231" s="88"/>
    </row>
    <row r="232" spans="1:9" ht="11.25">
      <c r="A232" s="16">
        <f>'raw data'!A232</f>
        <v>0</v>
      </c>
      <c r="B232" s="15">
        <f>'raw data'!B232</f>
        <v>0</v>
      </c>
      <c r="C232" s="15">
        <f>'raw data'!C232</f>
        <v>0</v>
      </c>
      <c r="D232" s="81">
        <f>'raw data'!D232</f>
        <v>0</v>
      </c>
      <c r="E232" s="15">
        <f>'raw data'!E232</f>
        <v>289836.0295037815</v>
      </c>
      <c r="F232" s="31">
        <f>'raw data'!F232</f>
        <v>0</v>
      </c>
      <c r="I232" s="88"/>
    </row>
    <row r="233" spans="1:9" ht="11.25">
      <c r="A233" s="16">
        <f>'raw data'!A233</f>
        <v>0</v>
      </c>
      <c r="B233" s="15">
        <f>'raw data'!B233</f>
        <v>0</v>
      </c>
      <c r="C233" s="15">
        <f>'raw data'!C233</f>
        <v>0</v>
      </c>
      <c r="D233" s="81">
        <f>'raw data'!D233</f>
        <v>0</v>
      </c>
      <c r="E233" s="15">
        <f>'raw data'!E233</f>
        <v>36.251420904440145</v>
      </c>
      <c r="F233" s="31" t="str">
        <f>'raw data'!F233</f>
        <v>%</v>
      </c>
      <c r="I233" s="88"/>
    </row>
    <row r="234" spans="1:9" ht="11.25">
      <c r="A234" s="16">
        <f>'raw data'!A234</f>
        <v>0</v>
      </c>
      <c r="B234" s="15">
        <f>'raw data'!B234</f>
        <v>0</v>
      </c>
      <c r="C234" s="15">
        <f>'raw data'!C234</f>
        <v>0</v>
      </c>
      <c r="D234" s="81">
        <f>'raw data'!D234</f>
        <v>0</v>
      </c>
      <c r="E234" s="15">
        <f>'raw data'!E234</f>
        <v>0</v>
      </c>
      <c r="F234" s="31">
        <f>'raw data'!F234</f>
        <v>0</v>
      </c>
      <c r="I234" s="88"/>
    </row>
    <row r="235" spans="1:6" ht="11.25">
      <c r="A235" s="16">
        <f>'raw data'!A235</f>
        <v>0</v>
      </c>
      <c r="B235" s="15">
        <f>'raw data'!B235</f>
        <v>0</v>
      </c>
      <c r="C235" s="15">
        <f>'raw data'!C235</f>
        <v>0</v>
      </c>
      <c r="D235" s="81">
        <f>'raw data'!D235</f>
        <v>0</v>
      </c>
      <c r="E235" s="15">
        <f>'raw data'!E235</f>
        <v>0</v>
      </c>
      <c r="F235" s="31">
        <f>'raw data'!F235</f>
        <v>0</v>
      </c>
    </row>
    <row r="236" spans="1:6" ht="11.25">
      <c r="A236" s="16">
        <f>'raw data'!A236</f>
        <v>0</v>
      </c>
      <c r="B236" s="15">
        <f>'raw data'!B236</f>
        <v>0</v>
      </c>
      <c r="C236" s="15" t="str">
        <f>'raw data'!C236</f>
        <v>Sample_Name</v>
      </c>
      <c r="D236" s="81" t="str">
        <f>'raw data'!D236</f>
        <v>DateTime_Measured</v>
      </c>
      <c r="E236" s="15" t="str">
        <f>'raw data'!E236</f>
        <v>Net_Intensity</v>
      </c>
      <c r="F236" s="31" t="str">
        <f>'raw data'!F236</f>
        <v>RSD(%)</v>
      </c>
    </row>
    <row r="237" spans="1:6" ht="11.25">
      <c r="A237" s="16" t="str">
        <f>'raw data'!A237</f>
        <v>Sr 407.771</v>
      </c>
      <c r="B237" s="15">
        <f>'raw data'!B237</f>
        <v>0</v>
      </c>
      <c r="C237" s="15" t="str">
        <f>'raw data'!C237</f>
        <v>drift-1</v>
      </c>
      <c r="D237" s="81">
        <f>'raw data'!D237</f>
        <v>38397.86560185185</v>
      </c>
      <c r="E237" s="15">
        <f>'raw data'!E237</f>
        <v>4726310.768488519</v>
      </c>
      <c r="F237" s="31">
        <f>'raw data'!F237</f>
        <v>1.3553142538662302</v>
      </c>
    </row>
    <row r="238" spans="1:6" ht="11.25">
      <c r="A238" s="16">
        <f>'raw data'!A238</f>
        <v>0</v>
      </c>
      <c r="B238" s="15">
        <f>'raw data'!B238</f>
        <v>0</v>
      </c>
      <c r="C238" s="15" t="str">
        <f>'raw data'!C238</f>
        <v>blank-1</v>
      </c>
      <c r="D238" s="81">
        <f>'raw data'!D238</f>
        <v>38397.872569444444</v>
      </c>
      <c r="E238" s="15">
        <f>'raw data'!E238</f>
        <v>4981.157230647355</v>
      </c>
      <c r="F238" s="31">
        <f>'raw data'!F238</f>
        <v>12.648754108901764</v>
      </c>
    </row>
    <row r="239" spans="1:6" ht="11.25">
      <c r="A239" s="16">
        <f>'raw data'!A239</f>
        <v>0</v>
      </c>
      <c r="B239" s="15">
        <f>'raw data'!B239</f>
        <v>0</v>
      </c>
      <c r="C239" s="15" t="str">
        <f>'raw data'!C239</f>
        <v>bir1-1</v>
      </c>
      <c r="D239" s="81">
        <f>'raw data'!D239</f>
        <v>38397.879537037035</v>
      </c>
      <c r="E239" s="15">
        <f>'raw data'!E239</f>
        <v>1288244.3086015834</v>
      </c>
      <c r="F239" s="31">
        <f>'raw data'!F239</f>
        <v>0.8293711621563012</v>
      </c>
    </row>
    <row r="240" spans="1:6" ht="11.25">
      <c r="A240" s="16">
        <f>'raw data'!A240</f>
        <v>0</v>
      </c>
      <c r="B240" s="15">
        <f>'raw data'!B240</f>
        <v>0</v>
      </c>
      <c r="C240" s="15" t="str">
        <f>'raw data'!C240</f>
        <v>drift-2</v>
      </c>
      <c r="D240" s="81">
        <f>'raw data'!D240</f>
        <v>38397.88649305556</v>
      </c>
      <c r="E240" s="15">
        <f>'raw data'!E240</f>
        <v>4736084.6233251</v>
      </c>
      <c r="F240" s="31">
        <f>'raw data'!F240</f>
        <v>2.328686750947781</v>
      </c>
    </row>
    <row r="241" spans="1:6" ht="11.25">
      <c r="A241" s="16">
        <f>'raw data'!A241</f>
        <v>0</v>
      </c>
      <c r="B241" s="15">
        <f>'raw data'!B241</f>
        <v>0</v>
      </c>
      <c r="C241" s="15" t="str">
        <f>'raw data'!C241</f>
        <v>jp1-1</v>
      </c>
      <c r="D241" s="81">
        <f>'raw data'!D241</f>
        <v>38397.89346064815</v>
      </c>
      <c r="E241" s="178">
        <v>12192.14</v>
      </c>
      <c r="F241" s="178">
        <v>5.209400917290977</v>
      </c>
    </row>
    <row r="242" spans="1:6" ht="11.25">
      <c r="A242" s="16">
        <f>'raw data'!A242</f>
        <v>0</v>
      </c>
      <c r="B242" s="15">
        <f>'raw data'!B242</f>
        <v>0</v>
      </c>
      <c r="C242" s="15" t="str">
        <f>'raw data'!C242</f>
        <v>186r1  89-97</v>
      </c>
      <c r="D242" s="81">
        <f>'raw data'!D242</f>
        <v>38397.90042824074</v>
      </c>
      <c r="E242" s="15">
        <f>'raw data'!E242</f>
        <v>1056474.736901837</v>
      </c>
      <c r="F242" s="31">
        <f>'raw data'!F242</f>
        <v>1.7622309484305376</v>
      </c>
    </row>
    <row r="243" spans="1:6" ht="11.25">
      <c r="A243" s="16">
        <f>'raw data'!A243</f>
        <v>0</v>
      </c>
      <c r="B243" s="15">
        <f>'raw data'!B243</f>
        <v>0</v>
      </c>
      <c r="C243" s="15" t="str">
        <f>'raw data'!C243</f>
        <v>drift-3</v>
      </c>
      <c r="D243" s="81">
        <f>'raw data'!D243</f>
        <v>38397.90738425926</v>
      </c>
      <c r="E243" s="15">
        <f>'raw data'!E243</f>
        <v>4810579.189759356</v>
      </c>
      <c r="F243" s="31">
        <f>'raw data'!F243</f>
        <v>0.8245866774194532</v>
      </c>
    </row>
    <row r="244" spans="1:6" ht="11.25">
      <c r="A244" s="16">
        <f>'raw data'!A244</f>
        <v>0</v>
      </c>
      <c r="B244" s="15">
        <f>'raw data'!B244</f>
        <v>0</v>
      </c>
      <c r="C244" s="15" t="str">
        <f>'raw data'!C244</f>
        <v>187r1  84-94</v>
      </c>
      <c r="D244" s="81">
        <f>'raw data'!D244</f>
        <v>38397.914351851854</v>
      </c>
      <c r="E244" s="15">
        <f>'raw data'!E244</f>
        <v>1086872.0596026136</v>
      </c>
      <c r="F244" s="31">
        <f>'raw data'!F244</f>
        <v>1.4086693484795818</v>
      </c>
    </row>
    <row r="245" spans="1:6" ht="11.25">
      <c r="A245" s="16">
        <f>'raw data'!A245</f>
        <v>0</v>
      </c>
      <c r="B245" s="15">
        <f>'raw data'!B245</f>
        <v>0</v>
      </c>
      <c r="C245" s="15" t="str">
        <f>'raw data'!C245</f>
        <v>188r2  30-37</v>
      </c>
      <c r="D245" s="81">
        <f>'raw data'!D245</f>
        <v>38397.9212962963</v>
      </c>
      <c r="E245" s="15">
        <f>'raw data'!E245</f>
        <v>991825.9176722593</v>
      </c>
      <c r="F245" s="31">
        <f>'raw data'!F245</f>
        <v>1.1163319179797964</v>
      </c>
    </row>
    <row r="246" spans="1:6" ht="11.25">
      <c r="A246" s="16">
        <f>'raw data'!A246</f>
        <v>0</v>
      </c>
      <c r="B246" s="15">
        <f>'raw data'!B246</f>
        <v>0</v>
      </c>
      <c r="C246" s="15" t="str">
        <f>'raw data'!C246</f>
        <v>189r3  67-76</v>
      </c>
      <c r="D246" s="81">
        <f>'raw data'!D246</f>
        <v>38397.928252314814</v>
      </c>
      <c r="E246" s="15">
        <f>'raw data'!E246</f>
        <v>896513.3296799671</v>
      </c>
      <c r="F246" s="31">
        <f>'raw data'!F246</f>
        <v>2.965358306129583</v>
      </c>
    </row>
    <row r="247" spans="1:6" ht="11.25">
      <c r="A247" s="16">
        <f>'raw data'!A247</f>
        <v>0</v>
      </c>
      <c r="B247" s="15">
        <f>'raw data'!B247</f>
        <v>0</v>
      </c>
      <c r="C247" s="15" t="str">
        <f>'raw data'!C247</f>
        <v>ja3-1</v>
      </c>
      <c r="D247" s="81">
        <f>'raw data'!D247</f>
        <v>38397.935208333336</v>
      </c>
      <c r="E247" s="15">
        <f>'raw data'!E247</f>
        <v>3453770.1490227403</v>
      </c>
      <c r="F247" s="31">
        <f>'raw data'!F247</f>
        <v>0.37658316942098935</v>
      </c>
    </row>
    <row r="248" spans="1:6" ht="11.25">
      <c r="A248" s="16">
        <f>'raw data'!A248</f>
        <v>0</v>
      </c>
      <c r="B248" s="15">
        <f>'raw data'!B248</f>
        <v>0</v>
      </c>
      <c r="C248" s="15" t="str">
        <f>'raw data'!C248</f>
        <v>drift-4</v>
      </c>
      <c r="D248" s="81">
        <f>'raw data'!D248</f>
        <v>38397.94216435185</v>
      </c>
      <c r="E248" s="15">
        <f>'raw data'!E248</f>
        <v>4657528.777705179</v>
      </c>
      <c r="F248" s="31">
        <f>'raw data'!F248</f>
        <v>2.0903999343911854</v>
      </c>
    </row>
    <row r="249" spans="1:6" ht="11.25">
      <c r="A249" s="16">
        <f>'raw data'!A249</f>
        <v>0</v>
      </c>
      <c r="B249" s="15">
        <f>'raw data'!B249</f>
        <v>0</v>
      </c>
      <c r="C249" s="15" t="str">
        <f>'raw data'!C249</f>
        <v>dts1-1</v>
      </c>
      <c r="D249" s="81">
        <f>'raw data'!D249</f>
        <v>38397.94913194444</v>
      </c>
      <c r="E249" s="178">
        <v>8852.775</v>
      </c>
      <c r="F249" s="178">
        <v>8.114482182990281</v>
      </c>
    </row>
    <row r="250" spans="1:6" ht="11.25">
      <c r="A250" s="16">
        <f>'raw data'!A250</f>
        <v>0</v>
      </c>
      <c r="B250" s="15">
        <f>'raw data'!B250</f>
        <v>0</v>
      </c>
      <c r="C250" s="15" t="str">
        <f>'raw data'!C250</f>
        <v>191r3  55-66</v>
      </c>
      <c r="D250" s="81">
        <f>'raw data'!D250</f>
        <v>38397.95607638889</v>
      </c>
      <c r="E250" s="15">
        <f>'raw data'!E250</f>
        <v>1151281.8004347163</v>
      </c>
      <c r="F250" s="31">
        <f>'raw data'!F250</f>
        <v>1.255571618934821</v>
      </c>
    </row>
    <row r="251" spans="1:6" ht="11.25">
      <c r="A251" s="16">
        <f>'raw data'!A251</f>
        <v>0</v>
      </c>
      <c r="B251" s="15">
        <f>'raw data'!B251</f>
        <v>0</v>
      </c>
      <c r="C251" s="15" t="str">
        <f>'raw data'!C251</f>
        <v>193r1  29-38</v>
      </c>
      <c r="D251" s="81">
        <f>'raw data'!D251</f>
        <v>38397.96304398148</v>
      </c>
      <c r="E251" s="15">
        <f>'raw data'!E251</f>
        <v>1077442.6169130777</v>
      </c>
      <c r="F251" s="31">
        <f>'raw data'!F251</f>
        <v>1.0061266966446887</v>
      </c>
    </row>
    <row r="252" spans="1:6" ht="11.25">
      <c r="A252" s="16">
        <f>'raw data'!A252</f>
        <v>0</v>
      </c>
      <c r="B252" s="15">
        <f>'raw data'!B252</f>
        <v>0</v>
      </c>
      <c r="C252" s="15" t="str">
        <f>'raw data'!C252</f>
        <v>162r3  71-86</v>
      </c>
      <c r="D252" s="81">
        <f>'raw data'!D252</f>
        <v>38397.97001157407</v>
      </c>
      <c r="E252" s="15">
        <f>'raw data'!E252</f>
        <v>1131595.158416848</v>
      </c>
      <c r="F252" s="31">
        <f>'raw data'!F252</f>
        <v>1.7075169117935158</v>
      </c>
    </row>
    <row r="253" spans="1:6" ht="11.25">
      <c r="A253" s="16">
        <f>'raw data'!A253</f>
        <v>0</v>
      </c>
      <c r="B253" s="15">
        <f>'raw data'!B253</f>
        <v>0</v>
      </c>
      <c r="C253" s="15" t="str">
        <f>'raw data'!C253</f>
        <v>drift-5</v>
      </c>
      <c r="D253" s="81">
        <f>'raw data'!D253</f>
        <v>38397.976956018516</v>
      </c>
      <c r="E253" s="15">
        <f>'raw data'!E253</f>
        <v>4729223.331611762</v>
      </c>
      <c r="F253" s="31">
        <f>'raw data'!F253</f>
        <v>2.1039507129884276</v>
      </c>
    </row>
    <row r="254" spans="1:6" ht="11.25">
      <c r="A254" s="16">
        <f>'raw data'!A254</f>
        <v>0</v>
      </c>
      <c r="B254" s="15">
        <f>'raw data'!B254</f>
        <v>0</v>
      </c>
      <c r="C254" s="15" t="str">
        <f>'raw data'!C254</f>
        <v>bir1-2</v>
      </c>
      <c r="D254" s="81">
        <f>'raw data'!D254</f>
        <v>38397.98391203704</v>
      </c>
      <c r="E254" s="15">
        <f>'raw data'!E254</f>
        <v>1280604.6927436292</v>
      </c>
      <c r="F254" s="31">
        <f>'raw data'!F254</f>
        <v>0.9869476235086364</v>
      </c>
    </row>
    <row r="255" spans="1:6" ht="11.25">
      <c r="A255" s="16">
        <f>'raw data'!A255</f>
        <v>0</v>
      </c>
      <c r="B255" s="15">
        <f>'raw data'!B255</f>
        <v>0</v>
      </c>
      <c r="C255" s="15" t="str">
        <f>'raw data'!C255</f>
        <v>161r2  51-60</v>
      </c>
      <c r="D255" s="81">
        <f>'raw data'!D255</f>
        <v>38397.99085648148</v>
      </c>
      <c r="E255" s="15">
        <f>'raw data'!E255</f>
        <v>942566.663901331</v>
      </c>
      <c r="F255" s="31">
        <f>'raw data'!F255</f>
        <v>0.6296193869192135</v>
      </c>
    </row>
    <row r="256" spans="1:6" ht="11.25">
      <c r="A256" s="16">
        <f>'raw data'!A256</f>
        <v>0</v>
      </c>
      <c r="B256" s="15">
        <f>'raw data'!B256</f>
        <v>0</v>
      </c>
      <c r="C256" s="15" t="str">
        <f>'raw data'!C256</f>
        <v>160r2  122-132</v>
      </c>
      <c r="D256" s="81">
        <f>'raw data'!D256</f>
        <v>38397.9978125</v>
      </c>
      <c r="E256" s="15">
        <f>'raw data'!E256</f>
        <v>919057.6254733164</v>
      </c>
      <c r="F256" s="31">
        <f>'raw data'!F256</f>
        <v>2.013460268080255</v>
      </c>
    </row>
    <row r="257" spans="1:6" ht="11.25">
      <c r="A257" s="16">
        <f>'raw data'!A257</f>
        <v>0</v>
      </c>
      <c r="B257" s="15">
        <f>'raw data'!B257</f>
        <v>0</v>
      </c>
      <c r="C257" s="15" t="str">
        <f>'raw data'!C257</f>
        <v>jb3-1</v>
      </c>
      <c r="D257" s="81">
        <f>'raw data'!D257</f>
        <v>38398.00475694444</v>
      </c>
      <c r="E257" s="15">
        <f>'raw data'!E257</f>
        <v>4890404.125459891</v>
      </c>
      <c r="F257" s="31">
        <f>'raw data'!F257</f>
        <v>2.160715009982718</v>
      </c>
    </row>
    <row r="258" spans="1:6" ht="11.25">
      <c r="A258" s="16">
        <f>'raw data'!A258</f>
        <v>0</v>
      </c>
      <c r="B258" s="15">
        <f>'raw data'!B258</f>
        <v>0</v>
      </c>
      <c r="C258" s="15" t="str">
        <f>'raw data'!C258</f>
        <v>drift-6</v>
      </c>
      <c r="D258" s="81">
        <f>'raw data'!D258</f>
        <v>38398.01173611111</v>
      </c>
      <c r="E258" s="15">
        <f>'raw data'!E258</f>
        <v>4649234.2591582965</v>
      </c>
      <c r="F258" s="31">
        <f>'raw data'!F258</f>
        <v>1.0534818812385744</v>
      </c>
    </row>
    <row r="259" spans="1:6" ht="11.25">
      <c r="A259" s="16">
        <f>'raw data'!A259</f>
        <v>0</v>
      </c>
      <c r="B259" s="15">
        <f>'raw data'!B259</f>
        <v>0</v>
      </c>
      <c r="C259" s="15" t="str">
        <f>'raw data'!C259</f>
        <v>159r1  110-117</v>
      </c>
      <c r="D259" s="81">
        <f>'raw data'!D259</f>
        <v>38398.01871527778</v>
      </c>
      <c r="E259" s="15">
        <f>'raw data'!E259</f>
        <v>826542.9713479547</v>
      </c>
      <c r="F259" s="31">
        <f>'raw data'!F259</f>
        <v>0.6995205096240802</v>
      </c>
    </row>
    <row r="260" spans="1:6" ht="11.25">
      <c r="A260" s="16">
        <f>'raw data'!A260</f>
        <v>0</v>
      </c>
      <c r="B260" s="15">
        <f>'raw data'!B260</f>
        <v>0</v>
      </c>
      <c r="C260" s="15" t="str">
        <f>'raw data'!C260</f>
        <v>jp1-2</v>
      </c>
      <c r="D260" s="81">
        <f>'raw data'!D260</f>
        <v>38398.025659722225</v>
      </c>
      <c r="E260" s="15">
        <f>'raw data'!E260</f>
        <v>13656.754404289915</v>
      </c>
      <c r="F260" s="31">
        <f>'raw data'!F260</f>
        <v>2.98083026578944</v>
      </c>
    </row>
    <row r="261" spans="1:6" ht="11.25">
      <c r="A261" s="16">
        <f>'raw data'!A261</f>
        <v>0</v>
      </c>
      <c r="B261" s="15">
        <f>'raw data'!B261</f>
        <v>0</v>
      </c>
      <c r="C261" s="15" t="str">
        <f>'raw data'!C261</f>
        <v>158r3  42-57</v>
      </c>
      <c r="D261" s="81">
        <f>'raw data'!D261</f>
        <v>38398.03261574074</v>
      </c>
      <c r="E261" s="15">
        <f>'raw data'!E261</f>
        <v>1128651.2694737297</v>
      </c>
      <c r="F261" s="31">
        <f>'raw data'!F261</f>
        <v>1.1670578135370255</v>
      </c>
    </row>
    <row r="262" spans="1:6" ht="11.25">
      <c r="A262" s="16">
        <f>'raw data'!A262</f>
        <v>0</v>
      </c>
      <c r="B262" s="15">
        <f>'raw data'!B262</f>
        <v>0</v>
      </c>
      <c r="C262" s="15" t="str">
        <f>'raw data'!C262</f>
        <v>158r1  11-18</v>
      </c>
      <c r="D262" s="81">
        <f>'raw data'!D262</f>
        <v>38398.039560185185</v>
      </c>
      <c r="E262" s="15">
        <f>'raw data'!E262</f>
        <v>2967016.9213400627</v>
      </c>
      <c r="F262" s="31">
        <f>'raw data'!F262</f>
        <v>0.865469591500123</v>
      </c>
    </row>
    <row r="263" spans="1:6" ht="11.25">
      <c r="A263" s="16">
        <f>'raw data'!A263</f>
        <v>0</v>
      </c>
      <c r="B263" s="15">
        <f>'raw data'!B263</f>
        <v>0</v>
      </c>
      <c r="C263" s="15" t="str">
        <f>'raw data'!C263</f>
        <v>drift-7</v>
      </c>
      <c r="D263" s="81">
        <f>'raw data'!D263</f>
        <v>38398.04651620371</v>
      </c>
      <c r="E263" s="15">
        <f>'raw data'!E263</f>
        <v>4601409.71349693</v>
      </c>
      <c r="F263" s="31">
        <f>'raw data'!F263</f>
        <v>0.7351085504720065</v>
      </c>
    </row>
    <row r="264" spans="1:6" ht="11.25">
      <c r="A264" s="16">
        <f>'raw data'!A264</f>
        <v>0</v>
      </c>
      <c r="B264" s="15">
        <f>'raw data'!B264</f>
        <v>0</v>
      </c>
      <c r="C264" s="15" t="str">
        <f>'raw data'!C264</f>
        <v>ja3-2</v>
      </c>
      <c r="D264" s="81">
        <f>'raw data'!D264</f>
        <v>38398.05347222222</v>
      </c>
      <c r="E264" s="15">
        <f>'raw data'!E264</f>
        <v>3377521.707556303</v>
      </c>
      <c r="F264" s="31">
        <f>'raw data'!F264</f>
        <v>0.8874168918471125</v>
      </c>
    </row>
    <row r="265" spans="1:6" ht="11.25">
      <c r="A265" s="16">
        <f>'raw data'!A265</f>
        <v>0</v>
      </c>
      <c r="B265" s="15">
        <f>'raw data'!B265</f>
        <v>0</v>
      </c>
      <c r="C265" s="15" t="str">
        <f>'raw data'!C265</f>
        <v>blank-2</v>
      </c>
      <c r="D265" s="81">
        <f>'raw data'!D265</f>
        <v>38398.06040509259</v>
      </c>
      <c r="E265" s="15">
        <f>'raw data'!E265</f>
        <v>4591.793793291916</v>
      </c>
      <c r="F265" s="31">
        <f>'raw data'!F265</f>
        <v>17.686193098504454</v>
      </c>
    </row>
    <row r="266" spans="1:6" ht="11.25">
      <c r="A266" s="16">
        <f>'raw data'!A266</f>
        <v>0</v>
      </c>
      <c r="B266" s="15">
        <f>'raw data'!B266</f>
        <v>0</v>
      </c>
      <c r="C266" s="15" t="str">
        <f>'raw data'!C266</f>
        <v>dts1-2</v>
      </c>
      <c r="D266" s="81">
        <f>'raw data'!D266</f>
        <v>38398.067349537036</v>
      </c>
      <c r="E266" s="15">
        <f>'raw data'!E266</f>
        <v>7375.704137315788</v>
      </c>
      <c r="F266" s="31">
        <f>'raw data'!F266</f>
        <v>10.025848002433069</v>
      </c>
    </row>
    <row r="267" spans="1:6" ht="11.25">
      <c r="A267" s="16">
        <f>'raw data'!A267</f>
        <v>0</v>
      </c>
      <c r="B267" s="15">
        <f>'raw data'!B267</f>
        <v>0</v>
      </c>
      <c r="C267" s="15" t="str">
        <f>'raw data'!C267</f>
        <v>jb3-2</v>
      </c>
      <c r="D267" s="81">
        <f>'raw data'!D267</f>
        <v>38398.07429398148</v>
      </c>
      <c r="E267" s="15">
        <f>'raw data'!E267</f>
        <v>4772586.474507425</v>
      </c>
      <c r="F267" s="31">
        <f>'raw data'!F267</f>
        <v>1.2427810353597486</v>
      </c>
    </row>
    <row r="268" spans="1:6" ht="11.25">
      <c r="A268" s="16">
        <f>'raw data'!A268</f>
        <v>0</v>
      </c>
      <c r="B268" s="15">
        <f>'raw data'!B268</f>
        <v>0</v>
      </c>
      <c r="C268" s="15" t="str">
        <f>'raw data'!C268</f>
        <v>drift-8</v>
      </c>
      <c r="D268" s="81">
        <f>'raw data'!D268</f>
        <v>38398.081238425926</v>
      </c>
      <c r="E268" s="15">
        <f>'raw data'!E268</f>
        <v>4611933.329256997</v>
      </c>
      <c r="F268" s="31">
        <f>'raw data'!F268</f>
        <v>1.7425216408426032</v>
      </c>
    </row>
    <row r="269" spans="1:6" ht="11.25">
      <c r="A269" s="16">
        <f>'raw data'!A269</f>
        <v>0</v>
      </c>
      <c r="B269" s="15">
        <f>'raw data'!B269</f>
        <v>0</v>
      </c>
      <c r="C269" s="15">
        <f>'raw data'!C269</f>
        <v>0</v>
      </c>
      <c r="D269" s="81">
        <f>'raw data'!D269</f>
        <v>0</v>
      </c>
      <c r="E269" s="15">
        <f>'raw data'!E269</f>
        <v>0</v>
      </c>
      <c r="F269" s="31">
        <f>'raw data'!F269</f>
        <v>0</v>
      </c>
    </row>
    <row r="270" spans="1:6" ht="11.25">
      <c r="A270" s="16">
        <f>'raw data'!A270</f>
        <v>0</v>
      </c>
      <c r="B270" s="15">
        <f>'raw data'!B270</f>
        <v>0</v>
      </c>
      <c r="C270" s="15">
        <f>'raw data'!C270</f>
        <v>0</v>
      </c>
      <c r="D270" s="81">
        <f>'raw data'!D270</f>
        <v>0</v>
      </c>
      <c r="E270" s="15">
        <f>'raw data'!E270</f>
        <v>372894.2400833543</v>
      </c>
      <c r="F270" s="31">
        <f>'raw data'!F270</f>
        <v>4.197330009396403</v>
      </c>
    </row>
    <row r="271" spans="1:6" ht="11.25">
      <c r="A271" s="16">
        <f>'raw data'!A271</f>
        <v>0</v>
      </c>
      <c r="B271" s="15">
        <f>'raw data'!B271</f>
        <v>0</v>
      </c>
      <c r="C271" s="15">
        <f>'raw data'!C271</f>
        <v>0</v>
      </c>
      <c r="D271" s="81">
        <f>'raw data'!D271</f>
        <v>0</v>
      </c>
      <c r="E271" s="15">
        <f>'raw data'!E271</f>
        <v>214168.7426531417</v>
      </c>
      <c r="F271" s="31">
        <f>'raw data'!F271</f>
        <v>0</v>
      </c>
    </row>
    <row r="272" spans="1:6" ht="11.25">
      <c r="A272" s="16">
        <f>'raw data'!A272</f>
        <v>0</v>
      </c>
      <c r="B272" s="15">
        <f>'raw data'!B272</f>
        <v>0</v>
      </c>
      <c r="C272" s="15">
        <f>'raw data'!C272</f>
        <v>0</v>
      </c>
      <c r="D272" s="81">
        <f>'raw data'!D272</f>
        <v>0</v>
      </c>
      <c r="E272" s="15">
        <f>'raw data'!E272</f>
        <v>57.43417828209625</v>
      </c>
      <c r="F272" s="31" t="str">
        <f>'raw data'!F272</f>
        <v>%</v>
      </c>
    </row>
    <row r="273" spans="1:6" ht="11.25">
      <c r="A273" s="16">
        <f>'raw data'!A273</f>
        <v>0</v>
      </c>
      <c r="B273" s="15">
        <f>'raw data'!B273</f>
        <v>0</v>
      </c>
      <c r="C273" s="15">
        <f>'raw data'!C273</f>
        <v>0</v>
      </c>
      <c r="D273" s="81">
        <f>'raw data'!D273</f>
        <v>0</v>
      </c>
      <c r="E273" s="15">
        <f>'raw data'!E273</f>
        <v>0</v>
      </c>
      <c r="F273" s="31">
        <f>'raw data'!F273</f>
        <v>0</v>
      </c>
    </row>
    <row r="274" spans="1:6" ht="11.25">
      <c r="A274" s="16">
        <f>'raw data'!A274</f>
        <v>0</v>
      </c>
      <c r="B274" s="15">
        <f>'raw data'!B274</f>
        <v>0</v>
      </c>
      <c r="C274" s="15">
        <f>'raw data'!C274</f>
        <v>0</v>
      </c>
      <c r="D274" s="81">
        <f>'raw data'!D274</f>
        <v>0</v>
      </c>
      <c r="E274" s="15">
        <f>'raw data'!E274</f>
        <v>0</v>
      </c>
      <c r="F274" s="31">
        <f>'raw data'!F274</f>
        <v>0</v>
      </c>
    </row>
    <row r="275" spans="1:6" ht="11.25">
      <c r="A275" s="16">
        <f>'raw data'!A275</f>
        <v>0</v>
      </c>
      <c r="B275" s="15">
        <f>'raw data'!B275</f>
        <v>0</v>
      </c>
      <c r="C275" s="15" t="str">
        <f>'raw data'!C275</f>
        <v>Sample_Name</v>
      </c>
      <c r="D275" s="81" t="str">
        <f>'raw data'!D275</f>
        <v>DateTime_Measured</v>
      </c>
      <c r="E275" s="15" t="str">
        <f>'raw data'!E275</f>
        <v>Net_Intensity</v>
      </c>
      <c r="F275" s="31" t="str">
        <f>'raw data'!F275</f>
        <v>RSD(%)</v>
      </c>
    </row>
    <row r="276" spans="1:6" ht="11.25">
      <c r="A276" s="16" t="str">
        <f>'raw data'!A276</f>
        <v>V 292.402</v>
      </c>
      <c r="B276" s="15">
        <f>'raw data'!B276</f>
        <v>0</v>
      </c>
      <c r="C276" s="15" t="str">
        <f>'raw data'!C276</f>
        <v>drift-1</v>
      </c>
      <c r="D276" s="81">
        <f>'raw data'!D276</f>
        <v>38397.86332175926</v>
      </c>
      <c r="E276" s="15">
        <f>'raw data'!E276</f>
        <v>40281.249841769284</v>
      </c>
      <c r="F276" s="31">
        <f>'raw data'!F276</f>
        <v>1.287623372503291</v>
      </c>
    </row>
    <row r="277" spans="1:6" ht="11.25">
      <c r="A277" s="16">
        <f>'raw data'!A277</f>
        <v>0</v>
      </c>
      <c r="B277" s="15">
        <f>'raw data'!B277</f>
        <v>0</v>
      </c>
      <c r="C277" s="15" t="str">
        <f>'raw data'!C277</f>
        <v>blank-1</v>
      </c>
      <c r="D277" s="81">
        <f>'raw data'!D277</f>
        <v>38397.87028935185</v>
      </c>
      <c r="E277" s="15">
        <f>'raw data'!E277</f>
        <v>743.4547409257431</v>
      </c>
      <c r="F277" s="31">
        <f>'raw data'!F277</f>
        <v>14.016067306137009</v>
      </c>
    </row>
    <row r="278" spans="1:6" ht="11.25">
      <c r="A278" s="16">
        <f>'raw data'!A278</f>
        <v>0</v>
      </c>
      <c r="B278" s="15">
        <f>'raw data'!B278</f>
        <v>0</v>
      </c>
      <c r="C278" s="15" t="str">
        <f>'raw data'!C278</f>
        <v>bir1-1</v>
      </c>
      <c r="D278" s="81">
        <f>'raw data'!D278</f>
        <v>38397.87725694444</v>
      </c>
      <c r="E278" s="15">
        <f>'raw data'!E278</f>
        <v>40303.11974644074</v>
      </c>
      <c r="F278" s="31">
        <f>'raw data'!F278</f>
        <v>2.4911504843311207</v>
      </c>
    </row>
    <row r="279" spans="1:6" ht="11.25">
      <c r="A279" s="16">
        <f>'raw data'!A279</f>
        <v>0</v>
      </c>
      <c r="B279" s="15">
        <f>'raw data'!B279</f>
        <v>0</v>
      </c>
      <c r="C279" s="15" t="str">
        <f>'raw data'!C279</f>
        <v>drift-2</v>
      </c>
      <c r="D279" s="81">
        <f>'raw data'!D279</f>
        <v>38397.884201388886</v>
      </c>
      <c r="E279" s="178">
        <v>40825.86</v>
      </c>
      <c r="F279" s="178">
        <v>0.3067384519266387</v>
      </c>
    </row>
    <row r="280" spans="1:6" ht="11.25">
      <c r="A280" s="16">
        <f>'raw data'!A280</f>
        <v>0</v>
      </c>
      <c r="B280" s="15">
        <f>'raw data'!B280</f>
        <v>0</v>
      </c>
      <c r="C280" s="15" t="str">
        <f>'raw data'!C280</f>
        <v>jp1-1</v>
      </c>
      <c r="D280" s="81">
        <f>'raw data'!D280</f>
        <v>38397.891180555554</v>
      </c>
      <c r="E280" s="15">
        <f>'raw data'!E280</f>
        <v>3299.3873282764025</v>
      </c>
      <c r="F280" s="31">
        <f>'raw data'!F280</f>
        <v>2.702274835129337</v>
      </c>
    </row>
    <row r="281" spans="1:6" ht="11.25">
      <c r="A281" s="16">
        <f>'raw data'!A281</f>
        <v>0</v>
      </c>
      <c r="B281" s="15">
        <f>'raw data'!B281</f>
        <v>0</v>
      </c>
      <c r="C281" s="15" t="str">
        <f>'raw data'!C281</f>
        <v>186r1  89-97</v>
      </c>
      <c r="D281" s="81">
        <f>'raw data'!D281</f>
        <v>38397.898148148146</v>
      </c>
      <c r="E281" s="15">
        <f>'raw data'!E281</f>
        <v>25879.403218450923</v>
      </c>
      <c r="F281" s="31">
        <f>'raw data'!F281</f>
        <v>2.6784930086346703</v>
      </c>
    </row>
    <row r="282" spans="1:6" ht="11.25">
      <c r="A282" s="16">
        <f>'raw data'!A282</f>
        <v>0</v>
      </c>
      <c r="B282" s="15">
        <f>'raw data'!B282</f>
        <v>0</v>
      </c>
      <c r="C282" s="15" t="str">
        <f>'raw data'!C282</f>
        <v>drift-3</v>
      </c>
      <c r="D282" s="81">
        <f>'raw data'!D282</f>
        <v>38397.90509259259</v>
      </c>
      <c r="E282" s="15">
        <f>'raw data'!E282</f>
        <v>40882.746697131595</v>
      </c>
      <c r="F282" s="31">
        <f>'raw data'!F282</f>
        <v>0.9075355465361372</v>
      </c>
    </row>
    <row r="283" spans="1:6" ht="11.25">
      <c r="A283" s="16">
        <f>'raw data'!A283</f>
        <v>0</v>
      </c>
      <c r="B283" s="15">
        <f>'raw data'!B283</f>
        <v>0</v>
      </c>
      <c r="C283" s="15" t="str">
        <f>'raw data'!C283</f>
        <v>187r1  84-94</v>
      </c>
      <c r="D283" s="81">
        <f>'raw data'!D283</f>
        <v>38397.91207175926</v>
      </c>
      <c r="E283" s="15">
        <f>'raw data'!E283</f>
        <v>33412.728201891805</v>
      </c>
      <c r="F283" s="31">
        <f>'raw data'!F283</f>
        <v>1.75967104185707</v>
      </c>
    </row>
    <row r="284" spans="1:6" ht="11.25">
      <c r="A284" s="16">
        <f>'raw data'!A284</f>
        <v>0</v>
      </c>
      <c r="B284" s="15">
        <f>'raw data'!B284</f>
        <v>0</v>
      </c>
      <c r="C284" s="15" t="str">
        <f>'raw data'!C284</f>
        <v>188r2  30-37</v>
      </c>
      <c r="D284" s="81">
        <f>'raw data'!D284</f>
        <v>38397.91900462963</v>
      </c>
      <c r="E284" s="15">
        <f>'raw data'!E284</f>
        <v>27020.895237522036</v>
      </c>
      <c r="F284" s="31">
        <f>'raw data'!F284</f>
        <v>1.6485424129335038</v>
      </c>
    </row>
    <row r="285" spans="1:6" ht="11.25">
      <c r="A285" s="16">
        <f>'raw data'!A285</f>
        <v>0</v>
      </c>
      <c r="B285" s="15">
        <f>'raw data'!B285</f>
        <v>0</v>
      </c>
      <c r="C285" s="15" t="str">
        <f>'raw data'!C285</f>
        <v>189r3  67-76</v>
      </c>
      <c r="D285" s="81">
        <f>'raw data'!D285</f>
        <v>38397.92596064815</v>
      </c>
      <c r="E285" s="15">
        <f>'raw data'!E285</f>
        <v>6397.457770466804</v>
      </c>
      <c r="F285" s="31">
        <f>'raw data'!F285</f>
        <v>3.516518570785278</v>
      </c>
    </row>
    <row r="286" spans="1:6" ht="11.25">
      <c r="A286" s="16">
        <f>'raw data'!A286</f>
        <v>0</v>
      </c>
      <c r="B286" s="15">
        <f>'raw data'!B286</f>
        <v>0</v>
      </c>
      <c r="C286" s="15" t="str">
        <f>'raw data'!C286</f>
        <v>ja3-1</v>
      </c>
      <c r="D286" s="81">
        <f>'raw data'!D286</f>
        <v>38397.93292824074</v>
      </c>
      <c r="E286" s="15">
        <f>'raw data'!E286</f>
        <v>21870.941731021874</v>
      </c>
      <c r="F286" s="31">
        <f>'raw data'!F286</f>
        <v>1.268576423042934</v>
      </c>
    </row>
    <row r="287" spans="1:6" ht="11.25">
      <c r="A287" s="16">
        <f>'raw data'!A287</f>
        <v>0</v>
      </c>
      <c r="B287" s="15">
        <f>'raw data'!B287</f>
        <v>0</v>
      </c>
      <c r="C287" s="15" t="str">
        <f>'raw data'!C287</f>
        <v>drift-4</v>
      </c>
      <c r="D287" s="81">
        <f>'raw data'!D287</f>
        <v>38397.939884259256</v>
      </c>
      <c r="E287" s="15">
        <f>'raw data'!E287</f>
        <v>41500.10430375182</v>
      </c>
      <c r="F287" s="31">
        <f>'raw data'!F287</f>
        <v>1.611688588632646</v>
      </c>
    </row>
    <row r="288" spans="1:6" ht="11.25">
      <c r="A288" s="16">
        <f>'raw data'!A288</f>
        <v>0</v>
      </c>
      <c r="B288" s="15">
        <f>'raw data'!B288</f>
        <v>0</v>
      </c>
      <c r="C288" s="15" t="str">
        <f>'raw data'!C288</f>
        <v>dts1-1</v>
      </c>
      <c r="D288" s="81">
        <f>'raw data'!D288</f>
        <v>38397.946851851855</v>
      </c>
      <c r="E288" s="15">
        <f>'raw data'!E288</f>
        <v>1340.4056779950981</v>
      </c>
      <c r="F288" s="31">
        <f>'raw data'!F288</f>
        <v>13.12954992137902</v>
      </c>
    </row>
    <row r="289" spans="1:6" ht="11.25">
      <c r="A289" s="16">
        <f>'raw data'!A289</f>
        <v>0</v>
      </c>
      <c r="B289" s="15">
        <f>'raw data'!B289</f>
        <v>0</v>
      </c>
      <c r="C289" s="15" t="str">
        <f>'raw data'!C289</f>
        <v>191r3  55-66</v>
      </c>
      <c r="D289" s="81">
        <f>'raw data'!D289</f>
        <v>38397.95379629629</v>
      </c>
      <c r="E289" s="15">
        <f>'raw data'!E289</f>
        <v>33192.58885214751</v>
      </c>
      <c r="F289" s="31">
        <f>'raw data'!F289</f>
        <v>1.6042510132786287</v>
      </c>
    </row>
    <row r="290" spans="1:6" ht="11.25">
      <c r="A290" s="16">
        <f>'raw data'!A290</f>
        <v>0</v>
      </c>
      <c r="B290" s="15">
        <f>'raw data'!B290</f>
        <v>0</v>
      </c>
      <c r="C290" s="15" t="str">
        <f>'raw data'!C290</f>
        <v>193r1  29-38</v>
      </c>
      <c r="D290" s="81">
        <f>'raw data'!D290</f>
        <v>38397.960752314815</v>
      </c>
      <c r="E290" s="15">
        <f>'raw data'!E290</f>
        <v>24510.656504337294</v>
      </c>
      <c r="F290" s="31">
        <f>'raw data'!F290</f>
        <v>2.8864614544871263</v>
      </c>
    </row>
    <row r="291" spans="1:6" ht="11.25">
      <c r="A291" s="16">
        <f>'raw data'!A291</f>
        <v>0</v>
      </c>
      <c r="B291" s="15">
        <f>'raw data'!B291</f>
        <v>0</v>
      </c>
      <c r="C291" s="15" t="str">
        <f>'raw data'!C291</f>
        <v>162r3  71-86</v>
      </c>
      <c r="D291" s="81">
        <f>'raw data'!D291</f>
        <v>38397.96771990741</v>
      </c>
      <c r="E291" s="15">
        <f>'raw data'!E291</f>
        <v>24774.076661916228</v>
      </c>
      <c r="F291" s="31">
        <f>'raw data'!F291</f>
        <v>2.143638952706263</v>
      </c>
    </row>
    <row r="292" spans="1:6" ht="11.25">
      <c r="A292" s="16">
        <f>'raw data'!A292</f>
        <v>0</v>
      </c>
      <c r="B292" s="15">
        <f>'raw data'!B292</f>
        <v>0</v>
      </c>
      <c r="C292" s="15" t="str">
        <f>'raw data'!C292</f>
        <v>drift-5</v>
      </c>
      <c r="D292" s="81">
        <f>'raw data'!D292</f>
        <v>38397.97467592593</v>
      </c>
      <c r="E292" s="15">
        <f>'raw data'!E292</f>
        <v>41079.79622992232</v>
      </c>
      <c r="F292" s="31">
        <f>'raw data'!F292</f>
        <v>0.6704314387860698</v>
      </c>
    </row>
    <row r="293" spans="1:6" ht="11.25">
      <c r="A293" s="16">
        <f>'raw data'!A293</f>
        <v>0</v>
      </c>
      <c r="B293" s="15">
        <f>'raw data'!B293</f>
        <v>0</v>
      </c>
      <c r="C293" s="15" t="str">
        <f>'raw data'!C293</f>
        <v>bir1-2</v>
      </c>
      <c r="D293" s="81">
        <f>'raw data'!D293</f>
        <v>38397.981620370374</v>
      </c>
      <c r="E293" s="15">
        <f>'raw data'!E293</f>
        <v>41447.088077015</v>
      </c>
      <c r="F293" s="31">
        <f>'raw data'!F293</f>
        <v>0.7021058494839545</v>
      </c>
    </row>
    <row r="294" spans="1:6" ht="11.25">
      <c r="A294" s="16">
        <f>'raw data'!A294</f>
        <v>0</v>
      </c>
      <c r="B294" s="15">
        <f>'raw data'!B294</f>
        <v>0</v>
      </c>
      <c r="C294" s="15" t="str">
        <f>'raw data'!C294</f>
        <v>161r2  51-60</v>
      </c>
      <c r="D294" s="81">
        <f>'raw data'!D294</f>
        <v>38397.988587962966</v>
      </c>
      <c r="E294" s="15">
        <f>'raw data'!E294</f>
        <v>9465.487433713448</v>
      </c>
      <c r="F294" s="31">
        <f>'raw data'!F294</f>
        <v>1.7058326706314506</v>
      </c>
    </row>
    <row r="295" spans="1:6" ht="11.25">
      <c r="A295" s="16">
        <f>'raw data'!A295</f>
        <v>0</v>
      </c>
      <c r="B295" s="15">
        <f>'raw data'!B295</f>
        <v>0</v>
      </c>
      <c r="C295" s="15" t="str">
        <f>'raw data'!C295</f>
        <v>160r2  122-132</v>
      </c>
      <c r="D295" s="81">
        <f>'raw data'!D295</f>
        <v>38397.99553240741</v>
      </c>
      <c r="E295" s="15">
        <f>'raw data'!E295</f>
        <v>18704.78475384798</v>
      </c>
      <c r="F295" s="31">
        <f>'raw data'!F295</f>
        <v>2.013682882826665</v>
      </c>
    </row>
    <row r="296" spans="1:6" ht="11.25">
      <c r="A296" s="16">
        <f>'raw data'!A296</f>
        <v>0</v>
      </c>
      <c r="B296" s="15">
        <f>'raw data'!B296</f>
        <v>0</v>
      </c>
      <c r="C296" s="15" t="str">
        <f>'raw data'!C296</f>
        <v>jb3-1</v>
      </c>
      <c r="D296" s="81">
        <f>'raw data'!D296</f>
        <v>38398.00247685185</v>
      </c>
      <c r="E296" s="15">
        <f>'raw data'!E296</f>
        <v>50496.63016500251</v>
      </c>
      <c r="F296" s="31">
        <f>'raw data'!F296</f>
        <v>0.9911915249751635</v>
      </c>
    </row>
    <row r="297" spans="1:6" ht="11.25">
      <c r="A297" s="16">
        <f>'raw data'!A297</f>
        <v>0</v>
      </c>
      <c r="B297" s="15">
        <f>'raw data'!B297</f>
        <v>0</v>
      </c>
      <c r="C297" s="15" t="str">
        <f>'raw data'!C297</f>
        <v>drift-6</v>
      </c>
      <c r="D297" s="81">
        <f>'raw data'!D297</f>
        <v>38398.00943287037</v>
      </c>
      <c r="E297" s="15">
        <f>'raw data'!E297</f>
        <v>41767.08925588775</v>
      </c>
      <c r="F297" s="31">
        <f>'raw data'!F297</f>
        <v>2.36316082699535</v>
      </c>
    </row>
    <row r="298" spans="1:6" ht="11.25">
      <c r="A298" s="16">
        <f>'raw data'!A298</f>
        <v>0</v>
      </c>
      <c r="B298" s="15">
        <f>'raw data'!B298</f>
        <v>0</v>
      </c>
      <c r="C298" s="15" t="str">
        <f>'raw data'!C298</f>
        <v>159r1  110-117</v>
      </c>
      <c r="D298" s="81">
        <f>'raw data'!D298</f>
        <v>38398.01642361111</v>
      </c>
      <c r="E298" s="15">
        <f>'raw data'!E298</f>
        <v>22885.172305968743</v>
      </c>
      <c r="F298" s="31">
        <f>'raw data'!F298</f>
        <v>3.2010470912359814</v>
      </c>
    </row>
    <row r="299" spans="1:6" ht="11.25">
      <c r="A299" s="16">
        <f>'raw data'!A299</f>
        <v>0</v>
      </c>
      <c r="B299" s="15">
        <f>'raw data'!B299</f>
        <v>0</v>
      </c>
      <c r="C299" s="15" t="str">
        <f>'raw data'!C299</f>
        <v>jp1-2</v>
      </c>
      <c r="D299" s="81">
        <f>'raw data'!D299</f>
        <v>38398.0233912037</v>
      </c>
      <c r="E299" s="15">
        <f>'raw data'!E299</f>
        <v>3410.743241530179</v>
      </c>
      <c r="F299" s="31">
        <f>'raw data'!F299</f>
        <v>4.969462560769242</v>
      </c>
    </row>
    <row r="300" spans="1:6" ht="11.25">
      <c r="A300" s="16">
        <f>'raw data'!A300</f>
        <v>0</v>
      </c>
      <c r="B300" s="15">
        <f>'raw data'!B300</f>
        <v>0</v>
      </c>
      <c r="C300" s="15" t="str">
        <f>'raw data'!C300</f>
        <v>158r3  42-57</v>
      </c>
      <c r="D300" s="81">
        <f>'raw data'!D300</f>
        <v>38398.030324074076</v>
      </c>
      <c r="E300" s="15">
        <f>'raw data'!E300</f>
        <v>23548.831709990016</v>
      </c>
      <c r="F300" s="31">
        <f>'raw data'!F300</f>
        <v>0.7974898669075923</v>
      </c>
    </row>
    <row r="301" spans="1:6" ht="11.25">
      <c r="A301" s="16">
        <f>'raw data'!A301</f>
        <v>0</v>
      </c>
      <c r="B301" s="15">
        <f>'raw data'!B301</f>
        <v>0</v>
      </c>
      <c r="C301" s="15" t="str">
        <f>'raw data'!C301</f>
        <v>158r1  11-18</v>
      </c>
      <c r="D301" s="81">
        <f>'raw data'!D301</f>
        <v>38398.03726851852</v>
      </c>
      <c r="E301" s="15">
        <f>'raw data'!E301</f>
        <v>12406.07560133607</v>
      </c>
      <c r="F301" s="31">
        <f>'raw data'!F301</f>
        <v>4.0710628239232785</v>
      </c>
    </row>
    <row r="302" spans="1:6" ht="11.25">
      <c r="A302" s="16">
        <f>'raw data'!A302</f>
        <v>0</v>
      </c>
      <c r="B302" s="15">
        <f>'raw data'!B302</f>
        <v>0</v>
      </c>
      <c r="C302" s="15" t="str">
        <f>'raw data'!C302</f>
        <v>drift-7</v>
      </c>
      <c r="D302" s="81">
        <f>'raw data'!D302</f>
        <v>38398.04421296297</v>
      </c>
      <c r="E302" s="15">
        <f>'raw data'!E302</f>
        <v>40513.47576268967</v>
      </c>
      <c r="F302" s="31">
        <f>'raw data'!F302</f>
        <v>0.43938518958581424</v>
      </c>
    </row>
    <row r="303" spans="1:6" ht="11.25">
      <c r="A303" s="16">
        <f>'raw data'!A303</f>
        <v>0</v>
      </c>
      <c r="B303" s="15">
        <f>'raw data'!B303</f>
        <v>0</v>
      </c>
      <c r="C303" s="15" t="str">
        <f>'raw data'!C303</f>
        <v>ja3-2</v>
      </c>
      <c r="D303" s="81">
        <f>'raw data'!D303</f>
        <v>38398.05118055556</v>
      </c>
      <c r="E303" s="15">
        <f>'raw data'!E303</f>
        <v>21922.186060847613</v>
      </c>
      <c r="F303" s="31">
        <f>'raw data'!F303</f>
        <v>1.9134474298399666</v>
      </c>
    </row>
    <row r="304" spans="1:6" ht="11.25">
      <c r="A304" s="16">
        <f>'raw data'!A304</f>
        <v>0</v>
      </c>
      <c r="B304" s="15">
        <f>'raw data'!B304</f>
        <v>0</v>
      </c>
      <c r="C304" s="15" t="str">
        <f>'raw data'!C304</f>
        <v>blank-2</v>
      </c>
      <c r="D304" s="81">
        <f>'raw data'!D304</f>
        <v>38398.058125</v>
      </c>
      <c r="E304" s="15">
        <f>'raw data'!E304</f>
        <v>473.0741033755274</v>
      </c>
      <c r="F304" s="31">
        <f>'raw data'!F304</f>
        <v>11.42839474363202</v>
      </c>
    </row>
    <row r="305" spans="1:6" ht="11.25">
      <c r="A305" s="16">
        <f>'raw data'!A305</f>
        <v>0</v>
      </c>
      <c r="B305" s="15">
        <f>'raw data'!B305</f>
        <v>0</v>
      </c>
      <c r="C305" s="15" t="str">
        <f>'raw data'!C305</f>
        <v>dts1-2</v>
      </c>
      <c r="D305" s="81">
        <f>'raw data'!D305</f>
        <v>38398.06505787037</v>
      </c>
      <c r="E305" s="15">
        <f>'raw data'!E305</f>
        <v>1835.1626878418504</v>
      </c>
      <c r="F305" s="31">
        <f>'raw data'!F305</f>
        <v>13.22022476377113</v>
      </c>
    </row>
    <row r="306" spans="1:6" ht="11.25">
      <c r="A306" s="16">
        <f>'raw data'!A306</f>
        <v>0</v>
      </c>
      <c r="B306" s="15">
        <f>'raw data'!B306</f>
        <v>0</v>
      </c>
      <c r="C306" s="15" t="str">
        <f>'raw data'!C306</f>
        <v>jb3-2</v>
      </c>
      <c r="D306" s="81">
        <f>'raw data'!D306</f>
        <v>38398.07201388889</v>
      </c>
      <c r="E306" s="15">
        <f>'raw data'!E306</f>
        <v>49371.081997727044</v>
      </c>
      <c r="F306" s="31">
        <f>'raw data'!F306</f>
        <v>1.0824530623657993</v>
      </c>
    </row>
    <row r="307" spans="1:6" ht="11.25">
      <c r="A307" s="16">
        <f>'raw data'!A307</f>
        <v>0</v>
      </c>
      <c r="B307" s="15">
        <f>'raw data'!B307</f>
        <v>0</v>
      </c>
      <c r="C307" s="15" t="str">
        <f>'raw data'!C307</f>
        <v>drift-8</v>
      </c>
      <c r="D307" s="81">
        <f>'raw data'!D307</f>
        <v>38398.07894675926</v>
      </c>
      <c r="E307" s="15">
        <f>'raw data'!E307</f>
        <v>41794.794577312874</v>
      </c>
      <c r="F307" s="31">
        <f>'raw data'!F307</f>
        <v>0.6071703617128843</v>
      </c>
    </row>
    <row r="308" spans="1:6" ht="11.25">
      <c r="A308" s="16">
        <f>'raw data'!A308</f>
        <v>0</v>
      </c>
      <c r="B308" s="15">
        <f>'raw data'!B308</f>
        <v>0</v>
      </c>
      <c r="C308" s="15">
        <f>'raw data'!C308</f>
        <v>0</v>
      </c>
      <c r="D308" s="81">
        <f>'raw data'!D308</f>
        <v>0</v>
      </c>
      <c r="E308" s="15">
        <f>'raw data'!E308</f>
        <v>0</v>
      </c>
      <c r="F308" s="31">
        <f>'raw data'!F308</f>
        <v>0</v>
      </c>
    </row>
    <row r="309" spans="1:6" ht="11.25">
      <c r="A309" s="16">
        <f>'raw data'!A309</f>
        <v>0</v>
      </c>
      <c r="B309" s="15">
        <f>'raw data'!B309</f>
        <v>0</v>
      </c>
      <c r="C309" s="15">
        <f>'raw data'!C309</f>
        <v>0</v>
      </c>
      <c r="D309" s="81">
        <f>'raw data'!D309</f>
        <v>0</v>
      </c>
      <c r="E309" s="15">
        <f>'raw data'!E309</f>
        <v>33205.144570077995</v>
      </c>
      <c r="F309" s="31">
        <f>'raw data'!F309</f>
        <v>9.724306704331468</v>
      </c>
    </row>
    <row r="310" spans="1:6" ht="11.25">
      <c r="A310" s="16">
        <f>'raw data'!A310</f>
        <v>0</v>
      </c>
      <c r="B310" s="15">
        <f>'raw data'!B310</f>
        <v>0</v>
      </c>
      <c r="C310" s="15">
        <f>'raw data'!C310</f>
        <v>0</v>
      </c>
      <c r="D310" s="81">
        <f>'raw data'!D310</f>
        <v>0</v>
      </c>
      <c r="E310" s="15">
        <f>'raw data'!E310</f>
        <v>17255.02377855467</v>
      </c>
      <c r="F310" s="31">
        <f>'raw data'!F310</f>
        <v>0</v>
      </c>
    </row>
    <row r="311" spans="1:6" ht="11.25">
      <c r="A311" s="16">
        <f>'raw data'!A311</f>
        <v>0</v>
      </c>
      <c r="B311" s="15">
        <f>'raw data'!B311</f>
        <v>0</v>
      </c>
      <c r="C311" s="15">
        <f>'raw data'!C311</f>
        <v>0</v>
      </c>
      <c r="D311" s="81">
        <f>'raw data'!D311</f>
        <v>0</v>
      </c>
      <c r="E311" s="15">
        <f>'raw data'!E311</f>
        <v>51.96491086535916</v>
      </c>
      <c r="F311" s="31" t="str">
        <f>'raw data'!F311</f>
        <v>%</v>
      </c>
    </row>
    <row r="312" spans="1:6" ht="11.25">
      <c r="A312" s="16">
        <f>'raw data'!A312</f>
        <v>0</v>
      </c>
      <c r="B312" s="15">
        <f>'raw data'!B312</f>
        <v>0</v>
      </c>
      <c r="C312" s="15">
        <f>'raw data'!C312</f>
        <v>0</v>
      </c>
      <c r="D312" s="81">
        <f>'raw data'!D312</f>
        <v>0</v>
      </c>
      <c r="E312" s="15">
        <f>'raw data'!E312</f>
        <v>0</v>
      </c>
      <c r="F312" s="31">
        <f>'raw data'!F312</f>
        <v>0</v>
      </c>
    </row>
    <row r="313" spans="1:6" ht="11.25">
      <c r="A313" s="16">
        <f>'raw data'!A313</f>
        <v>0</v>
      </c>
      <c r="B313" s="15">
        <f>'raw data'!B313</f>
        <v>0</v>
      </c>
      <c r="C313" s="15">
        <f>'raw data'!C313</f>
        <v>0</v>
      </c>
      <c r="D313" s="81">
        <f>'raw data'!D313</f>
        <v>0</v>
      </c>
      <c r="E313" s="15">
        <f>'raw data'!E313</f>
        <v>0</v>
      </c>
      <c r="F313" s="31">
        <f>'raw data'!F313</f>
        <v>0</v>
      </c>
    </row>
    <row r="314" spans="1:6" ht="11.25">
      <c r="A314" s="16">
        <f>'raw data'!A314</f>
        <v>0</v>
      </c>
      <c r="B314" s="15">
        <f>'raw data'!B314</f>
        <v>0</v>
      </c>
      <c r="C314" s="15" t="str">
        <f>'raw data'!C314</f>
        <v>Sample_Name</v>
      </c>
      <c r="D314" s="81" t="str">
        <f>'raw data'!D314</f>
        <v>DateTime_Measured</v>
      </c>
      <c r="E314" s="15" t="str">
        <f>'raw data'!E314</f>
        <v>Net_Intensity</v>
      </c>
      <c r="F314" s="31" t="str">
        <f>'raw data'!F314</f>
        <v>RSD(%)</v>
      </c>
    </row>
    <row r="315" spans="1:6" ht="11.25">
      <c r="A315" s="16" t="str">
        <f>'raw data'!A315</f>
        <v>Y 371.029</v>
      </c>
      <c r="B315" s="15">
        <f>'raw data'!B315</f>
        <v>0</v>
      </c>
      <c r="C315" s="15" t="str">
        <f>'raw data'!C315</f>
        <v>drift-1</v>
      </c>
      <c r="D315" s="81">
        <f>'raw data'!D315</f>
        <v>38397.86513888889</v>
      </c>
      <c r="E315" s="15">
        <f>'raw data'!E315</f>
        <v>17546.065652174962</v>
      </c>
      <c r="F315" s="31">
        <f>'raw data'!F315</f>
        <v>2.9235807786779002</v>
      </c>
    </row>
    <row r="316" spans="1:6" ht="11.25">
      <c r="A316" s="16">
        <f>'raw data'!A316</f>
        <v>0</v>
      </c>
      <c r="B316" s="15">
        <f>'raw data'!B316</f>
        <v>0</v>
      </c>
      <c r="C316" s="15" t="str">
        <f>'raw data'!C316</f>
        <v>blank-1</v>
      </c>
      <c r="D316" s="81">
        <f>'raw data'!D316</f>
        <v>38397.87210648148</v>
      </c>
      <c r="E316" s="15">
        <f>'raw data'!E316</f>
        <v>-788.9220603167212</v>
      </c>
      <c r="F316" s="31">
        <f>'raw data'!F316</f>
        <v>0</v>
      </c>
    </row>
    <row r="317" spans="1:6" ht="11.25">
      <c r="A317" s="16">
        <f>'raw data'!A317</f>
        <v>0</v>
      </c>
      <c r="B317" s="15">
        <f>'raw data'!B317</f>
        <v>0</v>
      </c>
      <c r="C317" s="15" t="str">
        <f>'raw data'!C317</f>
        <v>bir1-1</v>
      </c>
      <c r="D317" s="81">
        <f>'raw data'!D317</f>
        <v>38397.8790625</v>
      </c>
      <c r="E317" s="15">
        <f>'raw data'!E317</f>
        <v>10213.855017004338</v>
      </c>
      <c r="F317" s="31">
        <f>'raw data'!F317</f>
        <v>5.03527031367485</v>
      </c>
    </row>
    <row r="318" spans="1:6" ht="11.25">
      <c r="A318" s="16">
        <f>'raw data'!A318</f>
        <v>0</v>
      </c>
      <c r="B318" s="15">
        <f>'raw data'!B318</f>
        <v>0</v>
      </c>
      <c r="C318" s="15" t="str">
        <f>'raw data'!C318</f>
        <v>drift-2</v>
      </c>
      <c r="D318" s="81">
        <f>'raw data'!D318</f>
        <v>38397.886030092595</v>
      </c>
      <c r="E318" s="15">
        <f>'raw data'!E318</f>
        <v>17713.90966199535</v>
      </c>
      <c r="F318" s="31">
        <f>'raw data'!F318</f>
        <v>1.6371337104571102</v>
      </c>
    </row>
    <row r="319" spans="1:6" ht="11.25">
      <c r="A319" s="16">
        <f>'raw data'!A319</f>
        <v>0</v>
      </c>
      <c r="B319" s="15">
        <f>'raw data'!B319</f>
        <v>0</v>
      </c>
      <c r="C319" s="15" t="str">
        <f>'raw data'!C319</f>
        <v>jp1-1</v>
      </c>
      <c r="D319" s="81">
        <f>'raw data'!D319</f>
        <v>38397.89299768519</v>
      </c>
      <c r="E319" s="15">
        <f>'raw data'!E319</f>
        <v>-762.5517742256617</v>
      </c>
      <c r="F319" s="31">
        <f>'raw data'!F319</f>
        <v>0</v>
      </c>
    </row>
    <row r="320" spans="1:6" ht="11.25">
      <c r="A320" s="16">
        <f>'raw data'!A320</f>
        <v>0</v>
      </c>
      <c r="B320" s="15">
        <f>'raw data'!B320</f>
        <v>0</v>
      </c>
      <c r="C320" s="15" t="str">
        <f>'raw data'!C320</f>
        <v>186r1  89-97</v>
      </c>
      <c r="D320" s="81">
        <f>'raw data'!D320</f>
        <v>38397.89996527778</v>
      </c>
      <c r="E320" s="15">
        <f>'raw data'!E320</f>
        <v>13635.666038855563</v>
      </c>
      <c r="F320" s="31">
        <f>'raw data'!F320</f>
        <v>1.5417723174379654</v>
      </c>
    </row>
    <row r="321" spans="1:6" ht="11.25">
      <c r="A321" s="16">
        <f>'raw data'!A321</f>
        <v>0</v>
      </c>
      <c r="B321" s="15">
        <f>'raw data'!B321</f>
        <v>0</v>
      </c>
      <c r="C321" s="15" t="str">
        <f>'raw data'!C321</f>
        <v>drift-3</v>
      </c>
      <c r="D321" s="81">
        <f>'raw data'!D321</f>
        <v>38397.90692129629</v>
      </c>
      <c r="E321" s="15">
        <f>'raw data'!E321</f>
        <v>17702.39024756953</v>
      </c>
      <c r="F321" s="31">
        <f>'raw data'!F321</f>
        <v>2.841599518063488</v>
      </c>
    </row>
    <row r="322" spans="1:6" ht="11.25">
      <c r="A322" s="16">
        <f>'raw data'!A322</f>
        <v>0</v>
      </c>
      <c r="B322" s="15">
        <f>'raw data'!B322</f>
        <v>0</v>
      </c>
      <c r="C322" s="15" t="str">
        <f>'raw data'!C322</f>
        <v>187r1  84-94</v>
      </c>
      <c r="D322" s="81">
        <f>'raw data'!D322</f>
        <v>38397.91388888889</v>
      </c>
      <c r="E322" s="15">
        <f>'raw data'!E322</f>
        <v>10804.256669051005</v>
      </c>
      <c r="F322" s="31">
        <f>'raw data'!F322</f>
        <v>4.35719631627302</v>
      </c>
    </row>
    <row r="323" spans="1:6" ht="11.25">
      <c r="A323" s="16">
        <f>'raw data'!A323</f>
        <v>0</v>
      </c>
      <c r="B323" s="15">
        <f>'raw data'!B323</f>
        <v>0</v>
      </c>
      <c r="C323" s="15" t="str">
        <f>'raw data'!C323</f>
        <v>188r2  30-37</v>
      </c>
      <c r="D323" s="81">
        <f>'raw data'!D323</f>
        <v>38397.92083333333</v>
      </c>
      <c r="E323" s="15">
        <f>'raw data'!E323</f>
        <v>10076.506454520573</v>
      </c>
      <c r="F323" s="31">
        <f>'raw data'!F323</f>
        <v>6.83815243037699</v>
      </c>
    </row>
    <row r="324" spans="1:6" ht="11.25">
      <c r="A324" s="16">
        <f>'raw data'!A324</f>
        <v>0</v>
      </c>
      <c r="B324" s="15">
        <f>'raw data'!B324</f>
        <v>0</v>
      </c>
      <c r="C324" s="15" t="str">
        <f>'raw data'!C324</f>
        <v>189r3  67-76</v>
      </c>
      <c r="D324" s="81">
        <f>'raw data'!D324</f>
        <v>38397.92778935185</v>
      </c>
      <c r="E324" s="15">
        <f>'raw data'!E324</f>
        <v>2180.6639832776987</v>
      </c>
      <c r="F324" s="31">
        <f>'raw data'!F324</f>
        <v>5.674973650501115</v>
      </c>
    </row>
    <row r="325" spans="1:6" ht="11.25">
      <c r="A325" s="16">
        <f>'raw data'!A325</f>
        <v>0</v>
      </c>
      <c r="B325" s="15">
        <f>'raw data'!B325</f>
        <v>0</v>
      </c>
      <c r="C325" s="15" t="str">
        <f>'raw data'!C325</f>
        <v>ja3-1</v>
      </c>
      <c r="D325" s="81">
        <f>'raw data'!D325</f>
        <v>38397.934745370374</v>
      </c>
      <c r="E325" s="15">
        <f>'raw data'!E325</f>
        <v>13603.86290986144</v>
      </c>
      <c r="F325" s="31">
        <f>'raw data'!F325</f>
        <v>3.62667949438976</v>
      </c>
    </row>
    <row r="326" spans="1:6" ht="11.25">
      <c r="A326" s="16">
        <f>'raw data'!A326</f>
        <v>0</v>
      </c>
      <c r="B326" s="15">
        <f>'raw data'!B326</f>
        <v>0</v>
      </c>
      <c r="C326" s="15" t="str">
        <f>'raw data'!C326</f>
        <v>drift-4</v>
      </c>
      <c r="D326" s="81">
        <f>'raw data'!D326</f>
        <v>38397.94170138889</v>
      </c>
      <c r="E326" s="15">
        <f>'raw data'!E326</f>
        <v>18328.541071801894</v>
      </c>
      <c r="F326" s="31">
        <f>'raw data'!F326</f>
        <v>2.309445306784928</v>
      </c>
    </row>
    <row r="327" spans="1:6" ht="11.25">
      <c r="A327" s="16">
        <f>'raw data'!A327</f>
        <v>0</v>
      </c>
      <c r="B327" s="15">
        <f>'raw data'!B327</f>
        <v>0</v>
      </c>
      <c r="C327" s="15" t="str">
        <f>'raw data'!C327</f>
        <v>dts1-1</v>
      </c>
      <c r="D327" s="81">
        <f>'raw data'!D327</f>
        <v>38397.94866898148</v>
      </c>
      <c r="E327" s="15">
        <f>'raw data'!E327</f>
        <v>-489.3375902187664</v>
      </c>
      <c r="F327" s="31">
        <f>'raw data'!F327</f>
        <v>0</v>
      </c>
    </row>
    <row r="328" spans="1:6" ht="11.25">
      <c r="A328" s="16">
        <f>'raw data'!A328</f>
        <v>0</v>
      </c>
      <c r="B328" s="15">
        <f>'raw data'!B328</f>
        <v>0</v>
      </c>
      <c r="C328" s="15" t="str">
        <f>'raw data'!C328</f>
        <v>191r3  55-66</v>
      </c>
      <c r="D328" s="81">
        <f>'raw data'!D328</f>
        <v>38397.955613425926</v>
      </c>
      <c r="E328" s="15">
        <f>'raw data'!E328</f>
        <v>16037.739251378976</v>
      </c>
      <c r="F328" s="31">
        <f>'raw data'!F328</f>
        <v>1.5685918307471294</v>
      </c>
    </row>
    <row r="329" spans="1:6" ht="11.25">
      <c r="A329" s="16">
        <f>'raw data'!A329</f>
        <v>0</v>
      </c>
      <c r="B329" s="15">
        <f>'raw data'!B329</f>
        <v>0</v>
      </c>
      <c r="C329" s="15" t="str">
        <f>'raw data'!C329</f>
        <v>193r1  29-38</v>
      </c>
      <c r="D329" s="81">
        <f>'raw data'!D329</f>
        <v>38397.96256944445</v>
      </c>
      <c r="E329" s="15">
        <f>'raw data'!E329</f>
        <v>6863.964630214534</v>
      </c>
      <c r="F329" s="31">
        <f>'raw data'!F329</f>
        <v>5.003137090076855</v>
      </c>
    </row>
    <row r="330" spans="1:6" ht="11.25">
      <c r="A330" s="16">
        <f>'raw data'!A330</f>
        <v>0</v>
      </c>
      <c r="B330" s="15">
        <f>'raw data'!B330</f>
        <v>0</v>
      </c>
      <c r="C330" s="15" t="str">
        <f>'raw data'!C330</f>
        <v>162r3  71-86</v>
      </c>
      <c r="D330" s="81">
        <f>'raw data'!D330</f>
        <v>38397.96954861111</v>
      </c>
      <c r="E330" s="15">
        <f>'raw data'!E330</f>
        <v>6872.877040210957</v>
      </c>
      <c r="F330" s="31">
        <f>'raw data'!F330</f>
        <v>6.690575867276744</v>
      </c>
    </row>
    <row r="331" spans="1:6" ht="11.25">
      <c r="A331" s="16">
        <f>'raw data'!A331</f>
        <v>0</v>
      </c>
      <c r="B331" s="15">
        <f>'raw data'!B331</f>
        <v>0</v>
      </c>
      <c r="C331" s="15" t="str">
        <f>'raw data'!C331</f>
        <v>drift-5</v>
      </c>
      <c r="D331" s="81">
        <f>'raw data'!D331</f>
        <v>38397.976493055554</v>
      </c>
      <c r="E331" s="15">
        <f>'raw data'!E331</f>
        <v>17978.01268979111</v>
      </c>
      <c r="F331" s="31">
        <f>'raw data'!F331</f>
        <v>1.8017792669671766</v>
      </c>
    </row>
    <row r="332" spans="1:6" ht="11.25">
      <c r="A332" s="16">
        <f>'raw data'!A332</f>
        <v>0</v>
      </c>
      <c r="B332" s="15">
        <f>'raw data'!B332</f>
        <v>0</v>
      </c>
      <c r="C332" s="15" t="str">
        <f>'raw data'!C332</f>
        <v>bir1-2</v>
      </c>
      <c r="D332" s="81">
        <f>'raw data'!D332</f>
        <v>38397.983449074076</v>
      </c>
      <c r="E332" s="15">
        <f>'raw data'!E332</f>
        <v>11030.350558295811</v>
      </c>
      <c r="F332" s="31">
        <f>'raw data'!F332</f>
        <v>2.4170315524040613</v>
      </c>
    </row>
    <row r="333" spans="1:6" ht="11.25">
      <c r="A333" s="16">
        <f>'raw data'!A333</f>
        <v>0</v>
      </c>
      <c r="B333" s="15">
        <f>'raw data'!B333</f>
        <v>0</v>
      </c>
      <c r="C333" s="15" t="str">
        <f>'raw data'!C333</f>
        <v>161r2  51-60</v>
      </c>
      <c r="D333" s="81">
        <f>'raw data'!D333</f>
        <v>38397.99039351852</v>
      </c>
      <c r="E333" s="15">
        <f>'raw data'!E333</f>
        <v>2541.782535835376</v>
      </c>
      <c r="F333" s="31">
        <f>'raw data'!F333</f>
        <v>9.958927878115116</v>
      </c>
    </row>
    <row r="334" spans="1:6" ht="11.25">
      <c r="A334" s="16">
        <f>'raw data'!A334</f>
        <v>0</v>
      </c>
      <c r="B334" s="15">
        <f>'raw data'!B334</f>
        <v>0</v>
      </c>
      <c r="C334" s="15" t="str">
        <f>'raw data'!C334</f>
        <v>160r2  122-132</v>
      </c>
      <c r="D334" s="81">
        <f>'raw data'!D334</f>
        <v>38397.997349537036</v>
      </c>
      <c r="E334" s="15">
        <f>'raw data'!E334</f>
        <v>6348.3341854425535</v>
      </c>
      <c r="F334" s="31">
        <f>'raw data'!F334</f>
        <v>5.2776861342165695</v>
      </c>
    </row>
    <row r="335" spans="1:6" ht="11.25">
      <c r="A335" s="16">
        <f>'raw data'!A335</f>
        <v>0</v>
      </c>
      <c r="B335" s="15">
        <f>'raw data'!B335</f>
        <v>0</v>
      </c>
      <c r="C335" s="15" t="str">
        <f>'raw data'!C335</f>
        <v>jb3-1</v>
      </c>
      <c r="D335" s="81">
        <f>'raw data'!D335</f>
        <v>38398.00429398148</v>
      </c>
      <c r="E335" s="15">
        <f>'raw data'!E335</f>
        <v>17799.56502400682</v>
      </c>
      <c r="F335" s="31">
        <f>'raw data'!F335</f>
        <v>1.0820658745393734</v>
      </c>
    </row>
    <row r="336" spans="1:6" ht="11.25">
      <c r="A336" s="16">
        <f>'raw data'!A336</f>
        <v>0</v>
      </c>
      <c r="B336" s="15">
        <f>'raw data'!B336</f>
        <v>0</v>
      </c>
      <c r="C336" s="15" t="str">
        <f>'raw data'!C336</f>
        <v>drift-6</v>
      </c>
      <c r="D336" s="81">
        <f>'raw data'!D336</f>
        <v>38398.01127314815</v>
      </c>
      <c r="E336" s="15">
        <f>'raw data'!E336</f>
        <v>17845.77693931043</v>
      </c>
      <c r="F336" s="31">
        <f>'raw data'!F336</f>
        <v>0.9877841284817407</v>
      </c>
    </row>
    <row r="337" spans="1:6" ht="11.25">
      <c r="A337" s="16">
        <f>'raw data'!A337</f>
        <v>0</v>
      </c>
      <c r="B337" s="15">
        <f>'raw data'!B337</f>
        <v>0</v>
      </c>
      <c r="C337" s="15" t="str">
        <f>'raw data'!C337</f>
        <v>159r1  110-117</v>
      </c>
      <c r="D337" s="81">
        <f>'raw data'!D337</f>
        <v>38398.01825231482</v>
      </c>
      <c r="E337" s="15">
        <f>'raw data'!E337</f>
        <v>6664.971006201849</v>
      </c>
      <c r="F337" s="31">
        <f>'raw data'!F337</f>
        <v>8.372131731532356</v>
      </c>
    </row>
    <row r="338" spans="1:6" ht="11.25">
      <c r="A338" s="16">
        <f>'raw data'!A338</f>
        <v>0</v>
      </c>
      <c r="B338" s="15">
        <f>'raw data'!B338</f>
        <v>0</v>
      </c>
      <c r="C338" s="15" t="str">
        <f>'raw data'!C338</f>
        <v>jp1-2</v>
      </c>
      <c r="D338" s="81">
        <f>'raw data'!D338</f>
        <v>38398.025196759256</v>
      </c>
      <c r="E338" s="15">
        <f>'raw data'!E338</f>
        <v>-339.48199522260046</v>
      </c>
      <c r="F338" s="31">
        <f>'raw data'!F338</f>
        <v>0</v>
      </c>
    </row>
    <row r="339" spans="1:6" ht="11.25">
      <c r="A339" s="16">
        <f>'raw data'!A339</f>
        <v>0</v>
      </c>
      <c r="B339" s="15">
        <f>'raw data'!B339</f>
        <v>0</v>
      </c>
      <c r="C339" s="15" t="str">
        <f>'raw data'!C339</f>
        <v>158r3  42-57</v>
      </c>
      <c r="D339" s="81">
        <f>'raw data'!D339</f>
        <v>38398.0321412037</v>
      </c>
      <c r="E339" s="15">
        <f>'raw data'!E339</f>
        <v>6706.846692400764</v>
      </c>
      <c r="F339" s="31">
        <f>'raw data'!F339</f>
        <v>1.6552816690234595</v>
      </c>
    </row>
    <row r="340" spans="1:6" ht="11.25">
      <c r="A340" s="16">
        <f>'raw data'!A340</f>
        <v>0</v>
      </c>
      <c r="B340" s="15">
        <f>'raw data'!B340</f>
        <v>0</v>
      </c>
      <c r="C340" s="15" t="str">
        <f>'raw data'!C340</f>
        <v>158r1  11-18</v>
      </c>
      <c r="D340" s="81">
        <f>'raw data'!D340</f>
        <v>38398.03909722222</v>
      </c>
      <c r="E340" s="15">
        <f>'raw data'!E340</f>
        <v>198171.00018790906</v>
      </c>
      <c r="F340" s="31">
        <f>'raw data'!F340</f>
        <v>2.5584405202917706</v>
      </c>
    </row>
    <row r="341" spans="1:6" ht="11.25">
      <c r="A341" s="16">
        <f>'raw data'!A341</f>
        <v>0</v>
      </c>
      <c r="B341" s="15">
        <f>'raw data'!B341</f>
        <v>0</v>
      </c>
      <c r="C341" s="15" t="str">
        <f>'raw data'!C341</f>
        <v>drift-7</v>
      </c>
      <c r="D341" s="81">
        <f>'raw data'!D341</f>
        <v>38398.04604166667</v>
      </c>
      <c r="E341" s="15">
        <f>'raw data'!E341</f>
        <v>16774.003741888657</v>
      </c>
      <c r="F341" s="31">
        <f>'raw data'!F341</f>
        <v>1.4024046335106308</v>
      </c>
    </row>
    <row r="342" spans="1:6" ht="11.25">
      <c r="A342" s="16">
        <f>'raw data'!A342</f>
        <v>0</v>
      </c>
      <c r="B342" s="15">
        <f>'raw data'!B342</f>
        <v>0</v>
      </c>
      <c r="C342" s="15" t="str">
        <f>'raw data'!C342</f>
        <v>ja3-2</v>
      </c>
      <c r="D342" s="81">
        <f>'raw data'!D342</f>
        <v>38398.05300925926</v>
      </c>
      <c r="E342" s="15">
        <f>'raw data'!E342</f>
        <v>13225.517449007646</v>
      </c>
      <c r="F342" s="31">
        <f>'raw data'!F342</f>
        <v>1.953791142542728</v>
      </c>
    </row>
    <row r="343" spans="1:6" ht="11.25">
      <c r="A343" s="16">
        <f>'raw data'!A343</f>
        <v>0</v>
      </c>
      <c r="B343" s="15">
        <f>'raw data'!B343</f>
        <v>0</v>
      </c>
      <c r="C343" s="15" t="str">
        <f>'raw data'!C343</f>
        <v>blank-2</v>
      </c>
      <c r="D343" s="81">
        <f>'raw data'!D343</f>
        <v>38398.05994212963</v>
      </c>
      <c r="E343" s="15">
        <f>'raw data'!E343</f>
        <v>-75.66466095340003</v>
      </c>
      <c r="F343" s="31">
        <f>'raw data'!F343</f>
        <v>0</v>
      </c>
    </row>
    <row r="344" spans="1:6" ht="11.25">
      <c r="A344" s="16">
        <f>'raw data'!A344</f>
        <v>0</v>
      </c>
      <c r="B344" s="15">
        <f>'raw data'!B344</f>
        <v>0</v>
      </c>
      <c r="C344" s="15" t="str">
        <f>'raw data'!C344</f>
        <v>dts1-2</v>
      </c>
      <c r="D344" s="81">
        <f>'raw data'!D344</f>
        <v>38398.06688657407</v>
      </c>
      <c r="E344" s="15">
        <f>'raw data'!E344</f>
        <v>-769.6416092018077</v>
      </c>
      <c r="F344" s="31">
        <f>'raw data'!F344</f>
        <v>0</v>
      </c>
    </row>
    <row r="345" spans="1:6" ht="11.25">
      <c r="A345" s="16">
        <f>'raw data'!A345</f>
        <v>0</v>
      </c>
      <c r="B345" s="15">
        <f>'raw data'!B345</f>
        <v>0</v>
      </c>
      <c r="C345" s="15" t="str">
        <f>'raw data'!C345</f>
        <v>jb3-2</v>
      </c>
      <c r="D345" s="81">
        <f>'raw data'!D345</f>
        <v>38398.07381944444</v>
      </c>
      <c r="E345" s="15">
        <f>'raw data'!E345</f>
        <v>17399.136676209295</v>
      </c>
      <c r="F345" s="31">
        <f>'raw data'!F345</f>
        <v>1.4741575641828997</v>
      </c>
    </row>
    <row r="346" spans="1:6" ht="11.25">
      <c r="A346" s="16">
        <f>'raw data'!A346</f>
        <v>0</v>
      </c>
      <c r="B346" s="15">
        <f>'raw data'!B346</f>
        <v>0</v>
      </c>
      <c r="C346" s="15" t="str">
        <f>'raw data'!C346</f>
        <v>drift-8</v>
      </c>
      <c r="D346" s="81">
        <f>'raw data'!D346</f>
        <v>38398.080775462964</v>
      </c>
      <c r="E346" s="15">
        <f>'raw data'!E346</f>
        <v>17456.50433038233</v>
      </c>
      <c r="F346" s="31">
        <f>'raw data'!F346</f>
        <v>2.7938271568770467</v>
      </c>
    </row>
    <row r="347" spans="1:6" ht="11.25">
      <c r="A347" s="16">
        <f>'raw data'!A347</f>
        <v>0</v>
      </c>
      <c r="B347" s="15">
        <f>'raw data'!B347</f>
        <v>0</v>
      </c>
      <c r="C347" s="15">
        <f>'raw data'!C347</f>
        <v>0</v>
      </c>
      <c r="D347" s="81">
        <f>'raw data'!D347</f>
        <v>0</v>
      </c>
      <c r="E347" s="88">
        <v>1.367748959924569</v>
      </c>
      <c r="F347" s="31">
        <f>'raw data'!F347</f>
        <v>0</v>
      </c>
    </row>
    <row r="348" spans="1:6" ht="11.25">
      <c r="A348" s="16">
        <f>'raw data'!A348</f>
        <v>0</v>
      </c>
      <c r="B348" s="15">
        <f>'raw data'!B348</f>
        <v>0</v>
      </c>
      <c r="C348" s="15">
        <f>'raw data'!C348</f>
        <v>0</v>
      </c>
      <c r="D348" s="81">
        <f>'raw data'!D348</f>
        <v>0</v>
      </c>
      <c r="E348" s="15">
        <f>'raw data'!E348</f>
        <v>8248752.655806404</v>
      </c>
      <c r="F348" s="31">
        <f>'raw data'!F348</f>
        <v>1.4746595224973407</v>
      </c>
    </row>
    <row r="349" spans="1:6" ht="11.25">
      <c r="A349" s="16">
        <f>'raw data'!A349</f>
        <v>0</v>
      </c>
      <c r="B349" s="15">
        <f>'raw data'!B349</f>
        <v>0</v>
      </c>
      <c r="C349" s="15">
        <f>'raw data'!C349</f>
        <v>0</v>
      </c>
      <c r="D349" s="81">
        <f>'raw data'!D349</f>
        <v>0</v>
      </c>
      <c r="E349" s="15">
        <f>'raw data'!E349</f>
        <v>2292620.002757567</v>
      </c>
      <c r="F349" s="31">
        <f>'raw data'!F349</f>
        <v>0</v>
      </c>
    </row>
    <row r="350" spans="1:6" ht="11.25">
      <c r="A350" s="16">
        <f>'raw data'!A350</f>
        <v>0</v>
      </c>
      <c r="B350" s="15">
        <f>'raw data'!B350</f>
        <v>0</v>
      </c>
      <c r="C350" s="15">
        <f>'raw data'!C350</f>
        <v>0</v>
      </c>
      <c r="D350" s="81">
        <f>'raw data'!D350</f>
        <v>0</v>
      </c>
      <c r="E350" s="15">
        <f>'raw data'!E350</f>
        <v>27.793535561328323</v>
      </c>
      <c r="F350" s="31" t="str">
        <f>'raw data'!F350</f>
        <v>%</v>
      </c>
    </row>
    <row r="351" spans="1:6" ht="11.25">
      <c r="A351" s="16">
        <f>'raw data'!A351</f>
        <v>0</v>
      </c>
      <c r="B351" s="15">
        <f>'raw data'!B351</f>
        <v>0</v>
      </c>
      <c r="C351" s="15">
        <f>'raw data'!C351</f>
        <v>0</v>
      </c>
      <c r="D351" s="81">
        <f>'raw data'!D351</f>
        <v>0</v>
      </c>
      <c r="E351" s="15">
        <f>'raw data'!E351</f>
        <v>0</v>
      </c>
      <c r="F351" s="31">
        <f>'raw data'!F351</f>
        <v>0</v>
      </c>
    </row>
    <row r="352" spans="1:6" ht="11.25">
      <c r="A352" s="16">
        <f>'raw data'!A352</f>
        <v>0</v>
      </c>
      <c r="B352" s="15">
        <f>'raw data'!B352</f>
        <v>0</v>
      </c>
      <c r="C352" s="15">
        <f>'raw data'!C352</f>
        <v>0</v>
      </c>
      <c r="D352" s="81">
        <f>'raw data'!D352</f>
        <v>0</v>
      </c>
      <c r="E352" s="15">
        <f>'raw data'!E352</f>
        <v>0</v>
      </c>
      <c r="F352" s="31">
        <f>'raw data'!F352</f>
        <v>0</v>
      </c>
    </row>
    <row r="353" spans="1:6" ht="11.25">
      <c r="A353" s="16">
        <f>'raw data'!A353</f>
        <v>0</v>
      </c>
      <c r="B353" s="15">
        <f>'raw data'!B353</f>
        <v>0</v>
      </c>
      <c r="C353" s="15" t="str">
        <f>'raw data'!C353</f>
        <v>Sample_Name</v>
      </c>
      <c r="D353" s="81" t="str">
        <f>'raw data'!D353</f>
        <v>DateTime_Measured</v>
      </c>
      <c r="E353" s="15" t="str">
        <f>'raw data'!E353</f>
        <v>Net_Intensity</v>
      </c>
      <c r="F353" s="31" t="str">
        <f>'raw data'!F353</f>
        <v>RSD(%)</v>
      </c>
    </row>
    <row r="354" spans="1:6" ht="11.25">
      <c r="A354" s="16" t="str">
        <f>'raw data'!A354</f>
        <v>Zr 343.823</v>
      </c>
      <c r="B354" s="15">
        <f>'raw data'!B354</f>
        <v>0</v>
      </c>
      <c r="C354" s="15" t="str">
        <f>'raw data'!C354</f>
        <v>drift-1</v>
      </c>
      <c r="D354" s="81">
        <f>'raw data'!D354</f>
        <v>38397.86425925926</v>
      </c>
      <c r="E354" s="15">
        <f>'raw data'!E354</f>
        <v>34550.62063639786</v>
      </c>
      <c r="F354" s="31">
        <f>'raw data'!F354</f>
        <v>0.6467219511447275</v>
      </c>
    </row>
    <row r="355" spans="1:6" ht="11.25">
      <c r="A355" s="16">
        <f>'raw data'!A355</f>
        <v>0</v>
      </c>
      <c r="B355" s="15">
        <f>'raw data'!B355</f>
        <v>0</v>
      </c>
      <c r="C355" s="15" t="str">
        <f>'raw data'!C355</f>
        <v>blank-1</v>
      </c>
      <c r="D355" s="81">
        <f>'raw data'!D355</f>
        <v>38397.87123842593</v>
      </c>
      <c r="E355" s="15">
        <f>'raw data'!E355</f>
        <v>1971.1387030826904</v>
      </c>
      <c r="F355" s="31">
        <f>'raw data'!F355</f>
        <v>5.976429948274054</v>
      </c>
    </row>
    <row r="356" spans="1:6" ht="11.25">
      <c r="A356" s="16">
        <f>'raw data'!A356</f>
        <v>0</v>
      </c>
      <c r="B356" s="15">
        <f>'raw data'!B356</f>
        <v>0</v>
      </c>
      <c r="C356" s="15" t="str">
        <f>'raw data'!C356</f>
        <v>bir1-1</v>
      </c>
      <c r="D356" s="81">
        <f>'raw data'!D356</f>
        <v>38397.87819444444</v>
      </c>
      <c r="E356" s="178">
        <v>4288.205</v>
      </c>
      <c r="F356" s="178">
        <v>4.392987685428138</v>
      </c>
    </row>
    <row r="357" spans="1:6" ht="11.25">
      <c r="A357" s="16">
        <f>'raw data'!A357</f>
        <v>0</v>
      </c>
      <c r="B357" s="15">
        <f>'raw data'!B357</f>
        <v>0</v>
      </c>
      <c r="C357" s="15" t="str">
        <f>'raw data'!C357</f>
        <v>drift-2</v>
      </c>
      <c r="D357" s="81">
        <f>'raw data'!D357</f>
        <v>38397.885150462964</v>
      </c>
      <c r="E357" s="15">
        <f>'raw data'!E357</f>
        <v>35450.250565817056</v>
      </c>
      <c r="F357" s="31">
        <f>'raw data'!F357</f>
        <v>1.3946402970978233</v>
      </c>
    </row>
    <row r="358" spans="1:6" ht="11.25">
      <c r="A358" s="16">
        <f>'raw data'!A358</f>
        <v>0</v>
      </c>
      <c r="B358" s="15">
        <f>'raw data'!B358</f>
        <v>0</v>
      </c>
      <c r="C358" s="15" t="str">
        <f>'raw data'!C358</f>
        <v>jp1-1</v>
      </c>
      <c r="D358" s="81">
        <f>'raw data'!D358</f>
        <v>38397.892118055555</v>
      </c>
      <c r="E358" s="178">
        <v>2737.035</v>
      </c>
      <c r="F358" s="178">
        <v>14.648574680286794</v>
      </c>
    </row>
    <row r="359" spans="1:6" ht="11.25">
      <c r="A359" s="16">
        <f>'raw data'!A359</f>
        <v>0</v>
      </c>
      <c r="B359" s="15">
        <f>'raw data'!B359</f>
        <v>0</v>
      </c>
      <c r="C359" s="15" t="str">
        <f>'raw data'!C359</f>
        <v>186r1  89-97</v>
      </c>
      <c r="D359" s="81">
        <f>'raw data'!D359</f>
        <v>38397.89908564815</v>
      </c>
      <c r="E359" s="15">
        <f>'raw data'!E359</f>
        <v>8307.50137009318</v>
      </c>
      <c r="F359" s="31">
        <f>'raw data'!F359</f>
        <v>4.588571463429362</v>
      </c>
    </row>
    <row r="360" spans="1:6" ht="11.25">
      <c r="A360" s="16">
        <f>'raw data'!A360</f>
        <v>0</v>
      </c>
      <c r="B360" s="15">
        <f>'raw data'!B360</f>
        <v>0</v>
      </c>
      <c r="C360" s="15" t="str">
        <f>'raw data'!C360</f>
        <v>drift-3</v>
      </c>
      <c r="D360" s="81">
        <f>'raw data'!D360</f>
        <v>38397.90604166667</v>
      </c>
      <c r="E360" s="15">
        <f>'raw data'!E360</f>
        <v>35147.19858060805</v>
      </c>
      <c r="F360" s="31">
        <f>'raw data'!F360</f>
        <v>1.950302789159351</v>
      </c>
    </row>
    <row r="361" spans="1:6" ht="11.25">
      <c r="A361" s="16">
        <f>'raw data'!A361</f>
        <v>0</v>
      </c>
      <c r="B361" s="15">
        <f>'raw data'!B361</f>
        <v>0</v>
      </c>
      <c r="C361" s="15" t="str">
        <f>'raw data'!C361</f>
        <v>187r1  84-94</v>
      </c>
      <c r="D361" s="81">
        <f>'raw data'!D361</f>
        <v>38397.91300925926</v>
      </c>
      <c r="E361" s="15">
        <f>'raw data'!E361</f>
        <v>5169.640912305713</v>
      </c>
      <c r="F361" s="31">
        <f>'raw data'!F361</f>
        <v>6.614978582696786</v>
      </c>
    </row>
    <row r="362" spans="1:6" ht="11.25">
      <c r="A362" s="16">
        <f>'raw data'!A362</f>
        <v>0</v>
      </c>
      <c r="B362" s="15">
        <f>'raw data'!B362</f>
        <v>0</v>
      </c>
      <c r="C362" s="15" t="str">
        <f>'raw data'!C362</f>
        <v>188r2  30-37</v>
      </c>
      <c r="D362" s="81">
        <f>'raw data'!D362</f>
        <v>38397.919953703706</v>
      </c>
      <c r="E362" s="15">
        <f>'raw data'!E362</f>
        <v>5107.570454247184</v>
      </c>
      <c r="F362" s="31">
        <f>'raw data'!F362</f>
        <v>6.319422148114269</v>
      </c>
    </row>
    <row r="363" spans="1:6" ht="11.25">
      <c r="A363" s="16">
        <f>'raw data'!A363</f>
        <v>0</v>
      </c>
      <c r="B363" s="15">
        <f>'raw data'!B363</f>
        <v>0</v>
      </c>
      <c r="C363" s="15" t="str">
        <f>'raw data'!C363</f>
        <v>189r3  67-76</v>
      </c>
      <c r="D363" s="81">
        <f>'raw data'!D363</f>
        <v>38397.92690972222</v>
      </c>
      <c r="E363" s="15">
        <f>'raw data'!E363</f>
        <v>3984.2438516994116</v>
      </c>
      <c r="F363" s="31">
        <f>'raw data'!F363</f>
        <v>0.5945031465271141</v>
      </c>
    </row>
    <row r="364" spans="1:6" ht="11.25">
      <c r="A364" s="16">
        <f>'raw data'!A364</f>
        <v>0</v>
      </c>
      <c r="B364" s="15">
        <f>'raw data'!B364</f>
        <v>0</v>
      </c>
      <c r="C364" s="15" t="str">
        <f>'raw data'!C364</f>
        <v>ja3-1</v>
      </c>
      <c r="D364" s="81">
        <f>'raw data'!D364</f>
        <v>38397.93386574074</v>
      </c>
      <c r="E364" s="15">
        <f>'raw data'!E364</f>
        <v>23784.403454803112</v>
      </c>
      <c r="F364" s="31">
        <f>'raw data'!F364</f>
        <v>0.7576532362204449</v>
      </c>
    </row>
    <row r="365" spans="1:6" ht="11.25">
      <c r="A365" s="16">
        <f>'raw data'!A365</f>
        <v>0</v>
      </c>
      <c r="B365" s="15">
        <f>'raw data'!B365</f>
        <v>0</v>
      </c>
      <c r="C365" s="15" t="str">
        <f>'raw data'!C365</f>
        <v>drift-4</v>
      </c>
      <c r="D365" s="81">
        <f>'raw data'!D365</f>
        <v>38397.94082175926</v>
      </c>
      <c r="E365" s="15">
        <f>'raw data'!E365</f>
        <v>36537.68722370509</v>
      </c>
      <c r="F365" s="31">
        <f>'raw data'!F365</f>
        <v>1.6283313303358304</v>
      </c>
    </row>
    <row r="366" spans="1:6" ht="11.25">
      <c r="A366" s="16">
        <f>'raw data'!A366</f>
        <v>0</v>
      </c>
      <c r="B366" s="15">
        <f>'raw data'!B366</f>
        <v>0</v>
      </c>
      <c r="C366" s="15" t="str">
        <f>'raw data'!C366</f>
        <v>dts1-1</v>
      </c>
      <c r="D366" s="81">
        <f>'raw data'!D366</f>
        <v>38397.94778935185</v>
      </c>
      <c r="E366" s="15">
        <f>'raw data'!E366</f>
        <v>1974.490114708082</v>
      </c>
      <c r="F366" s="31">
        <f>'raw data'!F366</f>
        <v>10.59628012699698</v>
      </c>
    </row>
    <row r="367" spans="1:6" ht="11.25">
      <c r="A367" s="16">
        <f>'raw data'!A367</f>
        <v>0</v>
      </c>
      <c r="B367" s="15">
        <f>'raw data'!B367</f>
        <v>0</v>
      </c>
      <c r="C367" s="15" t="str">
        <f>'raw data'!C367</f>
        <v>191r3  55-66</v>
      </c>
      <c r="D367" s="81">
        <f>'raw data'!D367</f>
        <v>38397.954733796294</v>
      </c>
      <c r="E367" s="15">
        <f>'raw data'!E367</f>
        <v>8555.519174477555</v>
      </c>
      <c r="F367" s="31">
        <f>'raw data'!F367</f>
        <v>1.745251466847729</v>
      </c>
    </row>
    <row r="368" spans="1:6" ht="11.25">
      <c r="A368" s="16">
        <f>'raw data'!A368</f>
        <v>0</v>
      </c>
      <c r="B368" s="15">
        <f>'raw data'!B368</f>
        <v>0</v>
      </c>
      <c r="C368" s="15" t="str">
        <f>'raw data'!C368</f>
        <v>193r1  29-38</v>
      </c>
      <c r="D368" s="81">
        <f>'raw data'!D368</f>
        <v>38397.961701388886</v>
      </c>
      <c r="E368" s="15">
        <f>'raw data'!E368</f>
        <v>3396.164345150013</v>
      </c>
      <c r="F368" s="31">
        <f>'raw data'!F368</f>
        <v>5.450579364382552</v>
      </c>
    </row>
    <row r="369" spans="1:6" ht="11.25">
      <c r="A369" s="16">
        <f>'raw data'!A369</f>
        <v>0</v>
      </c>
      <c r="B369" s="15">
        <f>'raw data'!B369</f>
        <v>0</v>
      </c>
      <c r="C369" s="15" t="str">
        <f>'raw data'!C369</f>
        <v>162r3  71-86</v>
      </c>
      <c r="D369" s="81">
        <f>'raw data'!D369</f>
        <v>38397.968668981484</v>
      </c>
      <c r="E369" s="15">
        <f>'raw data'!E369</f>
        <v>2499.755536281156</v>
      </c>
      <c r="F369" s="31">
        <f>'raw data'!F369</f>
        <v>6.019323275663346</v>
      </c>
    </row>
    <row r="370" spans="1:6" ht="11.25">
      <c r="A370" s="16">
        <f>'raw data'!A370</f>
        <v>0</v>
      </c>
      <c r="B370" s="15">
        <f>'raw data'!B370</f>
        <v>0</v>
      </c>
      <c r="C370" s="15" t="str">
        <f>'raw data'!C370</f>
        <v>drift-5</v>
      </c>
      <c r="D370" s="81">
        <f>'raw data'!D370</f>
        <v>38397.975625</v>
      </c>
      <c r="E370" s="15">
        <f>'raw data'!E370</f>
        <v>35727.26674703275</v>
      </c>
      <c r="F370" s="31">
        <f>'raw data'!F370</f>
        <v>1.8980356381264054</v>
      </c>
    </row>
    <row r="371" spans="1:6" ht="11.25">
      <c r="A371" s="16">
        <f>'raw data'!A371</f>
        <v>0</v>
      </c>
      <c r="B371" s="15">
        <f>'raw data'!B371</f>
        <v>0</v>
      </c>
      <c r="C371" s="15" t="str">
        <f>'raw data'!C371</f>
        <v>bir1-2</v>
      </c>
      <c r="D371" s="81">
        <f>'raw data'!D371</f>
        <v>38397.982569444444</v>
      </c>
      <c r="E371" s="178">
        <v>4709.21</v>
      </c>
      <c r="F371" s="178">
        <v>0.8693917372716496</v>
      </c>
    </row>
    <row r="372" spans="1:6" ht="11.25">
      <c r="A372" s="16">
        <f>'raw data'!A372</f>
        <v>0</v>
      </c>
      <c r="B372" s="15">
        <f>'raw data'!B372</f>
        <v>0</v>
      </c>
      <c r="C372" s="15" t="str">
        <f>'raw data'!C372</f>
        <v>161r2  51-60</v>
      </c>
      <c r="D372" s="81">
        <f>'raw data'!D372</f>
        <v>38397.98951388889</v>
      </c>
      <c r="E372" s="15">
        <f>'raw data'!E372</f>
        <v>3100.831562514888</v>
      </c>
      <c r="F372" s="31">
        <f>'raw data'!F372</f>
        <v>13.879889197102417</v>
      </c>
    </row>
    <row r="373" spans="1:6" ht="11.25">
      <c r="A373" s="16">
        <f>'raw data'!A373</f>
        <v>0</v>
      </c>
      <c r="B373" s="15">
        <f>'raw data'!B373</f>
        <v>0</v>
      </c>
      <c r="C373" s="15" t="str">
        <f>'raw data'!C373</f>
        <v>160r2  122-132</v>
      </c>
      <c r="D373" s="81">
        <f>'raw data'!D373</f>
        <v>38397.996469907404</v>
      </c>
      <c r="E373" s="15">
        <f>'raw data'!E373</f>
        <v>4080.0194832779216</v>
      </c>
      <c r="F373" s="31">
        <f>'raw data'!F373</f>
        <v>6.0214341381906875</v>
      </c>
    </row>
    <row r="374" spans="1:6" ht="11.25">
      <c r="A374" s="16">
        <f>'raw data'!A374</f>
        <v>0</v>
      </c>
      <c r="B374" s="15">
        <f>'raw data'!B374</f>
        <v>0</v>
      </c>
      <c r="C374" s="15" t="str">
        <f>'raw data'!C374</f>
        <v>jb3-1</v>
      </c>
      <c r="D374" s="81">
        <f>'raw data'!D374</f>
        <v>38398.00342592593</v>
      </c>
      <c r="E374" s="15">
        <f>'raw data'!E374</f>
        <v>20012.016508261877</v>
      </c>
      <c r="F374" s="31">
        <f>'raw data'!F374</f>
        <v>3.699018663579971</v>
      </c>
    </row>
    <row r="375" spans="1:6" ht="11.25">
      <c r="A375" s="16">
        <f>'raw data'!A375</f>
        <v>0</v>
      </c>
      <c r="B375" s="15">
        <f>'raw data'!B375</f>
        <v>0</v>
      </c>
      <c r="C375" s="15" t="str">
        <f>'raw data'!C375</f>
        <v>drift-6</v>
      </c>
      <c r="D375" s="81">
        <f>'raw data'!D375</f>
        <v>38398.01038194444</v>
      </c>
      <c r="E375" s="15">
        <f>'raw data'!E375</f>
        <v>35362.1371586436</v>
      </c>
      <c r="F375" s="31">
        <f>'raw data'!F375</f>
        <v>0.6196271482008908</v>
      </c>
    </row>
    <row r="376" spans="1:6" ht="11.25">
      <c r="A376" s="16">
        <f>'raw data'!A376</f>
        <v>0</v>
      </c>
      <c r="B376" s="15">
        <f>'raw data'!B376</f>
        <v>0</v>
      </c>
      <c r="C376" s="15" t="str">
        <f>'raw data'!C376</f>
        <v>159r1  110-117</v>
      </c>
      <c r="D376" s="81">
        <f>'raw data'!D376</f>
        <v>38398.01736111111</v>
      </c>
      <c r="E376" s="15">
        <f>'raw data'!E376</f>
        <v>4138.762610912466</v>
      </c>
      <c r="F376" s="31">
        <f>'raw data'!F376</f>
        <v>9.716754014645831</v>
      </c>
    </row>
    <row r="377" spans="1:6" ht="11.25">
      <c r="A377" s="16">
        <f>'raw data'!A377</f>
        <v>0</v>
      </c>
      <c r="B377" s="15">
        <f>'raw data'!B377</f>
        <v>0</v>
      </c>
      <c r="C377" s="15" t="str">
        <f>'raw data'!C377</f>
        <v>jp1-2</v>
      </c>
      <c r="D377" s="81">
        <f>'raw data'!D377</f>
        <v>38398.0243287037</v>
      </c>
      <c r="E377" s="15">
        <f>'raw data'!E377</f>
        <v>2299.4497369413425</v>
      </c>
      <c r="F377" s="31">
        <f>'raw data'!F377</f>
        <v>11.43237202622291</v>
      </c>
    </row>
    <row r="378" spans="1:6" ht="11.25">
      <c r="A378" s="16">
        <f>'raw data'!A378</f>
        <v>0</v>
      </c>
      <c r="B378" s="15">
        <f>'raw data'!B378</f>
        <v>0</v>
      </c>
      <c r="C378" s="15" t="str">
        <f>'raw data'!C378</f>
        <v>158r3  42-57</v>
      </c>
      <c r="D378" s="81">
        <f>'raw data'!D378</f>
        <v>38398.031273148146</v>
      </c>
      <c r="E378" s="15">
        <f>'raw data'!E378</f>
        <v>2679.1237712888087</v>
      </c>
      <c r="F378" s="31">
        <f>'raw data'!F378</f>
        <v>5.737170773722398</v>
      </c>
    </row>
    <row r="379" spans="1:6" ht="11.25">
      <c r="A379" s="16">
        <f>'raw data'!A379</f>
        <v>0</v>
      </c>
      <c r="B379" s="15">
        <f>'raw data'!B379</f>
        <v>0</v>
      </c>
      <c r="C379" s="15" t="str">
        <f>'raw data'!C379</f>
        <v>158r1  11-18</v>
      </c>
      <c r="D379" s="81">
        <f>'raw data'!D379</f>
        <v>38398.03821759259</v>
      </c>
      <c r="E379" s="15">
        <f>'raw data'!E379</f>
        <v>232165.42295089972</v>
      </c>
      <c r="F379" s="31">
        <f>'raw data'!F379</f>
        <v>1.0088735803090978</v>
      </c>
    </row>
    <row r="380" spans="1:6" ht="11.25">
      <c r="A380" s="16">
        <f>'raw data'!A380</f>
        <v>0</v>
      </c>
      <c r="B380" s="15">
        <f>'raw data'!B380</f>
        <v>0</v>
      </c>
      <c r="C380" s="15" t="str">
        <f>'raw data'!C380</f>
        <v>drift-7</v>
      </c>
      <c r="D380" s="81">
        <f>'raw data'!D380</f>
        <v>38398.04516203704</v>
      </c>
      <c r="E380" s="15">
        <f>'raw data'!E380</f>
        <v>36620.829738334774</v>
      </c>
      <c r="F380" s="31">
        <f>'raw data'!F380</f>
        <v>0.3435539360768014</v>
      </c>
    </row>
    <row r="381" spans="1:6" ht="11.25">
      <c r="A381" s="16">
        <f>'raw data'!A381</f>
        <v>0</v>
      </c>
      <c r="B381" s="15">
        <f>'raw data'!B381</f>
        <v>0</v>
      </c>
      <c r="C381" s="15" t="str">
        <f>'raw data'!C381</f>
        <v>ja3-2</v>
      </c>
      <c r="D381" s="81">
        <f>'raw data'!D381</f>
        <v>38398.05212962963</v>
      </c>
      <c r="E381" s="15">
        <f>'raw data'!E381</f>
        <v>25308.74393522642</v>
      </c>
      <c r="F381" s="31">
        <f>'raw data'!F381</f>
        <v>1.8786521076398157</v>
      </c>
    </row>
    <row r="382" spans="1:6" ht="11.25">
      <c r="A382" s="16">
        <f>'raw data'!A382</f>
        <v>0</v>
      </c>
      <c r="B382" s="15">
        <f>'raw data'!B382</f>
        <v>0</v>
      </c>
      <c r="C382" s="15" t="str">
        <f>'raw data'!C382</f>
        <v>blank-2</v>
      </c>
      <c r="D382" s="81">
        <f>'raw data'!D382</f>
        <v>38398.0590625</v>
      </c>
      <c r="E382" s="15">
        <f>'raw data'!E382</f>
        <v>2316.2547173442717</v>
      </c>
      <c r="F382" s="31">
        <f>'raw data'!F382</f>
        <v>23.31675117508275</v>
      </c>
    </row>
    <row r="383" spans="1:6" ht="11.25">
      <c r="A383" s="16">
        <f>'raw data'!A383</f>
        <v>0</v>
      </c>
      <c r="B383" s="15">
        <f>'raw data'!B383</f>
        <v>0</v>
      </c>
      <c r="C383" s="15" t="str">
        <f>'raw data'!C383</f>
        <v>dts1-2</v>
      </c>
      <c r="D383" s="81">
        <f>'raw data'!D383</f>
        <v>38398.06600694444</v>
      </c>
      <c r="E383" s="15">
        <f>'raw data'!E383</f>
        <v>2291.3280271994145</v>
      </c>
      <c r="F383" s="31">
        <f>'raw data'!F383</f>
        <v>13.385828377790292</v>
      </c>
    </row>
    <row r="384" spans="1:6" ht="11.25">
      <c r="A384" s="16">
        <f>'raw data'!A384</f>
        <v>0</v>
      </c>
      <c r="B384" s="15">
        <f>'raw data'!B384</f>
        <v>0</v>
      </c>
      <c r="C384" s="15" t="str">
        <f>'raw data'!C384</f>
        <v>jb3-2</v>
      </c>
      <c r="D384" s="81">
        <f>'raw data'!D384</f>
        <v>38398.07295138889</v>
      </c>
      <c r="E384" s="15">
        <f>'raw data'!E384</f>
        <v>20011.468140538724</v>
      </c>
      <c r="F384" s="31">
        <f>'raw data'!F384</f>
        <v>1.3547008669128595</v>
      </c>
    </row>
    <row r="385" spans="1:6" ht="11.25">
      <c r="A385" s="16">
        <f>'raw data'!A385</f>
        <v>0</v>
      </c>
      <c r="B385" s="15">
        <f>'raw data'!B385</f>
        <v>0</v>
      </c>
      <c r="C385" s="15" t="str">
        <f>'raw data'!C385</f>
        <v>drift-8</v>
      </c>
      <c r="D385" s="81">
        <f>'raw data'!D385</f>
        <v>38398.07989583333</v>
      </c>
      <c r="E385" s="178">
        <v>36538.645000000004</v>
      </c>
      <c r="F385" s="178">
        <v>0.7223632628183018</v>
      </c>
    </row>
    <row r="386" spans="1:6" ht="11.25">
      <c r="A386" s="16">
        <f>'raw data'!A386</f>
        <v>0</v>
      </c>
      <c r="B386" s="15">
        <f>'raw data'!B386</f>
        <v>0</v>
      </c>
      <c r="C386" s="15">
        <f>'raw data'!C386</f>
        <v>0</v>
      </c>
      <c r="D386" s="81">
        <f>'raw data'!D386</f>
        <v>0</v>
      </c>
      <c r="E386" s="15">
        <f>'raw data'!E386</f>
        <v>0</v>
      </c>
      <c r="F386" s="31">
        <f>'raw data'!F386</f>
        <v>0</v>
      </c>
    </row>
    <row r="387" spans="1:6" ht="11.25">
      <c r="A387" s="16">
        <f>'raw data'!A387</f>
        <v>0</v>
      </c>
      <c r="B387" s="15">
        <f>'raw data'!B387</f>
        <v>0</v>
      </c>
      <c r="C387" s="15">
        <f>'raw data'!C387</f>
        <v>0</v>
      </c>
      <c r="D387" s="81">
        <f>'raw data'!D387</f>
        <v>0</v>
      </c>
      <c r="E387" s="15">
        <f>'raw data'!E387</f>
        <v>536354.9761818757</v>
      </c>
      <c r="F387" s="31">
        <f>'raw data'!F387</f>
        <v>9.20134838009247</v>
      </c>
    </row>
    <row r="388" spans="1:6" ht="11.25">
      <c r="A388" s="16">
        <f>'raw data'!A388</f>
        <v>0</v>
      </c>
      <c r="B388" s="15">
        <f>'raw data'!B388</f>
        <v>0</v>
      </c>
      <c r="C388" s="15">
        <f>'raw data'!C388</f>
        <v>0</v>
      </c>
      <c r="D388" s="81">
        <f>'raw data'!D388</f>
        <v>0</v>
      </c>
      <c r="E388" s="15">
        <f>'raw data'!E388</f>
        <v>439585.2786585167</v>
      </c>
      <c r="F388" s="31">
        <f>'raw data'!F388</f>
        <v>0</v>
      </c>
    </row>
    <row r="389" spans="1:6" ht="11.25">
      <c r="A389" s="16">
        <f>'raw data'!A389</f>
        <v>0</v>
      </c>
      <c r="B389" s="15">
        <f>'raw data'!B389</f>
        <v>0</v>
      </c>
      <c r="C389" s="15">
        <f>'raw data'!C389</f>
        <v>0</v>
      </c>
      <c r="D389" s="81">
        <f>'raw data'!D389</f>
        <v>0</v>
      </c>
      <c r="E389" s="15">
        <f>'raw data'!E389</f>
        <v>81.95790067760184</v>
      </c>
      <c r="F389" s="31" t="str">
        <f>'raw data'!F389</f>
        <v>%</v>
      </c>
    </row>
    <row r="390" spans="1:6" ht="11.25">
      <c r="A390" s="16">
        <f>'raw data'!A390</f>
        <v>0</v>
      </c>
      <c r="B390" s="15">
        <f>'raw data'!B390</f>
        <v>0</v>
      </c>
      <c r="C390" s="15">
        <f>'raw data'!C390</f>
        <v>0</v>
      </c>
      <c r="D390" s="81">
        <f>'raw data'!D390</f>
        <v>0</v>
      </c>
      <c r="E390" s="15">
        <f>'raw data'!E390</f>
        <v>0</v>
      </c>
      <c r="F390" s="31">
        <f>'raw data'!F390</f>
        <v>0</v>
      </c>
    </row>
    <row r="391" spans="1:6" ht="11.25">
      <c r="A391" s="16">
        <f>'raw data'!A391</f>
        <v>0</v>
      </c>
      <c r="B391" s="15">
        <f>'raw data'!B391</f>
        <v>0</v>
      </c>
      <c r="C391" s="15">
        <f>'raw data'!C391</f>
        <v>0</v>
      </c>
      <c r="D391" s="81">
        <f>'raw data'!D391</f>
        <v>0</v>
      </c>
      <c r="E391" s="15">
        <f>'raw data'!E391</f>
        <v>0</v>
      </c>
      <c r="F391" s="31">
        <f>'raw data'!F391</f>
        <v>0</v>
      </c>
    </row>
    <row r="392" spans="1:6" ht="11.25">
      <c r="A392" s="16">
        <f>'raw data'!A392</f>
        <v>0</v>
      </c>
      <c r="B392" s="15">
        <f>'raw data'!B392</f>
        <v>0</v>
      </c>
      <c r="C392" s="15">
        <f>'raw data'!C392</f>
        <v>0</v>
      </c>
      <c r="D392" s="81">
        <f>'raw data'!D392</f>
        <v>0</v>
      </c>
      <c r="E392" s="15">
        <f>'raw data'!E392</f>
        <v>0</v>
      </c>
      <c r="F392" s="31">
        <f>'raw data'!F392</f>
        <v>0</v>
      </c>
    </row>
    <row r="393" spans="1:6" ht="11.25">
      <c r="A393" s="16" t="str">
        <f>'raw data'!A393</f>
        <v>Print Date: 06-12-2004</v>
      </c>
      <c r="B393" s="15">
        <f>'raw data'!B393</f>
        <v>0</v>
      </c>
      <c r="C393" s="15">
        <f>'raw data'!C393</f>
        <v>0</v>
      </c>
      <c r="D393" s="81">
        <f>'raw data'!D393</f>
        <v>0</v>
      </c>
      <c r="E393" s="15">
        <f>'raw data'!E393</f>
        <v>0</v>
      </c>
      <c r="F393" s="31">
        <f>'raw data'!F393</f>
        <v>0</v>
      </c>
    </row>
    <row r="394" spans="1:6" ht="11.25">
      <c r="A394" s="16"/>
      <c r="B394" s="15"/>
      <c r="C394" s="15"/>
      <c r="D394" s="81"/>
      <c r="E394" s="15"/>
      <c r="F394" s="31"/>
    </row>
    <row r="395" spans="1:6" ht="11.25">
      <c r="A395" s="16"/>
      <c r="B395" s="15"/>
      <c r="C395" s="15"/>
      <c r="D395" s="81"/>
      <c r="E395" s="15"/>
      <c r="F395" s="31"/>
    </row>
    <row r="396" spans="1:6" ht="11.25">
      <c r="A396" s="16"/>
      <c r="B396" s="15"/>
      <c r="C396" s="15"/>
      <c r="D396" s="81"/>
      <c r="E396" s="15"/>
      <c r="F396" s="31"/>
    </row>
    <row r="397" spans="1:6" ht="11.25">
      <c r="A397" s="16"/>
      <c r="B397" s="15"/>
      <c r="C397" s="15"/>
      <c r="D397" s="81"/>
      <c r="E397" s="15"/>
      <c r="F397" s="31"/>
    </row>
    <row r="398" spans="1:6" ht="11.25">
      <c r="A398" s="16"/>
      <c r="B398" s="15"/>
      <c r="C398" s="15"/>
      <c r="D398" s="81"/>
      <c r="E398" s="15"/>
      <c r="F398" s="31"/>
    </row>
    <row r="399" spans="1:6" ht="11.25">
      <c r="A399" s="16"/>
      <c r="B399" s="15"/>
      <c r="C399" s="15"/>
      <c r="D399" s="81"/>
      <c r="E399" s="15"/>
      <c r="F399" s="31"/>
    </row>
    <row r="400" spans="1:6" ht="11.25">
      <c r="A400" s="16"/>
      <c r="B400" s="15"/>
      <c r="C400" s="15"/>
      <c r="D400" s="81"/>
      <c r="E400" s="15"/>
      <c r="F400" s="31"/>
    </row>
    <row r="401" spans="1:6" ht="11.25">
      <c r="A401" s="16"/>
      <c r="B401" s="15"/>
      <c r="C401" s="15"/>
      <c r="D401" s="81"/>
      <c r="E401" s="15"/>
      <c r="F401" s="31"/>
    </row>
    <row r="402" spans="1:6" ht="11.25">
      <c r="A402" s="16"/>
      <c r="B402" s="15"/>
      <c r="C402" s="15"/>
      <c r="D402" s="81"/>
      <c r="E402" s="15"/>
      <c r="F402" s="31"/>
    </row>
    <row r="403" spans="1:6" ht="11.25">
      <c r="A403" s="16"/>
      <c r="B403" s="15"/>
      <c r="C403" s="15"/>
      <c r="D403" s="81"/>
      <c r="E403" s="15"/>
      <c r="F403" s="31"/>
    </row>
    <row r="404" spans="1:6" ht="11.25">
      <c r="A404" s="16"/>
      <c r="B404" s="15"/>
      <c r="C404" s="15"/>
      <c r="D404" s="81"/>
      <c r="E404" s="15"/>
      <c r="F404" s="31"/>
    </row>
    <row r="405" spans="1:6" ht="11.25">
      <c r="A405" s="16"/>
      <c r="B405" s="15"/>
      <c r="C405" s="15"/>
      <c r="D405" s="81"/>
      <c r="E405" s="15"/>
      <c r="F405" s="31"/>
    </row>
    <row r="406" spans="1:6" ht="11.25">
      <c r="A406" s="16"/>
      <c r="B406" s="15"/>
      <c r="C406" s="15"/>
      <c r="D406" s="81"/>
      <c r="E406" s="15"/>
      <c r="F406" s="31"/>
    </row>
    <row r="407" spans="1:6" ht="11.25">
      <c r="A407" s="16"/>
      <c r="B407" s="15"/>
      <c r="C407" s="15"/>
      <c r="D407" s="81"/>
      <c r="E407" s="15"/>
      <c r="F407" s="31"/>
    </row>
    <row r="408" spans="1:6" ht="11.25">
      <c r="A408" s="16"/>
      <c r="B408" s="15"/>
      <c r="C408" s="15"/>
      <c r="D408" s="81"/>
      <c r="E408" s="15"/>
      <c r="F408" s="31"/>
    </row>
    <row r="409" spans="1:6" ht="11.25">
      <c r="A409" s="16"/>
      <c r="B409" s="15"/>
      <c r="C409" s="15"/>
      <c r="D409" s="81"/>
      <c r="E409" s="15"/>
      <c r="F409" s="31"/>
    </row>
    <row r="410" spans="1:6" ht="11.25">
      <c r="A410" s="16"/>
      <c r="B410" s="15"/>
      <c r="C410" s="15"/>
      <c r="D410" s="81"/>
      <c r="E410" s="15"/>
      <c r="F410" s="31"/>
    </row>
    <row r="411" spans="1:6" ht="11.25">
      <c r="A411" s="16"/>
      <c r="B411" s="15"/>
      <c r="C411" s="15"/>
      <c r="D411" s="81"/>
      <c r="E411" s="15"/>
      <c r="F411" s="31"/>
    </row>
    <row r="412" spans="1:6" ht="11.25">
      <c r="A412" s="16"/>
      <c r="B412" s="15"/>
      <c r="C412" s="15"/>
      <c r="D412" s="81"/>
      <c r="E412" s="15"/>
      <c r="F412" s="31"/>
    </row>
    <row r="413" spans="1:6" ht="11.25">
      <c r="A413" s="16"/>
      <c r="B413" s="15"/>
      <c r="C413" s="15"/>
      <c r="D413" s="81"/>
      <c r="E413" s="15"/>
      <c r="F413" s="31"/>
    </row>
    <row r="414" spans="1:6" ht="11.25">
      <c r="A414" s="16"/>
      <c r="B414" s="15"/>
      <c r="C414" s="15"/>
      <c r="D414" s="81"/>
      <c r="E414" s="15"/>
      <c r="F414" s="31"/>
    </row>
    <row r="415" spans="1:6" ht="11.25">
      <c r="A415" s="16"/>
      <c r="B415" s="15"/>
      <c r="C415" s="15"/>
      <c r="D415" s="81"/>
      <c r="E415" s="15"/>
      <c r="F415" s="31"/>
    </row>
    <row r="416" spans="1:6" ht="11.25">
      <c r="A416" s="16"/>
      <c r="B416" s="15"/>
      <c r="C416" s="15"/>
      <c r="D416" s="81"/>
      <c r="E416" s="15"/>
      <c r="F416" s="31"/>
    </row>
    <row r="417" spans="1:6" ht="11.25">
      <c r="A417" s="16"/>
      <c r="B417" s="15"/>
      <c r="C417" s="15"/>
      <c r="D417" s="81"/>
      <c r="E417" s="15"/>
      <c r="F417" s="31"/>
    </row>
    <row r="418" spans="1:6" ht="11.25">
      <c r="A418" s="16"/>
      <c r="B418" s="15"/>
      <c r="C418" s="15"/>
      <c r="D418" s="81"/>
      <c r="E418" s="15"/>
      <c r="F418" s="31"/>
    </row>
    <row r="419" spans="1:6" ht="11.25">
      <c r="A419" s="16"/>
      <c r="B419" s="15"/>
      <c r="C419" s="15"/>
      <c r="D419" s="81"/>
      <c r="E419" s="15"/>
      <c r="F419" s="31"/>
    </row>
    <row r="420" spans="1:6" ht="11.25">
      <c r="A420" s="16"/>
      <c r="B420" s="15"/>
      <c r="C420" s="15"/>
      <c r="D420" s="81"/>
      <c r="E420" s="15"/>
      <c r="F420" s="31"/>
    </row>
    <row r="421" spans="1:6" ht="11.25">
      <c r="A421" s="16"/>
      <c r="B421" s="15"/>
      <c r="C421" s="15"/>
      <c r="D421" s="81"/>
      <c r="E421" s="15"/>
      <c r="F421" s="31"/>
    </row>
    <row r="422" spans="1:6" ht="11.25">
      <c r="A422" s="16"/>
      <c r="B422" s="15"/>
      <c r="C422" s="15"/>
      <c r="D422" s="81"/>
      <c r="E422" s="15"/>
      <c r="F422" s="31"/>
    </row>
    <row r="423" spans="1:6" ht="11.25">
      <c r="A423" s="16"/>
      <c r="B423" s="15"/>
      <c r="C423" s="15"/>
      <c r="D423" s="81"/>
      <c r="E423" s="15"/>
      <c r="F423" s="31"/>
    </row>
    <row r="424" spans="1:6" ht="11.25">
      <c r="A424" s="16"/>
      <c r="B424" s="15"/>
      <c r="C424" s="15"/>
      <c r="D424" s="81"/>
      <c r="E424" s="15"/>
      <c r="F424" s="31"/>
    </row>
    <row r="425" spans="1:6" ht="11.25">
      <c r="A425" s="16"/>
      <c r="B425" s="15"/>
      <c r="C425" s="15"/>
      <c r="D425" s="81"/>
      <c r="E425" s="15"/>
      <c r="F425" s="31"/>
    </row>
    <row r="426" spans="1:6" ht="11.25">
      <c r="A426" s="16"/>
      <c r="B426" s="15"/>
      <c r="C426" s="15"/>
      <c r="D426" s="81"/>
      <c r="E426" s="15"/>
      <c r="F426" s="31"/>
    </row>
    <row r="427" spans="1:6" ht="11.25">
      <c r="A427" s="16"/>
      <c r="B427" s="15"/>
      <c r="C427" s="15"/>
      <c r="D427" s="81"/>
      <c r="E427" s="15"/>
      <c r="F427" s="31"/>
    </row>
    <row r="428" spans="1:6" ht="11.25">
      <c r="A428" s="16"/>
      <c r="B428" s="15"/>
      <c r="C428" s="15"/>
      <c r="D428" s="81"/>
      <c r="E428" s="15"/>
      <c r="F428" s="31"/>
    </row>
    <row r="429" spans="1:6" ht="11.25">
      <c r="A429" s="16"/>
      <c r="B429" s="15"/>
      <c r="C429" s="15"/>
      <c r="D429" s="81"/>
      <c r="E429" s="15"/>
      <c r="F429" s="31"/>
    </row>
    <row r="430" spans="1:6" ht="11.25">
      <c r="A430" s="16"/>
      <c r="B430" s="15"/>
      <c r="C430" s="15"/>
      <c r="D430" s="81"/>
      <c r="E430" s="15"/>
      <c r="F430" s="31"/>
    </row>
    <row r="431" spans="1:6" ht="11.25">
      <c r="A431" s="16"/>
      <c r="B431" s="15"/>
      <c r="C431" s="15"/>
      <c r="D431" s="81"/>
      <c r="E431" s="15"/>
      <c r="F431" s="31"/>
    </row>
    <row r="432" spans="1:8" s="110" customFormat="1" ht="15">
      <c r="A432" s="16"/>
      <c r="B432" s="15"/>
      <c r="C432" s="15"/>
      <c r="D432" s="81"/>
      <c r="E432" s="15"/>
      <c r="F432" s="31"/>
      <c r="H432" s="111"/>
    </row>
    <row r="433" spans="1:6" ht="11.25">
      <c r="A433" s="16"/>
      <c r="B433" s="15"/>
      <c r="C433" s="15"/>
      <c r="D433" s="81"/>
      <c r="E433" s="15"/>
      <c r="F433" s="31"/>
    </row>
    <row r="434" spans="1:8" s="110" customFormat="1" ht="15">
      <c r="A434" s="16"/>
      <c r="B434" s="15"/>
      <c r="C434" s="15"/>
      <c r="D434" s="81"/>
      <c r="E434" s="15"/>
      <c r="F434" s="31"/>
      <c r="H434" s="111"/>
    </row>
    <row r="435" spans="1:6" ht="11.25">
      <c r="A435" s="16"/>
      <c r="B435" s="15"/>
      <c r="C435" s="15"/>
      <c r="D435" s="81"/>
      <c r="E435" s="15"/>
      <c r="F435" s="31"/>
    </row>
    <row r="436" spans="1:6" ht="11.25">
      <c r="A436" s="16"/>
      <c r="B436" s="15"/>
      <c r="C436" s="15"/>
      <c r="D436" s="81"/>
      <c r="E436" s="15"/>
      <c r="F436" s="31"/>
    </row>
    <row r="437" spans="1:6" ht="11.25">
      <c r="A437" s="16"/>
      <c r="B437" s="15"/>
      <c r="C437" s="15"/>
      <c r="D437" s="81"/>
      <c r="E437" s="15"/>
      <c r="F437" s="31"/>
    </row>
    <row r="438" spans="1:6" ht="11.25">
      <c r="A438" s="16"/>
      <c r="B438" s="15"/>
      <c r="C438" s="15"/>
      <c r="D438" s="81"/>
      <c r="E438" s="15"/>
      <c r="F438" s="31"/>
    </row>
    <row r="439" spans="1:6" ht="11.25">
      <c r="A439" s="16"/>
      <c r="B439" s="15"/>
      <c r="C439" s="15"/>
      <c r="D439" s="81"/>
      <c r="E439" s="15"/>
      <c r="F439" s="31"/>
    </row>
    <row r="440" spans="1:6" ht="11.25">
      <c r="A440" s="16"/>
      <c r="B440" s="15"/>
      <c r="C440" s="15"/>
      <c r="D440" s="81"/>
      <c r="E440" s="15"/>
      <c r="F440" s="31"/>
    </row>
    <row r="441" spans="1:6" ht="11.25">
      <c r="A441" s="16"/>
      <c r="B441" s="15"/>
      <c r="C441" s="15"/>
      <c r="D441" s="81"/>
      <c r="E441" s="15"/>
      <c r="F441" s="31"/>
    </row>
    <row r="442" spans="1:6" ht="11.25">
      <c r="A442" s="16"/>
      <c r="B442" s="15"/>
      <c r="C442" s="15"/>
      <c r="D442" s="81"/>
      <c r="E442" s="15"/>
      <c r="F442" s="31"/>
    </row>
    <row r="443" spans="1:6" ht="11.25">
      <c r="A443" s="16"/>
      <c r="B443" s="15"/>
      <c r="C443" s="15"/>
      <c r="D443" s="81"/>
      <c r="E443" s="15"/>
      <c r="F443" s="31"/>
    </row>
    <row r="444" spans="1:6" ht="11.25">
      <c r="A444" s="16"/>
      <c r="B444" s="15"/>
      <c r="C444" s="15"/>
      <c r="D444" s="81"/>
      <c r="E444" s="15"/>
      <c r="F444" s="31"/>
    </row>
    <row r="445" spans="1:6" ht="11.25">
      <c r="A445" s="16"/>
      <c r="B445" s="15"/>
      <c r="C445" s="15"/>
      <c r="D445" s="81"/>
      <c r="E445" s="15"/>
      <c r="F445" s="31"/>
    </row>
    <row r="446" spans="1:6" ht="11.25">
      <c r="A446" s="16"/>
      <c r="B446" s="15"/>
      <c r="C446" s="15"/>
      <c r="D446" s="81"/>
      <c r="E446" s="15"/>
      <c r="F446" s="31"/>
    </row>
    <row r="447" spans="1:6" ht="11.25">
      <c r="A447" s="16"/>
      <c r="B447" s="15"/>
      <c r="C447" s="15"/>
      <c r="D447" s="81"/>
      <c r="E447" s="15"/>
      <c r="F447" s="31"/>
    </row>
    <row r="448" spans="1:6" ht="11.25">
      <c r="A448" s="16"/>
      <c r="B448" s="15"/>
      <c r="C448" s="15"/>
      <c r="D448" s="81"/>
      <c r="E448" s="15"/>
      <c r="F448" s="31"/>
    </row>
    <row r="449" spans="1:6" ht="11.25">
      <c r="A449" s="16"/>
      <c r="B449" s="15"/>
      <c r="C449" s="15"/>
      <c r="D449" s="81"/>
      <c r="E449" s="15"/>
      <c r="F449" s="31"/>
    </row>
    <row r="450" spans="1:6" ht="11.25">
      <c r="A450" s="16"/>
      <c r="B450" s="15"/>
      <c r="C450" s="15"/>
      <c r="D450" s="81"/>
      <c r="E450" s="15"/>
      <c r="F450" s="31"/>
    </row>
    <row r="451" spans="1:6" ht="11.25">
      <c r="A451" s="16"/>
      <c r="B451" s="15"/>
      <c r="C451" s="15"/>
      <c r="D451" s="81"/>
      <c r="E451" s="15"/>
      <c r="F451" s="31"/>
    </row>
    <row r="452" spans="1:6" ht="11.25">
      <c r="A452" s="16"/>
      <c r="B452" s="15"/>
      <c r="C452" s="15"/>
      <c r="D452" s="81"/>
      <c r="E452" s="15"/>
      <c r="F452" s="31"/>
    </row>
    <row r="453" spans="1:6" ht="11.25">
      <c r="A453" s="16"/>
      <c r="B453" s="15"/>
      <c r="C453" s="15"/>
      <c r="D453" s="81"/>
      <c r="E453" s="15"/>
      <c r="F453" s="31"/>
    </row>
    <row r="454" spans="1:6" ht="11.25">
      <c r="A454" s="16"/>
      <c r="B454" s="15"/>
      <c r="C454" s="15"/>
      <c r="D454" s="81"/>
      <c r="E454" s="15"/>
      <c r="F454" s="31"/>
    </row>
    <row r="455" spans="1:6" ht="11.25">
      <c r="A455" s="16"/>
      <c r="B455" s="15"/>
      <c r="C455" s="15"/>
      <c r="D455" s="81"/>
      <c r="E455" s="15"/>
      <c r="F455" s="31"/>
    </row>
    <row r="456" spans="1:6" ht="11.25">
      <c r="A456" s="16"/>
      <c r="B456" s="15"/>
      <c r="C456" s="15"/>
      <c r="D456" s="81"/>
      <c r="E456" s="15"/>
      <c r="F456" s="31"/>
    </row>
    <row r="457" spans="1:6" ht="11.25">
      <c r="A457" s="16"/>
      <c r="B457" s="15"/>
      <c r="C457" s="15"/>
      <c r="D457" s="81"/>
      <c r="E457" s="15"/>
      <c r="F457" s="31"/>
    </row>
    <row r="458" spans="1:6" ht="11.25">
      <c r="A458" s="16"/>
      <c r="B458" s="15"/>
      <c r="C458" s="15"/>
      <c r="D458" s="81"/>
      <c r="E458" s="15"/>
      <c r="F458" s="31"/>
    </row>
    <row r="459" spans="1:6" ht="11.25">
      <c r="A459" s="16"/>
      <c r="B459" s="15"/>
      <c r="C459" s="15"/>
      <c r="D459" s="81"/>
      <c r="E459" s="15"/>
      <c r="F459" s="31"/>
    </row>
    <row r="460" spans="1:6" ht="11.25">
      <c r="A460" s="16"/>
      <c r="B460" s="15"/>
      <c r="C460" s="15"/>
      <c r="D460" s="81"/>
      <c r="E460" s="15"/>
      <c r="F460" s="31"/>
    </row>
    <row r="461" spans="1:6" ht="11.25">
      <c r="A461" s="16"/>
      <c r="B461" s="15"/>
      <c r="C461" s="15"/>
      <c r="D461" s="81"/>
      <c r="E461" s="15"/>
      <c r="F461" s="31"/>
    </row>
    <row r="462" spans="1:6" ht="11.25">
      <c r="A462" s="16"/>
      <c r="B462" s="15"/>
      <c r="C462" s="15"/>
      <c r="D462" s="81"/>
      <c r="E462" s="15"/>
      <c r="F462" s="31"/>
    </row>
    <row r="463" spans="1:6" ht="11.25">
      <c r="A463" s="16"/>
      <c r="B463" s="15"/>
      <c r="C463" s="15"/>
      <c r="D463" s="81"/>
      <c r="E463" s="15"/>
      <c r="F463" s="31"/>
    </row>
    <row r="464" spans="1:6" ht="11.25">
      <c r="A464" s="16"/>
      <c r="B464" s="15"/>
      <c r="C464" s="15"/>
      <c r="D464" s="81"/>
      <c r="E464" s="15"/>
      <c r="F464" s="31"/>
    </row>
    <row r="465" spans="1:6" ht="11.25">
      <c r="A465" s="16"/>
      <c r="B465" s="15"/>
      <c r="C465" s="15"/>
      <c r="D465" s="81"/>
      <c r="E465" s="15"/>
      <c r="F465" s="31"/>
    </row>
    <row r="466" spans="1:6" ht="11.25">
      <c r="A466" s="16"/>
      <c r="B466" s="15"/>
      <c r="C466" s="15"/>
      <c r="D466" s="81"/>
      <c r="E466" s="15"/>
      <c r="F466" s="31"/>
    </row>
    <row r="467" spans="1:6" ht="11.25">
      <c r="A467" s="16"/>
      <c r="B467" s="15"/>
      <c r="C467" s="15"/>
      <c r="D467" s="81"/>
      <c r="E467" s="15"/>
      <c r="F467" s="31"/>
    </row>
    <row r="468" spans="1:6" ht="11.25">
      <c r="A468" s="16"/>
      <c r="B468" s="15"/>
      <c r="C468" s="15"/>
      <c r="D468" s="81"/>
      <c r="E468" s="15"/>
      <c r="F468" s="31"/>
    </row>
    <row r="469" spans="1:6" ht="11.25">
      <c r="A469" s="16"/>
      <c r="B469" s="15"/>
      <c r="C469" s="15"/>
      <c r="D469" s="81"/>
      <c r="E469" s="15"/>
      <c r="F469" s="31"/>
    </row>
    <row r="470" spans="1:6" ht="11.25">
      <c r="A470" s="16"/>
      <c r="B470" s="15"/>
      <c r="C470" s="15"/>
      <c r="D470" s="81"/>
      <c r="E470" s="15"/>
      <c r="F470" s="31"/>
    </row>
    <row r="471" spans="1:6" ht="11.25">
      <c r="A471" s="16"/>
      <c r="B471" s="15"/>
      <c r="C471" s="15"/>
      <c r="D471" s="81"/>
      <c r="E471" s="15"/>
      <c r="F471" s="31"/>
    </row>
    <row r="472" spans="1:6" ht="11.25">
      <c r="A472" s="16"/>
      <c r="B472" s="15"/>
      <c r="C472" s="15"/>
      <c r="D472" s="81"/>
      <c r="E472" s="15"/>
      <c r="F472" s="31"/>
    </row>
    <row r="473" spans="1:6" ht="11.25">
      <c r="A473" s="16"/>
      <c r="B473" s="15"/>
      <c r="C473" s="15"/>
      <c r="D473" s="81"/>
      <c r="E473" s="15"/>
      <c r="F473" s="31"/>
    </row>
    <row r="474" spans="1:6" ht="11.25">
      <c r="A474" s="16"/>
      <c r="B474" s="15"/>
      <c r="C474" s="15"/>
      <c r="D474" s="81"/>
      <c r="E474" s="15"/>
      <c r="F474" s="31"/>
    </row>
    <row r="475" spans="1:6" ht="11.25">
      <c r="A475" s="16"/>
      <c r="B475" s="15"/>
      <c r="C475" s="15"/>
      <c r="D475" s="81"/>
      <c r="E475" s="15"/>
      <c r="F475" s="31"/>
    </row>
    <row r="476" spans="1:6" ht="11.25">
      <c r="A476" s="16"/>
      <c r="B476" s="15"/>
      <c r="C476" s="15"/>
      <c r="D476" s="81"/>
      <c r="E476" s="15"/>
      <c r="F476" s="31"/>
    </row>
    <row r="477" spans="1:6" ht="11.25">
      <c r="A477" s="16"/>
      <c r="B477" s="15"/>
      <c r="C477" s="15"/>
      <c r="D477" s="81"/>
      <c r="E477" s="15"/>
      <c r="F477" s="31"/>
    </row>
    <row r="478" spans="1:6" ht="11.25">
      <c r="A478" s="16"/>
      <c r="B478" s="15"/>
      <c r="C478" s="15"/>
      <c r="D478" s="81"/>
      <c r="E478" s="15"/>
      <c r="F478" s="31"/>
    </row>
    <row r="479" spans="1:6" ht="11.25">
      <c r="A479" s="16"/>
      <c r="B479" s="15"/>
      <c r="C479" s="15"/>
      <c r="D479" s="81"/>
      <c r="E479" s="15"/>
      <c r="F479" s="31"/>
    </row>
    <row r="480" spans="1:6" ht="11.25">
      <c r="A480" s="16"/>
      <c r="B480" s="15"/>
      <c r="C480" s="15"/>
      <c r="D480" s="81"/>
      <c r="E480" s="15"/>
      <c r="F480" s="31"/>
    </row>
    <row r="481" spans="1:6" ht="11.25">
      <c r="A481" s="16"/>
      <c r="B481" s="15"/>
      <c r="C481" s="15"/>
      <c r="D481" s="81"/>
      <c r="E481" s="15"/>
      <c r="F481" s="31"/>
    </row>
    <row r="482" spans="1:6" ht="11.25">
      <c r="A482" s="16"/>
      <c r="B482" s="15"/>
      <c r="C482" s="15"/>
      <c r="D482" s="81"/>
      <c r="E482" s="15"/>
      <c r="F482" s="31"/>
    </row>
    <row r="483" spans="1:6" ht="11.25">
      <c r="A483" s="16"/>
      <c r="B483" s="15"/>
      <c r="C483" s="15"/>
      <c r="D483" s="81"/>
      <c r="E483" s="15"/>
      <c r="F483" s="31"/>
    </row>
    <row r="484" spans="1:6" ht="11.25">
      <c r="A484" s="16"/>
      <c r="B484" s="15"/>
      <c r="C484" s="15"/>
      <c r="D484" s="81"/>
      <c r="E484" s="15"/>
      <c r="F484" s="31"/>
    </row>
    <row r="485" spans="1:6" ht="11.25">
      <c r="A485" s="16"/>
      <c r="B485" s="15"/>
      <c r="C485" s="15"/>
      <c r="D485" s="81"/>
      <c r="E485" s="15"/>
      <c r="F485" s="31"/>
    </row>
    <row r="486" spans="1:6" ht="11.25">
      <c r="A486" s="16"/>
      <c r="B486" s="15"/>
      <c r="C486" s="15"/>
      <c r="D486" s="81"/>
      <c r="E486" s="15"/>
      <c r="F486" s="31"/>
    </row>
    <row r="487" spans="1:6" ht="11.25">
      <c r="A487" s="16"/>
      <c r="B487" s="15"/>
      <c r="C487" s="15"/>
      <c r="D487" s="81"/>
      <c r="E487" s="15"/>
      <c r="F487" s="31"/>
    </row>
    <row r="488" spans="1:6" ht="11.25">
      <c r="A488" s="16"/>
      <c r="B488" s="15"/>
      <c r="C488" s="15"/>
      <c r="D488" s="81"/>
      <c r="E488" s="15"/>
      <c r="F488" s="31"/>
    </row>
    <row r="489" spans="1:6" ht="11.25">
      <c r="A489" s="16"/>
      <c r="B489" s="15"/>
      <c r="C489" s="15"/>
      <c r="D489" s="81"/>
      <c r="E489" s="15"/>
      <c r="F489" s="31"/>
    </row>
    <row r="490" spans="1:6" ht="11.25">
      <c r="A490" s="16"/>
      <c r="B490" s="15"/>
      <c r="C490" s="15"/>
      <c r="D490" s="81"/>
      <c r="E490" s="15"/>
      <c r="F490" s="31"/>
    </row>
    <row r="491" spans="1:6" ht="11.25">
      <c r="A491" s="16"/>
      <c r="B491" s="15"/>
      <c r="C491" s="15"/>
      <c r="D491" s="81"/>
      <c r="E491" s="15"/>
      <c r="F491" s="31"/>
    </row>
    <row r="492" spans="1:6" ht="11.25">
      <c r="A492" s="16"/>
      <c r="B492" s="15"/>
      <c r="C492" s="15"/>
      <c r="D492" s="81"/>
      <c r="E492" s="15"/>
      <c r="F492" s="31"/>
    </row>
    <row r="493" spans="1:6" ht="11.25">
      <c r="A493" s="16"/>
      <c r="B493" s="15"/>
      <c r="C493" s="15"/>
      <c r="D493" s="81"/>
      <c r="E493" s="15"/>
      <c r="F493" s="31"/>
    </row>
    <row r="494" spans="1:6" ht="11.25">
      <c r="A494" s="16"/>
      <c r="B494" s="15"/>
      <c r="C494" s="15"/>
      <c r="D494" s="81"/>
      <c r="E494" s="15"/>
      <c r="F494" s="31"/>
    </row>
    <row r="495" spans="1:6" ht="11.25">
      <c r="A495" s="16"/>
      <c r="B495" s="15"/>
      <c r="C495" s="15"/>
      <c r="D495" s="81"/>
      <c r="E495" s="15"/>
      <c r="F495" s="31"/>
    </row>
    <row r="496" spans="1:6" ht="11.25">
      <c r="A496" s="16"/>
      <c r="B496" s="15"/>
      <c r="C496" s="15"/>
      <c r="D496" s="81"/>
      <c r="E496" s="15"/>
      <c r="F496" s="31"/>
    </row>
    <row r="497" spans="1:6" ht="11.25">
      <c r="A497" s="16"/>
      <c r="B497" s="15"/>
      <c r="C497" s="15"/>
      <c r="D497" s="81"/>
      <c r="E497" s="15"/>
      <c r="F497" s="31"/>
    </row>
    <row r="498" spans="1:6" ht="11.25">
      <c r="A498" s="16"/>
      <c r="B498" s="15"/>
      <c r="C498" s="15"/>
      <c r="D498" s="81"/>
      <c r="E498" s="15"/>
      <c r="F498" s="31"/>
    </row>
    <row r="499" spans="1:6" ht="11.25">
      <c r="A499" s="16"/>
      <c r="B499" s="15"/>
      <c r="C499" s="15"/>
      <c r="D499" s="81"/>
      <c r="E499" s="15"/>
      <c r="F499" s="31"/>
    </row>
    <row r="500" spans="1:6" ht="11.25">
      <c r="A500" s="16"/>
      <c r="B500" s="15"/>
      <c r="C500" s="15"/>
      <c r="D500" s="81"/>
      <c r="E500" s="15"/>
      <c r="F500" s="31"/>
    </row>
    <row r="501" spans="1:6" ht="11.25">
      <c r="A501" s="16"/>
      <c r="B501" s="15"/>
      <c r="C501" s="15"/>
      <c r="D501" s="81"/>
      <c r="E501" s="15"/>
      <c r="F501" s="31"/>
    </row>
    <row r="502" spans="1:6" ht="11.25">
      <c r="A502" s="16"/>
      <c r="B502" s="15"/>
      <c r="C502" s="15"/>
      <c r="D502" s="81"/>
      <c r="E502" s="15"/>
      <c r="F502" s="31"/>
    </row>
    <row r="503" spans="1:6" ht="11.25">
      <c r="A503" s="16"/>
      <c r="B503" s="15"/>
      <c r="C503" s="15"/>
      <c r="D503" s="81"/>
      <c r="E503" s="15"/>
      <c r="F503" s="31"/>
    </row>
    <row r="504" spans="1:6" ht="11.25">
      <c r="A504" s="16"/>
      <c r="B504" s="15"/>
      <c r="C504" s="15"/>
      <c r="D504" s="81"/>
      <c r="E504" s="15"/>
      <c r="F504" s="31"/>
    </row>
    <row r="505" spans="1:6" ht="11.25">
      <c r="A505" s="16"/>
      <c r="B505" s="15"/>
      <c r="C505" s="15"/>
      <c r="D505" s="81"/>
      <c r="E505" s="15"/>
      <c r="F505" s="31"/>
    </row>
    <row r="506" spans="1:6" ht="11.25">
      <c r="A506" s="16"/>
      <c r="B506" s="15"/>
      <c r="C506" s="15"/>
      <c r="D506" s="81"/>
      <c r="E506" s="15"/>
      <c r="F506" s="31"/>
    </row>
    <row r="507" spans="1:6" ht="11.25">
      <c r="A507" s="16"/>
      <c r="B507" s="15"/>
      <c r="C507" s="15"/>
      <c r="D507" s="81"/>
      <c r="E507" s="15"/>
      <c r="F507" s="31"/>
    </row>
    <row r="508" spans="1:6" ht="11.25">
      <c r="A508" s="16"/>
      <c r="B508" s="15"/>
      <c r="C508" s="15"/>
      <c r="D508" s="81"/>
      <c r="E508" s="15"/>
      <c r="F508" s="31"/>
    </row>
    <row r="509" spans="1:6" ht="11.25">
      <c r="A509" s="16"/>
      <c r="B509" s="15"/>
      <c r="C509" s="15"/>
      <c r="D509" s="81"/>
      <c r="E509" s="15"/>
      <c r="F509" s="31"/>
    </row>
    <row r="510" spans="1:6" ht="11.25">
      <c r="A510" s="16"/>
      <c r="B510" s="15"/>
      <c r="C510" s="15"/>
      <c r="D510" s="81"/>
      <c r="E510" s="15"/>
      <c r="F510" s="31"/>
    </row>
    <row r="511" spans="1:6" ht="11.25">
      <c r="A511" s="16"/>
      <c r="B511" s="15"/>
      <c r="C511" s="15"/>
      <c r="D511" s="81"/>
      <c r="E511" s="15"/>
      <c r="F511" s="31"/>
    </row>
    <row r="512" spans="1:6" ht="11.25">
      <c r="A512" s="16"/>
      <c r="B512" s="15"/>
      <c r="C512" s="15"/>
      <c r="D512" s="81"/>
      <c r="E512" s="15"/>
      <c r="F512" s="31"/>
    </row>
    <row r="513" spans="1:6" ht="11.25">
      <c r="A513" s="16"/>
      <c r="B513" s="15"/>
      <c r="C513" s="15"/>
      <c r="D513" s="81"/>
      <c r="E513" s="15"/>
      <c r="F513" s="31"/>
    </row>
    <row r="514" spans="1:6" ht="11.25">
      <c r="A514" s="16"/>
      <c r="B514" s="15"/>
      <c r="C514" s="15"/>
      <c r="D514" s="81"/>
      <c r="E514" s="15"/>
      <c r="F514" s="31"/>
    </row>
    <row r="515" spans="1:6" ht="11.25">
      <c r="A515" s="16"/>
      <c r="B515" s="15"/>
      <c r="C515" s="15"/>
      <c r="D515" s="81"/>
      <c r="E515" s="15"/>
      <c r="F515" s="31"/>
    </row>
    <row r="516" spans="1:6" ht="11.25">
      <c r="A516" s="16"/>
      <c r="B516" s="15"/>
      <c r="C516" s="15"/>
      <c r="D516" s="81"/>
      <c r="E516" s="15"/>
      <c r="F516" s="31"/>
    </row>
    <row r="517" spans="1:6" ht="11.25">
      <c r="A517" s="16"/>
      <c r="B517" s="15"/>
      <c r="C517" s="15"/>
      <c r="D517" s="81"/>
      <c r="E517" s="15"/>
      <c r="F517" s="31"/>
    </row>
    <row r="518" spans="1:6" ht="11.25">
      <c r="A518" s="16"/>
      <c r="B518" s="15"/>
      <c r="C518" s="15"/>
      <c r="D518" s="81"/>
      <c r="E518" s="15"/>
      <c r="F518" s="31"/>
    </row>
    <row r="519" spans="1:6" ht="11.25">
      <c r="A519" s="16"/>
      <c r="B519" s="15"/>
      <c r="C519" s="15"/>
      <c r="D519" s="81"/>
      <c r="E519" s="15"/>
      <c r="F519" s="31"/>
    </row>
    <row r="520" spans="1:6" ht="11.25">
      <c r="A520" s="16"/>
      <c r="B520" s="15"/>
      <c r="C520" s="15"/>
      <c r="D520" s="81"/>
      <c r="E520" s="15"/>
      <c r="F520" s="31"/>
    </row>
    <row r="521" spans="1:6" ht="11.25">
      <c r="A521" s="16"/>
      <c r="B521" s="15"/>
      <c r="C521" s="15"/>
      <c r="D521" s="81"/>
      <c r="E521" s="15"/>
      <c r="F521" s="31"/>
    </row>
    <row r="522" spans="1:6" ht="11.25">
      <c r="A522" s="16"/>
      <c r="B522" s="15"/>
      <c r="C522" s="15"/>
      <c r="D522" s="81"/>
      <c r="E522" s="15"/>
      <c r="F522" s="31"/>
    </row>
    <row r="523" spans="1:6" ht="11.25">
      <c r="A523" s="16"/>
      <c r="B523" s="15"/>
      <c r="C523" s="15"/>
      <c r="D523" s="81"/>
      <c r="E523" s="15"/>
      <c r="F523" s="31"/>
    </row>
    <row r="524" spans="1:6" ht="11.25">
      <c r="A524" s="16"/>
      <c r="B524" s="15"/>
      <c r="C524" s="15"/>
      <c r="D524" s="81"/>
      <c r="E524" s="15"/>
      <c r="F524" s="31"/>
    </row>
    <row r="525" spans="1:6" ht="11.25">
      <c r="A525" s="16"/>
      <c r="B525" s="15"/>
      <c r="C525" s="15"/>
      <c r="D525" s="81"/>
      <c r="E525" s="15"/>
      <c r="F525" s="31"/>
    </row>
    <row r="526" spans="1:6" ht="11.25">
      <c r="A526" s="16"/>
      <c r="B526" s="15"/>
      <c r="C526" s="15"/>
      <c r="D526" s="81"/>
      <c r="E526" s="15"/>
      <c r="F526" s="31"/>
    </row>
    <row r="527" spans="1:6" ht="11.25">
      <c r="A527" s="16"/>
      <c r="B527" s="15"/>
      <c r="C527" s="15"/>
      <c r="D527" s="81"/>
      <c r="E527" s="15"/>
      <c r="F527" s="31"/>
    </row>
    <row r="528" spans="1:6" ht="11.25">
      <c r="A528" s="16"/>
      <c r="B528" s="15"/>
      <c r="C528" s="15"/>
      <c r="D528" s="81"/>
      <c r="E528" s="15"/>
      <c r="F528" s="31"/>
    </row>
    <row r="529" spans="1:6" ht="11.25">
      <c r="A529" s="16"/>
      <c r="B529" s="15"/>
      <c r="C529" s="15"/>
      <c r="D529" s="81"/>
      <c r="E529" s="15"/>
      <c r="F529" s="31"/>
    </row>
    <row r="530" spans="1:6" ht="11.25">
      <c r="A530" s="16"/>
      <c r="B530" s="15"/>
      <c r="C530" s="15"/>
      <c r="D530" s="81"/>
      <c r="E530" s="15"/>
      <c r="F530" s="31"/>
    </row>
    <row r="531" spans="1:6" ht="11.25">
      <c r="A531" s="16"/>
      <c r="B531" s="15"/>
      <c r="C531" s="15"/>
      <c r="D531" s="81"/>
      <c r="E531" s="15"/>
      <c r="F531" s="31"/>
    </row>
    <row r="532" spans="1:6" ht="11.25">
      <c r="A532" s="16"/>
      <c r="B532" s="15"/>
      <c r="C532" s="15"/>
      <c r="D532" s="81"/>
      <c r="E532" s="15"/>
      <c r="F532" s="31"/>
    </row>
    <row r="533" spans="1:6" ht="11.25">
      <c r="A533" s="16"/>
      <c r="B533" s="15"/>
      <c r="C533" s="15"/>
      <c r="D533" s="81"/>
      <c r="E533" s="15"/>
      <c r="F533" s="31"/>
    </row>
    <row r="534" spans="1:6" ht="11.25">
      <c r="A534" s="16"/>
      <c r="B534" s="15"/>
      <c r="C534" s="15"/>
      <c r="D534" s="81"/>
      <c r="E534" s="15"/>
      <c r="F534" s="31"/>
    </row>
    <row r="535" spans="1:6" ht="11.25">
      <c r="A535" s="16"/>
      <c r="B535" s="15"/>
      <c r="C535" s="15"/>
      <c r="D535" s="81"/>
      <c r="E535" s="15"/>
      <c r="F535" s="31"/>
    </row>
    <row r="536" spans="1:6" ht="11.25">
      <c r="A536" s="16"/>
      <c r="B536" s="15"/>
      <c r="C536" s="15"/>
      <c r="D536" s="81"/>
      <c r="E536" s="15"/>
      <c r="F536" s="31"/>
    </row>
    <row r="537" spans="1:6" ht="11.25">
      <c r="A537" s="16"/>
      <c r="B537" s="15"/>
      <c r="C537" s="15"/>
      <c r="D537" s="81"/>
      <c r="E537" s="15"/>
      <c r="F537" s="31"/>
    </row>
    <row r="538" spans="1:6" ht="11.25">
      <c r="A538" s="16"/>
      <c r="B538" s="15"/>
      <c r="C538" s="15"/>
      <c r="D538" s="81"/>
      <c r="E538" s="15"/>
      <c r="F538" s="31"/>
    </row>
    <row r="539" spans="1:6" ht="11.25">
      <c r="A539" s="16"/>
      <c r="B539" s="15"/>
      <c r="C539" s="15"/>
      <c r="D539" s="81"/>
      <c r="E539" s="15"/>
      <c r="F539" s="31"/>
    </row>
    <row r="540" spans="1:6" ht="11.25">
      <c r="A540" s="16"/>
      <c r="B540" s="15"/>
      <c r="C540" s="15"/>
      <c r="D540" s="81"/>
      <c r="E540" s="15"/>
      <c r="F540" s="31"/>
    </row>
    <row r="541" spans="1:6" ht="11.25">
      <c r="A541" s="16"/>
      <c r="B541" s="15"/>
      <c r="C541" s="15"/>
      <c r="D541" s="81"/>
      <c r="E541" s="15"/>
      <c r="F541" s="31"/>
    </row>
    <row r="542" spans="1:6" ht="11.25">
      <c r="A542" s="16"/>
      <c r="B542" s="15"/>
      <c r="C542" s="15"/>
      <c r="D542" s="81"/>
      <c r="E542" s="15"/>
      <c r="F542" s="31"/>
    </row>
    <row r="543" spans="1:6" ht="11.25">
      <c r="A543" s="16"/>
      <c r="B543" s="15"/>
      <c r="C543" s="15"/>
      <c r="D543" s="81"/>
      <c r="E543" s="15"/>
      <c r="F543" s="31"/>
    </row>
    <row r="544" spans="1:6" ht="11.25">
      <c r="A544" s="16"/>
      <c r="B544" s="15"/>
      <c r="C544" s="15"/>
      <c r="D544" s="81"/>
      <c r="E544" s="15"/>
      <c r="F544" s="31"/>
    </row>
    <row r="545" spans="1:6" ht="11.25">
      <c r="A545" s="16"/>
      <c r="B545" s="15"/>
      <c r="C545" s="15"/>
      <c r="D545" s="81"/>
      <c r="E545" s="15"/>
      <c r="F545" s="31"/>
    </row>
    <row r="546" spans="1:6" ht="11.25">
      <c r="A546" s="16"/>
      <c r="B546" s="15"/>
      <c r="C546" s="15"/>
      <c r="D546" s="81"/>
      <c r="E546" s="15"/>
      <c r="F546" s="31"/>
    </row>
    <row r="547" spans="1:6" ht="11.25">
      <c r="A547" s="16"/>
      <c r="B547" s="15"/>
      <c r="C547" s="15"/>
      <c r="D547" s="81"/>
      <c r="E547" s="15"/>
      <c r="F547" s="31"/>
    </row>
    <row r="548" spans="1:6" ht="11.25">
      <c r="A548" s="16"/>
      <c r="B548" s="15"/>
      <c r="C548" s="15"/>
      <c r="D548" s="81"/>
      <c r="E548" s="15"/>
      <c r="F548" s="31"/>
    </row>
    <row r="549" spans="1:6" ht="11.25">
      <c r="A549" s="16"/>
      <c r="B549" s="15"/>
      <c r="C549" s="15"/>
      <c r="D549" s="81"/>
      <c r="E549" s="15"/>
      <c r="F549" s="31"/>
    </row>
    <row r="550" spans="1:6" ht="11.25">
      <c r="A550" s="16"/>
      <c r="B550" s="15"/>
      <c r="C550" s="15"/>
      <c r="D550" s="81"/>
      <c r="E550" s="15"/>
      <c r="F550" s="31"/>
    </row>
    <row r="551" spans="1:6" ht="11.25">
      <c r="A551" s="16"/>
      <c r="B551" s="15"/>
      <c r="C551" s="15"/>
      <c r="D551" s="81"/>
      <c r="E551" s="15"/>
      <c r="F551" s="31"/>
    </row>
    <row r="552" spans="1:6" ht="11.25">
      <c r="A552" s="16"/>
      <c r="B552" s="15"/>
      <c r="C552" s="15"/>
      <c r="D552" s="81"/>
      <c r="E552" s="15"/>
      <c r="F552" s="31"/>
    </row>
    <row r="553" spans="1:6" ht="11.25">
      <c r="A553" s="16"/>
      <c r="B553" s="15"/>
      <c r="C553" s="15"/>
      <c r="D553" s="81"/>
      <c r="E553" s="15"/>
      <c r="F553" s="31"/>
    </row>
    <row r="554" spans="1:6" ht="11.25">
      <c r="A554" s="16"/>
      <c r="B554" s="15"/>
      <c r="C554" s="15"/>
      <c r="D554" s="81"/>
      <c r="E554" s="15"/>
      <c r="F554" s="31"/>
    </row>
    <row r="555" spans="1:6" ht="11.25">
      <c r="A555" s="16"/>
      <c r="B555" s="15"/>
      <c r="C555" s="15"/>
      <c r="D555" s="81"/>
      <c r="E555" s="15"/>
      <c r="F555" s="31"/>
    </row>
    <row r="556" spans="1:6" ht="11.25">
      <c r="A556" s="16"/>
      <c r="B556" s="15"/>
      <c r="C556" s="15"/>
      <c r="D556" s="81"/>
      <c r="E556" s="15"/>
      <c r="F556" s="31"/>
    </row>
    <row r="557" spans="1:6" ht="11.25">
      <c r="A557" s="16"/>
      <c r="B557" s="15"/>
      <c r="C557" s="15"/>
      <c r="D557" s="81"/>
      <c r="E557" s="15"/>
      <c r="F557" s="31"/>
    </row>
    <row r="558" spans="1:6" ht="11.25">
      <c r="A558" s="16"/>
      <c r="B558" s="15"/>
      <c r="C558" s="15"/>
      <c r="D558" s="81"/>
      <c r="E558" s="15"/>
      <c r="F558" s="31"/>
    </row>
    <row r="559" spans="1:6" ht="11.25">
      <c r="A559" s="16"/>
      <c r="B559" s="15"/>
      <c r="C559" s="15"/>
      <c r="D559" s="81"/>
      <c r="E559" s="15"/>
      <c r="F559" s="31"/>
    </row>
    <row r="560" spans="1:6" ht="11.25">
      <c r="A560" s="16"/>
      <c r="B560" s="15"/>
      <c r="C560" s="15"/>
      <c r="D560" s="81"/>
      <c r="E560" s="15"/>
      <c r="F560" s="31"/>
    </row>
    <row r="561" spans="1:6" ht="11.25">
      <c r="A561" s="16"/>
      <c r="B561" s="15"/>
      <c r="C561" s="15"/>
      <c r="D561" s="81"/>
      <c r="E561" s="15"/>
      <c r="F561" s="31"/>
    </row>
    <row r="562" spans="1:6" ht="11.25">
      <c r="A562" s="16"/>
      <c r="B562" s="15"/>
      <c r="C562" s="15"/>
      <c r="D562" s="81"/>
      <c r="E562" s="15"/>
      <c r="F562" s="31"/>
    </row>
    <row r="563" spans="1:6" ht="11.25">
      <c r="A563" s="16"/>
      <c r="B563" s="15"/>
      <c r="C563" s="15"/>
      <c r="D563" s="81"/>
      <c r="E563" s="15"/>
      <c r="F563" s="31"/>
    </row>
    <row r="564" spans="1:6" ht="11.25">
      <c r="A564" s="16"/>
      <c r="B564" s="15"/>
      <c r="C564" s="15"/>
      <c r="D564" s="81"/>
      <c r="E564" s="15"/>
      <c r="F564" s="31"/>
    </row>
    <row r="565" spans="1:6" ht="11.25">
      <c r="A565" s="16"/>
      <c r="B565" s="15"/>
      <c r="C565" s="15"/>
      <c r="D565" s="81"/>
      <c r="E565" s="15"/>
      <c r="F565" s="31"/>
    </row>
    <row r="566" spans="1:6" ht="11.25">
      <c r="A566" s="16"/>
      <c r="B566" s="15"/>
      <c r="C566" s="15"/>
      <c r="D566" s="81"/>
      <c r="E566" s="15"/>
      <c r="F566" s="31"/>
    </row>
    <row r="567" spans="1:6" ht="11.25">
      <c r="A567" s="16"/>
      <c r="B567" s="15"/>
      <c r="C567" s="15"/>
      <c r="D567" s="81"/>
      <c r="E567" s="15"/>
      <c r="F567" s="31"/>
    </row>
    <row r="568" spans="1:6" ht="11.25">
      <c r="A568" s="16"/>
      <c r="B568" s="15"/>
      <c r="C568" s="15"/>
      <c r="D568" s="81"/>
      <c r="E568" s="15"/>
      <c r="F568" s="31"/>
    </row>
    <row r="569" spans="1:6" ht="11.25">
      <c r="A569" s="16"/>
      <c r="B569" s="15"/>
      <c r="C569" s="15"/>
      <c r="D569" s="81"/>
      <c r="E569" s="15"/>
      <c r="F569" s="31"/>
    </row>
    <row r="570" spans="1:6" ht="11.25">
      <c r="A570" s="16"/>
      <c r="B570" s="15"/>
      <c r="C570" s="15"/>
      <c r="D570" s="81"/>
      <c r="E570" s="15"/>
      <c r="F570" s="31"/>
    </row>
    <row r="571" spans="1:6" ht="11.25">
      <c r="A571" s="16"/>
      <c r="B571" s="15"/>
      <c r="C571" s="15"/>
      <c r="D571" s="81"/>
      <c r="E571" s="15"/>
      <c r="F571" s="31"/>
    </row>
    <row r="572" spans="1:6" ht="11.25">
      <c r="A572" s="16"/>
      <c r="B572" s="15"/>
      <c r="C572" s="15"/>
      <c r="D572" s="81"/>
      <c r="E572" s="15"/>
      <c r="F572" s="31"/>
    </row>
    <row r="573" spans="1:6" ht="11.25">
      <c r="A573" s="16"/>
      <c r="B573" s="15"/>
      <c r="C573" s="15"/>
      <c r="D573" s="81"/>
      <c r="E573" s="15"/>
      <c r="F573" s="31"/>
    </row>
    <row r="574" spans="1:6" ht="11.25">
      <c r="A574" s="16"/>
      <c r="B574" s="15"/>
      <c r="C574" s="15"/>
      <c r="D574" s="81"/>
      <c r="E574" s="15"/>
      <c r="F574" s="31"/>
    </row>
    <row r="575" spans="1:6" ht="11.25">
      <c r="A575" s="16"/>
      <c r="B575" s="15"/>
      <c r="C575" s="15"/>
      <c r="D575" s="81"/>
      <c r="E575" s="15"/>
      <c r="F575" s="31"/>
    </row>
    <row r="576" spans="1:6" ht="11.25">
      <c r="A576" s="16"/>
      <c r="B576" s="15"/>
      <c r="C576" s="15"/>
      <c r="D576" s="81"/>
      <c r="E576" s="15"/>
      <c r="F576" s="31"/>
    </row>
    <row r="577" spans="1:6" ht="11.25">
      <c r="A577" s="16"/>
      <c r="B577" s="15"/>
      <c r="C577" s="15"/>
      <c r="D577" s="81"/>
      <c r="E577" s="15"/>
      <c r="F577" s="31"/>
    </row>
    <row r="578" spans="1:6" ht="11.25">
      <c r="A578" s="16"/>
      <c r="B578" s="15"/>
      <c r="C578" s="15"/>
      <c r="D578" s="81"/>
      <c r="E578" s="15"/>
      <c r="F578" s="31"/>
    </row>
    <row r="579" spans="1:6" ht="11.25">
      <c r="A579" s="16"/>
      <c r="B579" s="15"/>
      <c r="C579" s="15"/>
      <c r="D579" s="81"/>
      <c r="E579" s="15"/>
      <c r="F579" s="31"/>
    </row>
    <row r="580" spans="1:6" ht="11.25">
      <c r="A580" s="16"/>
      <c r="B580" s="15"/>
      <c r="C580" s="15"/>
      <c r="D580" s="81"/>
      <c r="E580" s="15"/>
      <c r="F580" s="31"/>
    </row>
    <row r="581" spans="1:6" ht="11.25">
      <c r="A581" s="16"/>
      <c r="B581" s="15"/>
      <c r="C581" s="15"/>
      <c r="D581" s="81"/>
      <c r="E581" s="15"/>
      <c r="F581" s="31"/>
    </row>
    <row r="582" spans="1:6" ht="11.25">
      <c r="A582" s="16"/>
      <c r="B582" s="15"/>
      <c r="C582" s="15"/>
      <c r="D582" s="81"/>
      <c r="E582" s="15"/>
      <c r="F582" s="31"/>
    </row>
    <row r="583" spans="1:6" ht="11.25">
      <c r="A583" s="16"/>
      <c r="B583" s="15"/>
      <c r="C583" s="15"/>
      <c r="D583" s="81"/>
      <c r="E583" s="15"/>
      <c r="F583" s="31"/>
    </row>
    <row r="584" spans="1:6" ht="11.25">
      <c r="A584" s="16"/>
      <c r="B584" s="15"/>
      <c r="C584" s="15"/>
      <c r="D584" s="81"/>
      <c r="E584" s="15"/>
      <c r="F584" s="31"/>
    </row>
    <row r="585" spans="1:6" ht="11.25">
      <c r="A585" s="16"/>
      <c r="B585" s="15"/>
      <c r="C585" s="15"/>
      <c r="D585" s="81"/>
      <c r="E585" s="15"/>
      <c r="F585" s="31"/>
    </row>
    <row r="586" spans="1:6" ht="11.25">
      <c r="A586" s="16"/>
      <c r="B586" s="15"/>
      <c r="C586" s="15"/>
      <c r="D586" s="81"/>
      <c r="E586" s="15"/>
      <c r="F586" s="31"/>
    </row>
    <row r="587" spans="1:6" ht="11.25">
      <c r="A587" s="16"/>
      <c r="B587" s="15"/>
      <c r="C587" s="15"/>
      <c r="D587" s="81"/>
      <c r="E587" s="15"/>
      <c r="F587" s="31"/>
    </row>
    <row r="588" spans="1:6" ht="11.25">
      <c r="A588" s="16"/>
      <c r="B588" s="15"/>
      <c r="C588" s="15"/>
      <c r="D588" s="81"/>
      <c r="E588" s="15"/>
      <c r="F588" s="31"/>
    </row>
    <row r="589" spans="1:6" ht="11.25">
      <c r="A589" s="16"/>
      <c r="B589" s="15"/>
      <c r="C589" s="15"/>
      <c r="D589" s="81"/>
      <c r="E589" s="15"/>
      <c r="F589" s="31"/>
    </row>
    <row r="590" spans="1:6" ht="11.25">
      <c r="A590" s="16"/>
      <c r="B590" s="15"/>
      <c r="C590" s="15"/>
      <c r="D590" s="81"/>
      <c r="E590" s="15"/>
      <c r="F590" s="31"/>
    </row>
    <row r="591" spans="1:6" ht="11.25">
      <c r="A591" s="16"/>
      <c r="B591" s="15"/>
      <c r="C591" s="15"/>
      <c r="D591" s="81"/>
      <c r="E591" s="15"/>
      <c r="F591" s="31"/>
    </row>
    <row r="592" spans="1:6" ht="11.25">
      <c r="A592" s="16"/>
      <c r="B592" s="15"/>
      <c r="C592" s="15"/>
      <c r="D592" s="81"/>
      <c r="E592" s="15"/>
      <c r="F592" s="31"/>
    </row>
    <row r="593" spans="1:6" ht="11.25">
      <c r="A593" s="16"/>
      <c r="B593" s="15"/>
      <c r="C593" s="15"/>
      <c r="D593" s="81"/>
      <c r="E593" s="15"/>
      <c r="F593" s="31"/>
    </row>
    <row r="594" spans="1:6" ht="11.25">
      <c r="A594" s="16"/>
      <c r="B594" s="15"/>
      <c r="C594" s="15"/>
      <c r="D594" s="81"/>
      <c r="E594" s="15"/>
      <c r="F594" s="31"/>
    </row>
    <row r="595" spans="1:6" ht="11.25">
      <c r="A595" s="16"/>
      <c r="B595" s="15"/>
      <c r="C595" s="15"/>
      <c r="D595" s="81"/>
      <c r="E595" s="15"/>
      <c r="F595" s="31"/>
    </row>
    <row r="596" spans="1:6" ht="11.25">
      <c r="A596" s="16"/>
      <c r="B596" s="15"/>
      <c r="C596" s="15"/>
      <c r="D596" s="81"/>
      <c r="E596" s="15"/>
      <c r="F596" s="31"/>
    </row>
    <row r="597" spans="1:6" ht="11.25">
      <c r="A597" s="16"/>
      <c r="B597" s="15"/>
      <c r="C597" s="15"/>
      <c r="D597" s="81"/>
      <c r="E597" s="15"/>
      <c r="F597" s="31"/>
    </row>
    <row r="598" spans="1:6" ht="11.25">
      <c r="A598" s="16"/>
      <c r="B598" s="15"/>
      <c r="C598" s="15"/>
      <c r="D598" s="81"/>
      <c r="E598" s="15"/>
      <c r="F598" s="31"/>
    </row>
    <row r="599" spans="1:6" ht="11.25">
      <c r="A599" s="16"/>
      <c r="B599" s="15"/>
      <c r="C599" s="15"/>
      <c r="D599" s="81"/>
      <c r="E599" s="15"/>
      <c r="F599" s="31"/>
    </row>
    <row r="600" spans="1:6" ht="11.25">
      <c r="A600" s="16"/>
      <c r="B600" s="15"/>
      <c r="C600" s="15"/>
      <c r="D600" s="81"/>
      <c r="E600" s="15"/>
      <c r="F600" s="31"/>
    </row>
    <row r="601" spans="1:6" ht="11.25">
      <c r="A601" s="16"/>
      <c r="B601" s="15"/>
      <c r="C601" s="15"/>
      <c r="D601" s="81"/>
      <c r="E601" s="15"/>
      <c r="F601" s="31"/>
    </row>
    <row r="602" spans="1:6" ht="11.25">
      <c r="A602" s="16"/>
      <c r="B602" s="15"/>
      <c r="C602" s="15"/>
      <c r="D602" s="81"/>
      <c r="E602" s="15"/>
      <c r="F602" s="31"/>
    </row>
    <row r="603" spans="1:6" ht="11.25">
      <c r="A603" s="16"/>
      <c r="B603" s="15"/>
      <c r="C603" s="15"/>
      <c r="D603" s="81"/>
      <c r="E603" s="15"/>
      <c r="F603" s="31"/>
    </row>
    <row r="604" spans="1:6" ht="11.25">
      <c r="A604" s="16"/>
      <c r="B604" s="15"/>
      <c r="C604" s="15"/>
      <c r="D604" s="81"/>
      <c r="E604" s="15"/>
      <c r="F604" s="31"/>
    </row>
    <row r="605" spans="1:6" ht="11.25">
      <c r="A605" s="16"/>
      <c r="B605" s="15"/>
      <c r="C605" s="15"/>
      <c r="D605" s="81"/>
      <c r="E605" s="15"/>
      <c r="F605" s="31"/>
    </row>
    <row r="606" spans="1:6" ht="11.25">
      <c r="A606" s="16"/>
      <c r="B606" s="15"/>
      <c r="C606" s="15"/>
      <c r="D606" s="81"/>
      <c r="E606" s="15"/>
      <c r="F606" s="31"/>
    </row>
    <row r="607" spans="1:6" ht="11.25">
      <c r="A607" s="16"/>
      <c r="B607" s="15"/>
      <c r="C607" s="15"/>
      <c r="D607" s="81"/>
      <c r="E607" s="15"/>
      <c r="F607" s="31"/>
    </row>
    <row r="608" spans="1:6" ht="11.25">
      <c r="A608" s="16"/>
      <c r="B608" s="15"/>
      <c r="C608" s="15"/>
      <c r="D608" s="81"/>
      <c r="E608" s="15"/>
      <c r="F608" s="31"/>
    </row>
    <row r="609" spans="1:6" ht="11.25">
      <c r="A609" s="16"/>
      <c r="B609" s="15"/>
      <c r="C609" s="15"/>
      <c r="D609" s="81"/>
      <c r="E609" s="15"/>
      <c r="F609" s="31"/>
    </row>
    <row r="610" spans="1:6" ht="11.25">
      <c r="A610" s="16"/>
      <c r="B610" s="15"/>
      <c r="C610" s="15"/>
      <c r="D610" s="81"/>
      <c r="E610" s="15"/>
      <c r="F610" s="31"/>
    </row>
    <row r="611" spans="1:6" ht="11.25">
      <c r="A611" s="16"/>
      <c r="B611" s="15"/>
      <c r="C611" s="15"/>
      <c r="D611" s="81"/>
      <c r="E611" s="15"/>
      <c r="F611" s="31"/>
    </row>
    <row r="612" spans="1:6" ht="11.25">
      <c r="A612" s="16"/>
      <c r="B612" s="15"/>
      <c r="C612" s="15"/>
      <c r="D612" s="81"/>
      <c r="E612" s="15"/>
      <c r="F612" s="31"/>
    </row>
    <row r="613" spans="1:6" ht="11.25">
      <c r="A613" s="16"/>
      <c r="B613" s="15"/>
      <c r="C613" s="15"/>
      <c r="D613" s="81"/>
      <c r="E613" s="15"/>
      <c r="F613" s="31"/>
    </row>
    <row r="614" spans="1:6" ht="11.25">
      <c r="A614" s="16"/>
      <c r="B614" s="15"/>
      <c r="C614" s="15"/>
      <c r="D614" s="81"/>
      <c r="E614" s="15"/>
      <c r="F614" s="31"/>
    </row>
    <row r="615" spans="1:6" ht="11.25">
      <c r="A615" s="16"/>
      <c r="B615" s="15"/>
      <c r="C615" s="15"/>
      <c r="D615" s="81"/>
      <c r="E615" s="15"/>
      <c r="F615" s="31"/>
    </row>
    <row r="616" spans="1:6" ht="11.25">
      <c r="A616" s="16"/>
      <c r="B616" s="15"/>
      <c r="C616" s="15"/>
      <c r="D616" s="81"/>
      <c r="E616" s="15"/>
      <c r="F616" s="31"/>
    </row>
    <row r="617" spans="1:6" ht="11.25">
      <c r="A617" s="16"/>
      <c r="B617" s="15"/>
      <c r="C617" s="15"/>
      <c r="D617" s="81"/>
      <c r="E617" s="15"/>
      <c r="F617" s="31"/>
    </row>
    <row r="618" spans="1:6" ht="11.25">
      <c r="A618" s="16"/>
      <c r="B618" s="15"/>
      <c r="C618" s="15"/>
      <c r="D618" s="81"/>
      <c r="E618" s="15"/>
      <c r="F618" s="31"/>
    </row>
    <row r="619" spans="1:6" ht="11.25">
      <c r="A619" s="16"/>
      <c r="B619" s="15"/>
      <c r="C619" s="15"/>
      <c r="D619" s="81"/>
      <c r="E619" s="15"/>
      <c r="F619" s="31"/>
    </row>
    <row r="620" spans="1:6" ht="11.25">
      <c r="A620" s="16"/>
      <c r="B620" s="15"/>
      <c r="C620" s="15"/>
      <c r="D620" s="81"/>
      <c r="E620" s="15"/>
      <c r="F620" s="31"/>
    </row>
    <row r="621" spans="1:6" ht="11.25">
      <c r="A621" s="16"/>
      <c r="B621" s="15"/>
      <c r="C621" s="15"/>
      <c r="D621" s="81"/>
      <c r="E621" s="15"/>
      <c r="F621" s="31"/>
    </row>
    <row r="622" spans="1:6" ht="11.25">
      <c r="A622" s="16"/>
      <c r="B622" s="15"/>
      <c r="C622" s="15"/>
      <c r="D622" s="81"/>
      <c r="E622" s="15"/>
      <c r="F622" s="31"/>
    </row>
    <row r="623" spans="1:6" ht="11.25">
      <c r="A623" s="16"/>
      <c r="B623" s="15"/>
      <c r="C623" s="15"/>
      <c r="D623" s="81"/>
      <c r="E623" s="15"/>
      <c r="F623" s="31"/>
    </row>
    <row r="624" spans="1:6" ht="11.25">
      <c r="A624" s="16"/>
      <c r="B624" s="15"/>
      <c r="C624" s="15"/>
      <c r="D624" s="81"/>
      <c r="E624" s="15"/>
      <c r="F624" s="31"/>
    </row>
    <row r="625" spans="1:6" ht="11.25">
      <c r="A625" s="16"/>
      <c r="B625" s="15"/>
      <c r="C625" s="15"/>
      <c r="D625" s="81"/>
      <c r="E625" s="15"/>
      <c r="F625" s="31"/>
    </row>
    <row r="626" spans="1:6" ht="11.25">
      <c r="A626" s="16"/>
      <c r="B626" s="15"/>
      <c r="C626" s="15"/>
      <c r="D626" s="81"/>
      <c r="E626" s="15"/>
      <c r="F626" s="31"/>
    </row>
    <row r="627" spans="1:6" ht="11.25">
      <c r="A627" s="16"/>
      <c r="B627" s="15"/>
      <c r="C627" s="15"/>
      <c r="D627" s="81"/>
      <c r="E627" s="15"/>
      <c r="F627" s="31"/>
    </row>
    <row r="628" spans="1:6" ht="11.25">
      <c r="A628" s="16"/>
      <c r="B628" s="15"/>
      <c r="C628" s="15"/>
      <c r="D628" s="81"/>
      <c r="E628" s="15"/>
      <c r="F628" s="31"/>
    </row>
    <row r="629" spans="1:6" ht="11.25">
      <c r="A629" s="16"/>
      <c r="B629" s="15"/>
      <c r="C629" s="15"/>
      <c r="D629" s="81"/>
      <c r="E629" s="15"/>
      <c r="F629" s="31"/>
    </row>
    <row r="630" spans="1:6" ht="11.25">
      <c r="A630" s="16"/>
      <c r="B630" s="15"/>
      <c r="C630" s="15"/>
      <c r="D630" s="81"/>
      <c r="E630" s="15"/>
      <c r="F630" s="31"/>
    </row>
    <row r="631" spans="1:6" ht="11.25">
      <c r="A631" s="16"/>
      <c r="B631" s="15"/>
      <c r="C631" s="15"/>
      <c r="D631" s="81"/>
      <c r="E631" s="15"/>
      <c r="F631" s="31"/>
    </row>
    <row r="632" spans="1:6" ht="11.25">
      <c r="A632" s="16"/>
      <c r="B632" s="15"/>
      <c r="C632" s="15"/>
      <c r="D632" s="81"/>
      <c r="E632" s="15"/>
      <c r="F632" s="31"/>
    </row>
    <row r="633" spans="1:6" ht="11.25">
      <c r="A633" s="16"/>
      <c r="B633" s="15"/>
      <c r="C633" s="15"/>
      <c r="D633" s="81"/>
      <c r="E633" s="15"/>
      <c r="F633" s="31"/>
    </row>
    <row r="634" spans="1:6" ht="11.25">
      <c r="A634" s="16"/>
      <c r="B634" s="15"/>
      <c r="C634" s="15"/>
      <c r="D634" s="81"/>
      <c r="E634" s="15"/>
      <c r="F634" s="31"/>
    </row>
    <row r="635" spans="1:6" ht="11.25">
      <c r="A635" s="16"/>
      <c r="B635" s="15"/>
      <c r="C635" s="15"/>
      <c r="D635" s="81"/>
      <c r="E635" s="15"/>
      <c r="F635" s="31"/>
    </row>
    <row r="636" spans="1:6" ht="11.25">
      <c r="A636" s="16"/>
      <c r="B636" s="15"/>
      <c r="C636" s="15"/>
      <c r="D636" s="81"/>
      <c r="E636" s="15"/>
      <c r="F636" s="31"/>
    </row>
    <row r="637" spans="1:6" ht="11.25">
      <c r="A637" s="16"/>
      <c r="B637" s="15"/>
      <c r="C637" s="15"/>
      <c r="D637" s="81"/>
      <c r="E637" s="15"/>
      <c r="F637" s="31"/>
    </row>
    <row r="638" spans="1:6" ht="11.25">
      <c r="A638" s="16"/>
      <c r="B638" s="15"/>
      <c r="C638" s="15"/>
      <c r="D638" s="81"/>
      <c r="E638" s="15"/>
      <c r="F638" s="31"/>
    </row>
    <row r="639" spans="1:6" ht="11.25">
      <c r="A639" s="16"/>
      <c r="B639" s="15"/>
      <c r="C639" s="15"/>
      <c r="D639" s="81"/>
      <c r="E639" s="15"/>
      <c r="F639" s="31"/>
    </row>
    <row r="640" spans="1:6" ht="11.25">
      <c r="A640" s="16"/>
      <c r="B640" s="15"/>
      <c r="C640" s="15"/>
      <c r="D640" s="81"/>
      <c r="E640" s="15"/>
      <c r="F640" s="31"/>
    </row>
    <row r="641" spans="1:6" ht="11.25">
      <c r="A641" s="16"/>
      <c r="B641" s="15"/>
      <c r="C641" s="15"/>
      <c r="D641" s="81"/>
      <c r="E641" s="15"/>
      <c r="F641" s="31"/>
    </row>
    <row r="642" spans="1:6" ht="11.25">
      <c r="A642" s="16"/>
      <c r="B642" s="15"/>
      <c r="C642" s="15"/>
      <c r="D642" s="81"/>
      <c r="E642" s="15"/>
      <c r="F642" s="31"/>
    </row>
    <row r="643" spans="1:6" ht="11.25">
      <c r="A643" s="16"/>
      <c r="B643" s="15"/>
      <c r="C643" s="15"/>
      <c r="D643" s="81"/>
      <c r="E643" s="15"/>
      <c r="F643" s="31"/>
    </row>
    <row r="644" spans="1:6" ht="11.25">
      <c r="A644" s="16"/>
      <c r="B644" s="15"/>
      <c r="C644" s="15"/>
      <c r="D644" s="81"/>
      <c r="E644" s="15"/>
      <c r="F644" s="31"/>
    </row>
    <row r="645" spans="1:6" ht="11.25">
      <c r="A645" s="16"/>
      <c r="B645" s="15"/>
      <c r="C645" s="15"/>
      <c r="D645" s="81"/>
      <c r="E645" s="15"/>
      <c r="F645" s="31"/>
    </row>
    <row r="646" spans="1:6" ht="11.25">
      <c r="A646" s="16"/>
      <c r="B646" s="15"/>
      <c r="C646" s="15"/>
      <c r="D646" s="81"/>
      <c r="E646" s="15"/>
      <c r="F646" s="31"/>
    </row>
    <row r="647" spans="1:6" ht="11.25">
      <c r="A647" s="16"/>
      <c r="B647" s="15"/>
      <c r="C647" s="15"/>
      <c r="D647" s="81"/>
      <c r="E647" s="15"/>
      <c r="F647" s="31"/>
    </row>
    <row r="648" spans="1:6" ht="11.25">
      <c r="A648" s="16"/>
      <c r="B648" s="15"/>
      <c r="C648" s="15"/>
      <c r="D648" s="81"/>
      <c r="E648" s="15"/>
      <c r="F648" s="31"/>
    </row>
    <row r="649" spans="1:6" ht="11.25">
      <c r="A649" s="16"/>
      <c r="B649" s="15"/>
      <c r="C649" s="15"/>
      <c r="D649" s="81"/>
      <c r="E649" s="15"/>
      <c r="F649" s="31"/>
    </row>
    <row r="650" spans="1:6" ht="11.25">
      <c r="A650" s="16"/>
      <c r="B650" s="15"/>
      <c r="C650" s="15"/>
      <c r="D650" s="81"/>
      <c r="E650" s="15"/>
      <c r="F650" s="31"/>
    </row>
    <row r="651" spans="1:6" ht="11.25">
      <c r="A651" s="16"/>
      <c r="B651" s="15"/>
      <c r="C651" s="15"/>
      <c r="D651" s="81"/>
      <c r="E651" s="15"/>
      <c r="F651" s="31"/>
    </row>
    <row r="652" spans="1:6" ht="11.25">
      <c r="A652" s="16"/>
      <c r="B652" s="15"/>
      <c r="C652" s="15"/>
      <c r="D652" s="81"/>
      <c r="E652" s="15"/>
      <c r="F652" s="31"/>
    </row>
    <row r="653" spans="1:6" ht="11.25">
      <c r="A653" s="16"/>
      <c r="B653" s="15"/>
      <c r="C653" s="15"/>
      <c r="D653" s="81"/>
      <c r="E653" s="15"/>
      <c r="F653" s="31"/>
    </row>
    <row r="654" spans="1:6" ht="11.25">
      <c r="A654" s="16"/>
      <c r="B654" s="15"/>
      <c r="C654" s="15"/>
      <c r="D654" s="81"/>
      <c r="E654" s="15"/>
      <c r="F654" s="31"/>
    </row>
    <row r="655" spans="1:6" ht="11.25">
      <c r="A655" s="16"/>
      <c r="B655" s="15"/>
      <c r="C655" s="15"/>
      <c r="D655" s="81"/>
      <c r="E655" s="15"/>
      <c r="F655" s="31"/>
    </row>
    <row r="656" spans="1:6" ht="11.25">
      <c r="A656" s="16"/>
      <c r="B656" s="15"/>
      <c r="C656" s="15"/>
      <c r="D656" s="81"/>
      <c r="E656" s="15"/>
      <c r="F656" s="31"/>
    </row>
    <row r="657" spans="1:6" ht="11.25">
      <c r="A657" s="16"/>
      <c r="B657" s="15"/>
      <c r="C657" s="15"/>
      <c r="D657" s="81"/>
      <c r="E657" s="15"/>
      <c r="F657" s="31"/>
    </row>
    <row r="658" spans="1:6" ht="11.25">
      <c r="A658" s="16"/>
      <c r="B658" s="15"/>
      <c r="C658" s="15"/>
      <c r="D658" s="81"/>
      <c r="E658" s="15"/>
      <c r="F658" s="31"/>
    </row>
    <row r="659" spans="1:6" ht="11.25">
      <c r="A659" s="16"/>
      <c r="B659" s="15"/>
      <c r="C659" s="15"/>
      <c r="D659" s="81"/>
      <c r="E659" s="15"/>
      <c r="F659" s="31"/>
    </row>
    <row r="660" spans="1:6" ht="11.25">
      <c r="A660" s="16"/>
      <c r="B660" s="15"/>
      <c r="C660" s="15"/>
      <c r="D660" s="81"/>
      <c r="E660" s="15"/>
      <c r="F660" s="31"/>
    </row>
    <row r="661" spans="1:6" ht="11.25">
      <c r="A661" s="16"/>
      <c r="B661" s="15"/>
      <c r="C661" s="15"/>
      <c r="D661" s="81"/>
      <c r="E661" s="15"/>
      <c r="F661" s="31"/>
    </row>
    <row r="662" spans="1:6" ht="11.25">
      <c r="A662" s="16"/>
      <c r="B662" s="15"/>
      <c r="C662" s="15"/>
      <c r="D662" s="81"/>
      <c r="E662" s="15"/>
      <c r="F662" s="31"/>
    </row>
    <row r="663" spans="1:6" ht="11.25">
      <c r="A663" s="16"/>
      <c r="B663" s="15"/>
      <c r="C663" s="15"/>
      <c r="D663" s="81"/>
      <c r="E663" s="15"/>
      <c r="F663" s="31"/>
    </row>
    <row r="664" spans="1:6" ht="11.25">
      <c r="A664" s="16"/>
      <c r="B664" s="15"/>
      <c r="C664" s="15"/>
      <c r="D664" s="81"/>
      <c r="E664" s="15"/>
      <c r="F664" s="31"/>
    </row>
    <row r="665" spans="1:6" ht="11.25">
      <c r="A665" s="16"/>
      <c r="B665" s="15"/>
      <c r="C665" s="15"/>
      <c r="D665" s="81"/>
      <c r="E665" s="15"/>
      <c r="F665" s="31"/>
    </row>
    <row r="666" spans="1:6" ht="11.25">
      <c r="A666" s="16"/>
      <c r="B666" s="15"/>
      <c r="C666" s="15"/>
      <c r="D666" s="81"/>
      <c r="E666" s="15"/>
      <c r="F666" s="31"/>
    </row>
    <row r="667" spans="1:6" ht="11.25">
      <c r="A667" s="16"/>
      <c r="B667" s="15"/>
      <c r="C667" s="15"/>
      <c r="D667" s="81"/>
      <c r="E667" s="15"/>
      <c r="F667" s="31"/>
    </row>
    <row r="668" spans="1:6" ht="11.25">
      <c r="A668" s="16"/>
      <c r="B668" s="15"/>
      <c r="C668" s="15"/>
      <c r="D668" s="81"/>
      <c r="E668" s="15"/>
      <c r="F668" s="31"/>
    </row>
    <row r="669" spans="1:6" ht="11.25">
      <c r="A669" s="16"/>
      <c r="B669" s="15"/>
      <c r="C669" s="15"/>
      <c r="D669" s="81"/>
      <c r="E669" s="15"/>
      <c r="F669" s="31"/>
    </row>
    <row r="670" spans="1:6" ht="11.25">
      <c r="A670" s="16"/>
      <c r="B670" s="15"/>
      <c r="C670" s="15"/>
      <c r="D670" s="81"/>
      <c r="E670" s="15"/>
      <c r="F670" s="31"/>
    </row>
    <row r="671" spans="1:6" ht="11.25">
      <c r="A671" s="16"/>
      <c r="B671" s="15"/>
      <c r="C671" s="15"/>
      <c r="D671" s="81"/>
      <c r="E671" s="15"/>
      <c r="F671" s="31"/>
    </row>
    <row r="672" spans="1:6" ht="11.25">
      <c r="A672" s="16"/>
      <c r="B672" s="15"/>
      <c r="C672" s="15"/>
      <c r="D672" s="81"/>
      <c r="E672" s="15"/>
      <c r="F672" s="31"/>
    </row>
    <row r="673" spans="1:6" ht="11.25">
      <c r="A673" s="16"/>
      <c r="B673" s="15"/>
      <c r="C673" s="15"/>
      <c r="D673" s="81"/>
      <c r="E673" s="15"/>
      <c r="F673" s="31"/>
    </row>
    <row r="674" spans="1:6" ht="11.25">
      <c r="A674" s="16"/>
      <c r="B674" s="15"/>
      <c r="C674" s="15"/>
      <c r="D674" s="81"/>
      <c r="E674" s="15"/>
      <c r="F674" s="31"/>
    </row>
    <row r="675" spans="1:6" ht="11.25">
      <c r="A675" s="16"/>
      <c r="B675" s="15"/>
      <c r="C675" s="15"/>
      <c r="D675" s="81"/>
      <c r="E675" s="15"/>
      <c r="F675" s="31"/>
    </row>
    <row r="676" spans="1:6" ht="11.25">
      <c r="A676" s="16"/>
      <c r="B676" s="15"/>
      <c r="C676" s="15"/>
      <c r="D676" s="81"/>
      <c r="E676" s="15"/>
      <c r="F676" s="31"/>
    </row>
    <row r="677" spans="1:6" ht="11.25">
      <c r="A677" s="16"/>
      <c r="B677" s="15"/>
      <c r="C677" s="15"/>
      <c r="D677" s="81"/>
      <c r="E677" s="15"/>
      <c r="F677" s="31"/>
    </row>
    <row r="678" spans="1:6" ht="11.25">
      <c r="A678" s="16"/>
      <c r="B678" s="15"/>
      <c r="C678" s="15"/>
      <c r="D678" s="81"/>
      <c r="E678" s="15"/>
      <c r="F678" s="31"/>
    </row>
    <row r="679" spans="1:6" ht="11.25">
      <c r="A679" s="16"/>
      <c r="B679" s="15"/>
      <c r="C679" s="15"/>
      <c r="D679" s="81"/>
      <c r="E679" s="15"/>
      <c r="F679" s="31"/>
    </row>
    <row r="680" spans="1:6" ht="11.25">
      <c r="A680" s="16"/>
      <c r="B680" s="15"/>
      <c r="C680" s="15"/>
      <c r="D680" s="81"/>
      <c r="E680" s="15"/>
      <c r="F680" s="31"/>
    </row>
    <row r="681" spans="1:6" ht="11.25">
      <c r="A681" s="16"/>
      <c r="B681" s="15"/>
      <c r="C681" s="15"/>
      <c r="D681" s="81"/>
      <c r="E681" s="15"/>
      <c r="F681" s="31"/>
    </row>
    <row r="682" spans="1:6" ht="11.25">
      <c r="A682" s="16"/>
      <c r="B682" s="15"/>
      <c r="C682" s="15"/>
      <c r="D682" s="81"/>
      <c r="E682" s="15"/>
      <c r="F682" s="31"/>
    </row>
    <row r="683" spans="1:6" ht="11.25">
      <c r="A683" s="16"/>
      <c r="B683" s="15"/>
      <c r="C683" s="15"/>
      <c r="D683" s="81"/>
      <c r="E683" s="15"/>
      <c r="F683" s="31"/>
    </row>
    <row r="684" spans="1:6" ht="11.25">
      <c r="A684" s="16"/>
      <c r="B684" s="15"/>
      <c r="C684" s="15"/>
      <c r="D684" s="81"/>
      <c r="E684" s="15"/>
      <c r="F684" s="31"/>
    </row>
    <row r="685" spans="1:6" ht="11.25">
      <c r="A685" s="16"/>
      <c r="B685" s="15"/>
      <c r="C685" s="15"/>
      <c r="D685" s="81"/>
      <c r="E685" s="15"/>
      <c r="F685" s="31"/>
    </row>
    <row r="686" spans="1:6" ht="11.25">
      <c r="A686" s="16"/>
      <c r="B686" s="15"/>
      <c r="C686" s="15"/>
      <c r="D686" s="81"/>
      <c r="E686" s="15"/>
      <c r="F686" s="31"/>
    </row>
    <row r="687" spans="1:6" ht="11.25">
      <c r="A687" s="16"/>
      <c r="B687" s="15"/>
      <c r="C687" s="15"/>
      <c r="D687" s="81"/>
      <c r="E687" s="15"/>
      <c r="F687" s="31"/>
    </row>
    <row r="688" spans="1:6" ht="11.25">
      <c r="A688" s="16"/>
      <c r="B688" s="15"/>
      <c r="C688" s="15"/>
      <c r="D688" s="81"/>
      <c r="E688" s="15"/>
      <c r="F688" s="31"/>
    </row>
    <row r="689" spans="1:6" ht="11.25">
      <c r="A689" s="16"/>
      <c r="B689" s="15"/>
      <c r="C689" s="15"/>
      <c r="D689" s="81"/>
      <c r="E689" s="15"/>
      <c r="F689" s="31"/>
    </row>
    <row r="690" spans="1:6" ht="11.25">
      <c r="A690" s="16"/>
      <c r="B690" s="15"/>
      <c r="C690" s="15"/>
      <c r="D690" s="81"/>
      <c r="E690" s="15"/>
      <c r="F690" s="31"/>
    </row>
    <row r="691" spans="1:6" ht="11.25">
      <c r="A691" s="16"/>
      <c r="B691" s="15"/>
      <c r="C691" s="15"/>
      <c r="D691" s="81"/>
      <c r="E691" s="15"/>
      <c r="F691" s="31"/>
    </row>
    <row r="692" spans="1:6" ht="11.25">
      <c r="A692" s="16"/>
      <c r="B692" s="15"/>
      <c r="C692" s="15"/>
      <c r="D692" s="81"/>
      <c r="E692" s="15"/>
      <c r="F692" s="31"/>
    </row>
    <row r="693" spans="1:6" ht="11.25">
      <c r="A693" s="16"/>
      <c r="B693" s="15"/>
      <c r="C693" s="15"/>
      <c r="D693" s="81"/>
      <c r="E693" s="15"/>
      <c r="F693" s="31"/>
    </row>
    <row r="694" spans="1:6" ht="11.25">
      <c r="A694" s="16"/>
      <c r="B694" s="15"/>
      <c r="C694" s="15"/>
      <c r="D694" s="81"/>
      <c r="E694" s="15"/>
      <c r="F694" s="31"/>
    </row>
    <row r="695" spans="1:6" ht="11.25">
      <c r="A695" s="16"/>
      <c r="B695" s="15"/>
      <c r="C695" s="15"/>
      <c r="D695" s="81"/>
      <c r="E695" s="15"/>
      <c r="F695" s="31"/>
    </row>
    <row r="696" spans="1:6" ht="11.25">
      <c r="A696" s="16"/>
      <c r="B696" s="15"/>
      <c r="C696" s="15"/>
      <c r="D696" s="81"/>
      <c r="E696" s="15"/>
      <c r="F696" s="31"/>
    </row>
    <row r="697" spans="1:6" ht="11.25">
      <c r="A697" s="16"/>
      <c r="B697" s="15"/>
      <c r="C697" s="15"/>
      <c r="D697" s="81"/>
      <c r="E697" s="15"/>
      <c r="F697" s="31"/>
    </row>
    <row r="698" spans="1:6" ht="11.25">
      <c r="A698" s="16"/>
      <c r="B698" s="15"/>
      <c r="C698" s="15"/>
      <c r="D698" s="81"/>
      <c r="E698" s="15"/>
      <c r="F698" s="31"/>
    </row>
    <row r="699" spans="1:6" ht="11.25">
      <c r="A699" s="16"/>
      <c r="B699" s="15"/>
      <c r="C699" s="15"/>
      <c r="D699" s="81"/>
      <c r="E699" s="15"/>
      <c r="F699" s="31"/>
    </row>
    <row r="700" spans="1:6" ht="11.25">
      <c r="A700" s="16"/>
      <c r="B700" s="15"/>
      <c r="C700" s="15"/>
      <c r="D700" s="81"/>
      <c r="E700" s="15"/>
      <c r="F700" s="31"/>
    </row>
    <row r="701" spans="1:6" ht="11.25">
      <c r="A701" s="16"/>
      <c r="B701" s="15"/>
      <c r="C701" s="15"/>
      <c r="D701" s="81"/>
      <c r="E701" s="15"/>
      <c r="F701" s="31"/>
    </row>
    <row r="702" spans="1:6" ht="11.25">
      <c r="A702" s="16"/>
      <c r="B702" s="15"/>
      <c r="C702" s="15"/>
      <c r="D702" s="81"/>
      <c r="E702" s="15"/>
      <c r="F702" s="31"/>
    </row>
    <row r="703" spans="1:6" ht="11.25">
      <c r="A703" s="16"/>
      <c r="B703" s="15"/>
      <c r="C703" s="15"/>
      <c r="D703" s="81"/>
      <c r="E703" s="15"/>
      <c r="F703" s="31"/>
    </row>
    <row r="704" spans="1:6" ht="11.25">
      <c r="A704" s="16"/>
      <c r="B704" s="15"/>
      <c r="C704" s="15"/>
      <c r="D704" s="81"/>
      <c r="E704" s="15"/>
      <c r="F704" s="31"/>
    </row>
    <row r="705" spans="1:6" ht="11.25">
      <c r="A705" s="16"/>
      <c r="B705" s="15"/>
      <c r="C705" s="15"/>
      <c r="D705" s="81"/>
      <c r="E705" s="15"/>
      <c r="F705" s="31"/>
    </row>
    <row r="706" spans="1:6" ht="11.25">
      <c r="A706" s="16"/>
      <c r="B706" s="15"/>
      <c r="C706" s="15"/>
      <c r="D706" s="81"/>
      <c r="E706" s="15"/>
      <c r="F706" s="31"/>
    </row>
    <row r="707" spans="1:6" ht="11.25">
      <c r="A707" s="16"/>
      <c r="B707" s="15"/>
      <c r="C707" s="15"/>
      <c r="D707" s="81"/>
      <c r="E707" s="15"/>
      <c r="F707" s="31"/>
    </row>
    <row r="708" spans="1:6" ht="11.25">
      <c r="A708" s="16"/>
      <c r="B708" s="15"/>
      <c r="C708" s="15"/>
      <c r="D708" s="81"/>
      <c r="E708" s="15"/>
      <c r="F708" s="31"/>
    </row>
    <row r="709" spans="1:6" ht="11.25">
      <c r="A709" s="16"/>
      <c r="B709" s="15"/>
      <c r="C709" s="15"/>
      <c r="D709" s="81"/>
      <c r="E709" s="15"/>
      <c r="F709" s="31"/>
    </row>
    <row r="710" spans="1:6" ht="11.25">
      <c r="A710" s="16"/>
      <c r="B710" s="15"/>
      <c r="C710" s="15"/>
      <c r="D710" s="81"/>
      <c r="E710" s="15"/>
      <c r="F710" s="31"/>
    </row>
    <row r="711" spans="1:6" ht="11.25">
      <c r="A711" s="16"/>
      <c r="B711" s="15"/>
      <c r="C711" s="15"/>
      <c r="D711" s="81"/>
      <c r="E711" s="15"/>
      <c r="F711" s="31"/>
    </row>
    <row r="712" spans="1:6" ht="11.25">
      <c r="A712" s="16"/>
      <c r="B712" s="15"/>
      <c r="C712" s="15"/>
      <c r="D712" s="81"/>
      <c r="E712" s="15"/>
      <c r="F712" s="31"/>
    </row>
    <row r="713" spans="1:6" ht="11.25">
      <c r="A713" s="16"/>
      <c r="B713" s="15"/>
      <c r="C713" s="15"/>
      <c r="D713" s="81"/>
      <c r="E713" s="15"/>
      <c r="F713" s="31"/>
    </row>
    <row r="714" spans="1:6" ht="11.25">
      <c r="A714" s="16"/>
      <c r="B714" s="15"/>
      <c r="C714" s="15"/>
      <c r="D714" s="81"/>
      <c r="E714" s="15"/>
      <c r="F714" s="31"/>
    </row>
    <row r="715" spans="1:6" ht="11.25">
      <c r="A715" s="16"/>
      <c r="B715" s="15"/>
      <c r="C715" s="15"/>
      <c r="D715" s="81"/>
      <c r="E715" s="15"/>
      <c r="F715" s="31"/>
    </row>
    <row r="716" spans="1:6" ht="11.25">
      <c r="A716" s="16"/>
      <c r="B716" s="15"/>
      <c r="C716" s="15"/>
      <c r="D716" s="81"/>
      <c r="E716" s="15"/>
      <c r="F716" s="31"/>
    </row>
    <row r="717" spans="1:6" ht="11.25">
      <c r="A717" s="16"/>
      <c r="B717" s="15"/>
      <c r="C717" s="15"/>
      <c r="D717" s="81"/>
      <c r="E717" s="15"/>
      <c r="F717" s="31"/>
    </row>
    <row r="718" spans="1:6" ht="11.25">
      <c r="A718" s="16"/>
      <c r="B718" s="15"/>
      <c r="C718" s="15"/>
      <c r="D718" s="81"/>
      <c r="E718" s="15"/>
      <c r="F718" s="31"/>
    </row>
    <row r="719" spans="1:6" ht="11.25">
      <c r="A719" s="16"/>
      <c r="B719" s="15"/>
      <c r="C719" s="15"/>
      <c r="D719" s="81"/>
      <c r="E719" s="15"/>
      <c r="F719" s="31"/>
    </row>
    <row r="720" spans="1:6" ht="11.25">
      <c r="A720" s="16"/>
      <c r="B720" s="15"/>
      <c r="C720" s="15"/>
      <c r="D720" s="81"/>
      <c r="E720" s="15"/>
      <c r="F720" s="31"/>
    </row>
    <row r="721" spans="1:6" ht="11.25">
      <c r="A721" s="16"/>
      <c r="B721" s="15"/>
      <c r="C721" s="15"/>
      <c r="D721" s="81"/>
      <c r="E721" s="15"/>
      <c r="F721" s="31"/>
    </row>
    <row r="722" spans="1:6" ht="11.25">
      <c r="A722" s="16"/>
      <c r="B722" s="15"/>
      <c r="C722" s="15"/>
      <c r="D722" s="81"/>
      <c r="E722" s="15"/>
      <c r="F722" s="31"/>
    </row>
    <row r="723" spans="1:6" ht="11.25">
      <c r="A723" s="16"/>
      <c r="B723" s="15"/>
      <c r="C723" s="15"/>
      <c r="D723" s="81"/>
      <c r="E723" s="15"/>
      <c r="F723" s="31"/>
    </row>
    <row r="724" spans="1:6" ht="11.25">
      <c r="A724" s="16"/>
      <c r="B724" s="15"/>
      <c r="C724" s="15"/>
      <c r="D724" s="81"/>
      <c r="E724" s="15"/>
      <c r="F724" s="31"/>
    </row>
    <row r="725" spans="1:6" ht="11.25">
      <c r="A725" s="16"/>
      <c r="B725" s="15"/>
      <c r="C725" s="15"/>
      <c r="D725" s="81"/>
      <c r="E725" s="15"/>
      <c r="F725" s="31"/>
    </row>
    <row r="726" spans="1:6" ht="11.25">
      <c r="A726" s="16"/>
      <c r="B726" s="15"/>
      <c r="C726" s="15"/>
      <c r="D726" s="81"/>
      <c r="E726" s="15"/>
      <c r="F726" s="31"/>
    </row>
    <row r="727" spans="1:6" ht="11.25">
      <c r="A727" s="16"/>
      <c r="B727" s="15"/>
      <c r="C727" s="15"/>
      <c r="D727" s="81"/>
      <c r="E727" s="15"/>
      <c r="F727" s="31"/>
    </row>
    <row r="728" spans="1:6" ht="11.25">
      <c r="A728" s="16"/>
      <c r="B728" s="15"/>
      <c r="C728" s="15"/>
      <c r="D728" s="81"/>
      <c r="E728" s="15"/>
      <c r="F728" s="31"/>
    </row>
    <row r="729" spans="1:6" ht="11.25">
      <c r="A729" s="16"/>
      <c r="B729" s="15"/>
      <c r="C729" s="15"/>
      <c r="D729" s="81"/>
      <c r="E729" s="15"/>
      <c r="F729" s="31"/>
    </row>
    <row r="730" spans="1:6" ht="11.25">
      <c r="A730" s="16"/>
      <c r="B730" s="15"/>
      <c r="C730" s="15"/>
      <c r="D730" s="81"/>
      <c r="E730" s="15"/>
      <c r="F730" s="31"/>
    </row>
    <row r="731" spans="1:6" ht="11.25">
      <c r="A731" s="16"/>
      <c r="B731" s="15"/>
      <c r="C731" s="15"/>
      <c r="D731" s="81"/>
      <c r="E731" s="15"/>
      <c r="F731" s="31"/>
    </row>
    <row r="732" spans="1:6" ht="11.25">
      <c r="A732" s="16"/>
      <c r="B732" s="15"/>
      <c r="C732" s="15"/>
      <c r="D732" s="81"/>
      <c r="E732" s="15"/>
      <c r="F732" s="31"/>
    </row>
    <row r="733" spans="1:6" ht="11.25">
      <c r="A733" s="16"/>
      <c r="B733" s="15"/>
      <c r="C733" s="15"/>
      <c r="D733" s="81"/>
      <c r="E733" s="15"/>
      <c r="F733" s="31"/>
    </row>
    <row r="734" spans="1:6" ht="11.25">
      <c r="A734" s="16"/>
      <c r="B734" s="15"/>
      <c r="C734" s="15"/>
      <c r="D734" s="81"/>
      <c r="E734" s="15"/>
      <c r="F734" s="31"/>
    </row>
    <row r="735" spans="1:6" ht="11.25">
      <c r="A735" s="16"/>
      <c r="B735" s="15"/>
      <c r="C735" s="15"/>
      <c r="D735" s="81"/>
      <c r="E735" s="15"/>
      <c r="F735" s="31"/>
    </row>
    <row r="736" spans="1:6" ht="11.25">
      <c r="A736" s="16"/>
      <c r="B736" s="15"/>
      <c r="C736" s="15"/>
      <c r="D736" s="81"/>
      <c r="E736" s="15"/>
      <c r="F736" s="31"/>
    </row>
    <row r="737" spans="1:6" ht="11.25">
      <c r="A737" s="16"/>
      <c r="B737" s="15"/>
      <c r="C737" s="15"/>
      <c r="D737" s="81"/>
      <c r="E737" s="15"/>
      <c r="F737" s="31"/>
    </row>
    <row r="738" spans="1:6" ht="11.25">
      <c r="A738" s="16"/>
      <c r="B738" s="15"/>
      <c r="C738" s="15"/>
      <c r="D738" s="81"/>
      <c r="E738" s="15"/>
      <c r="F738" s="31"/>
    </row>
    <row r="739" spans="1:6" ht="11.25">
      <c r="A739" s="16"/>
      <c r="B739" s="15"/>
      <c r="C739" s="15"/>
      <c r="D739" s="81"/>
      <c r="E739" s="15"/>
      <c r="F739" s="31"/>
    </row>
    <row r="740" spans="1:6" ht="11.25">
      <c r="A740" s="16"/>
      <c r="B740" s="15"/>
      <c r="C740" s="15"/>
      <c r="D740" s="81"/>
      <c r="E740" s="15"/>
      <c r="F740" s="31"/>
    </row>
    <row r="741" spans="1:6" ht="11.25">
      <c r="A741" s="16"/>
      <c r="B741" s="15"/>
      <c r="C741" s="15"/>
      <c r="D741" s="81"/>
      <c r="E741" s="15"/>
      <c r="F741" s="31"/>
    </row>
    <row r="742" spans="1:6" ht="11.25">
      <c r="A742" s="16"/>
      <c r="B742" s="15"/>
      <c r="C742" s="15"/>
      <c r="D742" s="81"/>
      <c r="E742" s="15"/>
      <c r="F742" s="31"/>
    </row>
    <row r="743" spans="1:6" ht="11.25">
      <c r="A743" s="16"/>
      <c r="B743" s="15"/>
      <c r="C743" s="15"/>
      <c r="D743" s="81"/>
      <c r="E743" s="15"/>
      <c r="F743" s="31"/>
    </row>
    <row r="744" spans="1:6" ht="11.25">
      <c r="A744" s="16"/>
      <c r="B744" s="15"/>
      <c r="C744" s="15"/>
      <c r="D744" s="81"/>
      <c r="E744" s="15"/>
      <c r="F744" s="31"/>
    </row>
    <row r="745" spans="1:6" ht="11.25">
      <c r="A745" s="16"/>
      <c r="B745" s="15"/>
      <c r="C745" s="15"/>
      <c r="D745" s="81"/>
      <c r="E745" s="15"/>
      <c r="F745" s="31"/>
    </row>
    <row r="746" spans="1:6" ht="11.25">
      <c r="A746" s="16"/>
      <c r="B746" s="15"/>
      <c r="C746" s="15"/>
      <c r="D746" s="81"/>
      <c r="E746" s="15"/>
      <c r="F746" s="31"/>
    </row>
    <row r="747" spans="1:6" ht="11.25">
      <c r="A747" s="16"/>
      <c r="B747" s="15"/>
      <c r="C747" s="15"/>
      <c r="D747" s="81"/>
      <c r="E747" s="15"/>
      <c r="F747" s="31"/>
    </row>
    <row r="748" spans="1:6" ht="11.25">
      <c r="A748" s="16"/>
      <c r="B748" s="15"/>
      <c r="C748" s="15"/>
      <c r="D748" s="81"/>
      <c r="E748" s="15"/>
      <c r="F748" s="31"/>
    </row>
    <row r="749" spans="1:6" ht="11.25">
      <c r="A749" s="16"/>
      <c r="B749" s="15"/>
      <c r="C749" s="15"/>
      <c r="D749" s="81"/>
      <c r="E749" s="15"/>
      <c r="F749" s="31"/>
    </row>
    <row r="750" spans="1:6" ht="11.25">
      <c r="A750" s="16"/>
      <c r="B750" s="15"/>
      <c r="C750" s="15"/>
      <c r="D750" s="81"/>
      <c r="E750" s="15"/>
      <c r="F750" s="31"/>
    </row>
    <row r="751" spans="1:6" ht="11.25">
      <c r="A751" s="16"/>
      <c r="B751" s="15"/>
      <c r="C751" s="15"/>
      <c r="D751" s="81"/>
      <c r="E751" s="15"/>
      <c r="F751" s="31"/>
    </row>
    <row r="752" spans="1:6" ht="11.25">
      <c r="A752" s="16"/>
      <c r="B752" s="15"/>
      <c r="C752" s="15"/>
      <c r="D752" s="81"/>
      <c r="E752" s="15"/>
      <c r="F752" s="31"/>
    </row>
    <row r="753" spans="1:6" ht="11.25">
      <c r="A753" s="16"/>
      <c r="B753" s="15"/>
      <c r="C753" s="15"/>
      <c r="D753" s="81"/>
      <c r="E753" s="15"/>
      <c r="F753" s="31"/>
    </row>
    <row r="754" spans="1:6" ht="11.25">
      <c r="A754" s="16"/>
      <c r="B754" s="15"/>
      <c r="C754" s="15"/>
      <c r="D754" s="81"/>
      <c r="E754" s="15"/>
      <c r="F754" s="31"/>
    </row>
    <row r="755" spans="1:6" ht="11.25">
      <c r="A755" s="16"/>
      <c r="B755" s="15"/>
      <c r="C755" s="15"/>
      <c r="D755" s="81"/>
      <c r="E755" s="15"/>
      <c r="F755" s="31"/>
    </row>
    <row r="756" spans="1:6" ht="11.25">
      <c r="A756" s="16"/>
      <c r="B756" s="15"/>
      <c r="C756" s="15"/>
      <c r="D756" s="81"/>
      <c r="E756" s="15"/>
      <c r="F756" s="31"/>
    </row>
    <row r="757" spans="1:6" ht="11.25">
      <c r="A757" s="16"/>
      <c r="B757" s="15"/>
      <c r="C757" s="15"/>
      <c r="D757" s="81"/>
      <c r="E757" s="15"/>
      <c r="F757" s="31"/>
    </row>
    <row r="758" spans="1:6" ht="11.25">
      <c r="A758" s="16"/>
      <c r="B758" s="15"/>
      <c r="C758" s="15"/>
      <c r="D758" s="81"/>
      <c r="E758" s="15"/>
      <c r="F758" s="31"/>
    </row>
    <row r="759" spans="1:6" ht="11.25">
      <c r="A759" s="16"/>
      <c r="B759" s="15"/>
      <c r="C759" s="15"/>
      <c r="D759" s="81"/>
      <c r="E759" s="15"/>
      <c r="F759" s="31"/>
    </row>
    <row r="760" spans="1:6" ht="11.25">
      <c r="A760" s="16"/>
      <c r="B760" s="15"/>
      <c r="C760" s="15"/>
      <c r="D760" s="81"/>
      <c r="E760" s="15"/>
      <c r="F760" s="31"/>
    </row>
    <row r="761" spans="1:6" ht="11.25">
      <c r="A761" s="16"/>
      <c r="B761" s="15"/>
      <c r="C761" s="15"/>
      <c r="D761" s="81"/>
      <c r="E761" s="15"/>
      <c r="F761" s="31"/>
    </row>
    <row r="762" spans="1:6" ht="11.25">
      <c r="A762" s="16"/>
      <c r="B762" s="15"/>
      <c r="C762" s="15"/>
      <c r="D762" s="81"/>
      <c r="E762" s="15"/>
      <c r="F762" s="31"/>
    </row>
    <row r="763" spans="1:6" ht="11.25">
      <c r="A763" s="16"/>
      <c r="B763" s="15"/>
      <c r="C763" s="15"/>
      <c r="D763" s="81"/>
      <c r="E763" s="15"/>
      <c r="F763" s="31"/>
    </row>
    <row r="764" spans="1:6" ht="11.25">
      <c r="A764" s="16"/>
      <c r="B764" s="15"/>
      <c r="C764" s="15"/>
      <c r="D764" s="81"/>
      <c r="E764" s="15"/>
      <c r="F764" s="31"/>
    </row>
    <row r="765" spans="1:6" ht="11.25">
      <c r="A765" s="16"/>
      <c r="B765" s="15"/>
      <c r="C765" s="15"/>
      <c r="D765" s="81"/>
      <c r="E765" s="15"/>
      <c r="F765" s="31"/>
    </row>
    <row r="766" spans="1:6" ht="11.25">
      <c r="A766" s="16"/>
      <c r="B766" s="15"/>
      <c r="C766" s="15"/>
      <c r="D766" s="81"/>
      <c r="E766" s="15"/>
      <c r="F766" s="31"/>
    </row>
    <row r="767" spans="1:6" ht="11.25">
      <c r="A767" s="16"/>
      <c r="B767" s="15"/>
      <c r="C767" s="15"/>
      <c r="D767" s="81"/>
      <c r="E767" s="15"/>
      <c r="F767" s="31"/>
    </row>
    <row r="768" spans="1:6" ht="11.25">
      <c r="A768" s="16"/>
      <c r="B768" s="15"/>
      <c r="C768" s="15"/>
      <c r="D768" s="81"/>
      <c r="E768" s="15"/>
      <c r="F768" s="31"/>
    </row>
    <row r="769" spans="1:6" ht="11.25">
      <c r="A769" s="16"/>
      <c r="B769" s="15"/>
      <c r="C769" s="15"/>
      <c r="D769" s="81"/>
      <c r="E769" s="15"/>
      <c r="F769" s="31"/>
    </row>
    <row r="770" spans="1:6" ht="11.25">
      <c r="A770" s="16"/>
      <c r="B770" s="15"/>
      <c r="C770" s="15"/>
      <c r="D770" s="81"/>
      <c r="E770" s="15"/>
      <c r="F770" s="31"/>
    </row>
    <row r="771" spans="1:6" ht="11.25">
      <c r="A771" s="16"/>
      <c r="B771" s="15"/>
      <c r="C771" s="15"/>
      <c r="D771" s="81"/>
      <c r="E771" s="15"/>
      <c r="F771" s="31"/>
    </row>
    <row r="772" spans="1:6" ht="11.25">
      <c r="A772" s="16"/>
      <c r="B772" s="15"/>
      <c r="C772" s="15"/>
      <c r="D772" s="81"/>
      <c r="E772" s="15"/>
      <c r="F772" s="31"/>
    </row>
    <row r="773" spans="1:6" ht="11.25">
      <c r="A773" s="16"/>
      <c r="B773" s="15"/>
      <c r="C773" s="15"/>
      <c r="D773" s="81"/>
      <c r="E773" s="15"/>
      <c r="F773" s="31"/>
    </row>
    <row r="774" spans="1:6" ht="11.25">
      <c r="A774" s="16"/>
      <c r="B774" s="15"/>
      <c r="C774" s="15"/>
      <c r="D774" s="81"/>
      <c r="E774" s="15"/>
      <c r="F774" s="31"/>
    </row>
    <row r="775" spans="1:6" ht="11.25">
      <c r="A775" s="16"/>
      <c r="B775" s="15"/>
      <c r="C775" s="15"/>
      <c r="D775" s="81"/>
      <c r="E775" s="15"/>
      <c r="F775" s="31"/>
    </row>
    <row r="776" spans="1:6" ht="11.25">
      <c r="A776" s="16"/>
      <c r="B776" s="15"/>
      <c r="C776" s="15"/>
      <c r="D776" s="81"/>
      <c r="E776" s="15"/>
      <c r="F776" s="31"/>
    </row>
    <row r="777" spans="1:6" ht="11.25">
      <c r="A777" s="16"/>
      <c r="B777" s="15"/>
      <c r="C777" s="15"/>
      <c r="D777" s="81"/>
      <c r="E777" s="15"/>
      <c r="F777" s="31"/>
    </row>
    <row r="778" spans="1:6" ht="11.25">
      <c r="A778" s="16"/>
      <c r="B778" s="15"/>
      <c r="C778" s="15"/>
      <c r="D778" s="81"/>
      <c r="E778" s="15"/>
      <c r="F778" s="31"/>
    </row>
    <row r="779" spans="1:6" ht="11.25">
      <c r="A779" s="16"/>
      <c r="B779" s="15"/>
      <c r="C779" s="15"/>
      <c r="D779" s="81"/>
      <c r="E779" s="15"/>
      <c r="F779" s="31"/>
    </row>
    <row r="780" spans="1:6" ht="11.25">
      <c r="A780" s="16"/>
      <c r="B780" s="15"/>
      <c r="C780" s="15"/>
      <c r="D780" s="81"/>
      <c r="E780" s="15"/>
      <c r="F780" s="31"/>
    </row>
    <row r="781" spans="1:6" ht="11.25">
      <c r="A781" s="16"/>
      <c r="B781" s="15"/>
      <c r="C781" s="15"/>
      <c r="D781" s="81"/>
      <c r="E781" s="15"/>
      <c r="F781" s="31"/>
    </row>
    <row r="782" spans="1:6" ht="11.25">
      <c r="A782" s="16"/>
      <c r="B782" s="15"/>
      <c r="C782" s="15"/>
      <c r="D782" s="81"/>
      <c r="E782" s="15"/>
      <c r="F782" s="31"/>
    </row>
    <row r="783" spans="1:6" ht="11.25">
      <c r="A783" s="16"/>
      <c r="B783" s="15"/>
      <c r="C783" s="15"/>
      <c r="D783" s="81"/>
      <c r="E783" s="15"/>
      <c r="F783" s="31"/>
    </row>
    <row r="784" spans="1:6" ht="11.25">
      <c r="A784" s="16"/>
      <c r="B784" s="15"/>
      <c r="C784" s="15"/>
      <c r="D784" s="81"/>
      <c r="E784" s="15"/>
      <c r="F784" s="31"/>
    </row>
    <row r="785" spans="1:6" ht="11.25">
      <c r="A785" s="16"/>
      <c r="B785" s="15"/>
      <c r="C785" s="15"/>
      <c r="D785" s="81"/>
      <c r="E785" s="15"/>
      <c r="F785" s="31"/>
    </row>
    <row r="786" spans="1:6" ht="11.25">
      <c r="A786" s="16"/>
      <c r="B786" s="15"/>
      <c r="C786" s="15"/>
      <c r="D786" s="81"/>
      <c r="E786" s="15"/>
      <c r="F786" s="31"/>
    </row>
    <row r="787" spans="1:6" ht="11.25">
      <c r="A787" s="16"/>
      <c r="B787" s="15"/>
      <c r="C787" s="15"/>
      <c r="D787" s="81"/>
      <c r="E787" s="15"/>
      <c r="F787" s="31"/>
    </row>
    <row r="788" spans="1:6" ht="11.25">
      <c r="A788" s="16"/>
      <c r="B788" s="15"/>
      <c r="C788" s="15"/>
      <c r="D788" s="81"/>
      <c r="E788" s="15"/>
      <c r="F788" s="31"/>
    </row>
    <row r="789" spans="1:6" ht="11.25">
      <c r="A789" s="16"/>
      <c r="B789" s="15"/>
      <c r="C789" s="15"/>
      <c r="D789" s="81"/>
      <c r="E789" s="15"/>
      <c r="F789" s="31"/>
    </row>
    <row r="790" spans="1:6" ht="11.25">
      <c r="A790" s="16"/>
      <c r="B790" s="15"/>
      <c r="C790" s="15"/>
      <c r="D790" s="81"/>
      <c r="E790" s="15"/>
      <c r="F790" s="31"/>
    </row>
    <row r="791" spans="1:6" ht="11.25">
      <c r="A791" s="16"/>
      <c r="B791" s="15"/>
      <c r="C791" s="15"/>
      <c r="D791" s="81"/>
      <c r="E791" s="15"/>
      <c r="F791" s="31"/>
    </row>
    <row r="792" spans="1:6" ht="11.25">
      <c r="A792" s="16"/>
      <c r="B792" s="15"/>
      <c r="C792" s="15"/>
      <c r="D792" s="81"/>
      <c r="E792" s="15"/>
      <c r="F792" s="31"/>
    </row>
    <row r="793" spans="1:6" ht="11.25">
      <c r="A793" s="16"/>
      <c r="B793" s="15"/>
      <c r="C793" s="15"/>
      <c r="D793" s="81"/>
      <c r="E793" s="15"/>
      <c r="F793" s="31"/>
    </row>
    <row r="794" spans="1:6" ht="11.25">
      <c r="A794" s="16"/>
      <c r="B794" s="15"/>
      <c r="C794" s="15"/>
      <c r="D794" s="81"/>
      <c r="E794" s="15"/>
      <c r="F794" s="31"/>
    </row>
    <row r="795" spans="1:6" ht="11.25">
      <c r="A795" s="16"/>
      <c r="B795" s="15"/>
      <c r="C795" s="15"/>
      <c r="D795" s="81"/>
      <c r="E795" s="15"/>
      <c r="F795" s="31"/>
    </row>
    <row r="796" spans="1:6" ht="11.25">
      <c r="A796" s="16"/>
      <c r="B796" s="15"/>
      <c r="C796" s="15"/>
      <c r="D796" s="81"/>
      <c r="E796" s="15"/>
      <c r="F796" s="31"/>
    </row>
    <row r="797" spans="1:6" ht="11.25">
      <c r="A797" s="16"/>
      <c r="B797" s="15"/>
      <c r="C797" s="15"/>
      <c r="D797" s="81"/>
      <c r="E797" s="15"/>
      <c r="F797" s="31"/>
    </row>
    <row r="798" spans="1:6" ht="11.25">
      <c r="A798" s="16"/>
      <c r="B798" s="15"/>
      <c r="C798" s="15"/>
      <c r="D798" s="81"/>
      <c r="E798" s="15"/>
      <c r="F798" s="31"/>
    </row>
    <row r="799" spans="1:6" ht="11.25">
      <c r="A799" s="16"/>
      <c r="B799" s="15"/>
      <c r="C799" s="15"/>
      <c r="D799" s="81"/>
      <c r="E799" s="15"/>
      <c r="F799" s="31"/>
    </row>
    <row r="800" spans="1:6" ht="11.25">
      <c r="A800" s="16"/>
      <c r="B800" s="15"/>
      <c r="C800" s="15"/>
      <c r="D800" s="81"/>
      <c r="E800" s="15"/>
      <c r="F800" s="31"/>
    </row>
    <row r="801" spans="1:6" ht="11.25">
      <c r="A801" s="16"/>
      <c r="B801" s="15"/>
      <c r="C801" s="15"/>
      <c r="D801" s="81"/>
      <c r="E801" s="15"/>
      <c r="F801" s="31"/>
    </row>
    <row r="802" spans="1:6" ht="11.25">
      <c r="A802" s="16"/>
      <c r="B802" s="15"/>
      <c r="C802" s="15"/>
      <c r="D802" s="81"/>
      <c r="E802" s="15"/>
      <c r="F802" s="31"/>
    </row>
    <row r="803" spans="1:6" ht="11.25">
      <c r="A803" s="16"/>
      <c r="B803" s="15"/>
      <c r="C803" s="15"/>
      <c r="D803" s="81"/>
      <c r="E803" s="15"/>
      <c r="F803" s="31"/>
    </row>
    <row r="804" spans="1:6" ht="11.25">
      <c r="A804" s="16"/>
      <c r="B804" s="15"/>
      <c r="C804" s="15"/>
      <c r="D804" s="81"/>
      <c r="E804" s="15"/>
      <c r="F804" s="31"/>
    </row>
    <row r="805" spans="1:6" ht="11.25">
      <c r="A805" s="16"/>
      <c r="B805" s="15"/>
      <c r="C805" s="15"/>
      <c r="D805" s="81"/>
      <c r="E805" s="15"/>
      <c r="F805" s="31"/>
    </row>
    <row r="806" spans="1:6" ht="11.25">
      <c r="A806" s="16"/>
      <c r="B806" s="15"/>
      <c r="C806" s="15"/>
      <c r="D806" s="81"/>
      <c r="E806" s="15"/>
      <c r="F806" s="31"/>
    </row>
    <row r="807" spans="1:6" ht="11.25">
      <c r="A807" s="16"/>
      <c r="B807" s="15"/>
      <c r="C807" s="15"/>
      <c r="D807" s="81"/>
      <c r="E807" s="15"/>
      <c r="F807" s="31"/>
    </row>
    <row r="808" spans="1:6" ht="11.25">
      <c r="A808" s="16"/>
      <c r="B808" s="15"/>
      <c r="C808" s="15"/>
      <c r="D808" s="81"/>
      <c r="E808" s="15"/>
      <c r="F808" s="31"/>
    </row>
    <row r="809" spans="1:6" ht="11.25">
      <c r="A809" s="16"/>
      <c r="B809" s="15"/>
      <c r="C809" s="15"/>
      <c r="D809" s="81"/>
      <c r="E809" s="15"/>
      <c r="F809" s="31"/>
    </row>
    <row r="810" spans="1:6" ht="11.25">
      <c r="A810" s="16"/>
      <c r="B810" s="15"/>
      <c r="C810" s="15"/>
      <c r="D810" s="81"/>
      <c r="E810" s="15"/>
      <c r="F810" s="31"/>
    </row>
    <row r="811" spans="1:6" ht="11.25">
      <c r="A811" s="16"/>
      <c r="B811" s="15"/>
      <c r="C811" s="15"/>
      <c r="D811" s="81"/>
      <c r="E811" s="15"/>
      <c r="F811" s="31"/>
    </row>
    <row r="812" spans="1:6" ht="11.25">
      <c r="A812" s="16"/>
      <c r="B812" s="15"/>
      <c r="C812" s="15"/>
      <c r="D812" s="81"/>
      <c r="E812" s="15"/>
      <c r="F812" s="31"/>
    </row>
    <row r="813" spans="1:6" ht="11.25">
      <c r="A813" s="16"/>
      <c r="B813" s="15"/>
      <c r="C813" s="15"/>
      <c r="D813" s="81"/>
      <c r="E813" s="15"/>
      <c r="F813" s="31"/>
    </row>
    <row r="814" spans="1:6" ht="11.25">
      <c r="A814" s="16"/>
      <c r="B814" s="15"/>
      <c r="C814" s="15"/>
      <c r="D814" s="81"/>
      <c r="E814" s="15"/>
      <c r="F814" s="31"/>
    </row>
    <row r="815" spans="1:6" ht="11.25">
      <c r="A815" s="16"/>
      <c r="B815" s="15"/>
      <c r="C815" s="15"/>
      <c r="D815" s="81"/>
      <c r="E815" s="15"/>
      <c r="F815" s="31"/>
    </row>
    <row r="816" spans="1:6" ht="11.25">
      <c r="A816" s="16"/>
      <c r="B816" s="15"/>
      <c r="C816" s="15"/>
      <c r="D816" s="81"/>
      <c r="E816" s="15"/>
      <c r="F816" s="31"/>
    </row>
    <row r="817" spans="1:6" ht="11.25">
      <c r="A817" s="16"/>
      <c r="B817" s="15"/>
      <c r="C817" s="15"/>
      <c r="D817" s="81"/>
      <c r="E817" s="15"/>
      <c r="F817" s="31"/>
    </row>
    <row r="818" spans="1:6" ht="11.25">
      <c r="A818" s="16"/>
      <c r="B818" s="15"/>
      <c r="C818" s="15"/>
      <c r="D818" s="81"/>
      <c r="E818" s="15"/>
      <c r="F818" s="31"/>
    </row>
    <row r="819" spans="1:6" ht="11.25">
      <c r="A819" s="16"/>
      <c r="B819" s="15"/>
      <c r="C819" s="15"/>
      <c r="D819" s="81"/>
      <c r="E819" s="15"/>
      <c r="F819" s="31"/>
    </row>
    <row r="820" spans="1:6" ht="11.25">
      <c r="A820" s="16"/>
      <c r="B820" s="15"/>
      <c r="C820" s="15"/>
      <c r="D820" s="81"/>
      <c r="E820" s="15"/>
      <c r="F820" s="31"/>
    </row>
    <row r="821" spans="1:6" ht="11.25">
      <c r="A821" s="16"/>
      <c r="B821" s="15"/>
      <c r="C821" s="15"/>
      <c r="D821" s="81"/>
      <c r="E821" s="15"/>
      <c r="F821" s="31"/>
    </row>
    <row r="822" spans="1:6" ht="11.25">
      <c r="A822" s="16"/>
      <c r="B822" s="15"/>
      <c r="C822" s="15"/>
      <c r="D822" s="81"/>
      <c r="E822" s="15"/>
      <c r="F822" s="31"/>
    </row>
    <row r="823" spans="1:6" ht="11.25">
      <c r="A823" s="16"/>
      <c r="B823" s="15"/>
      <c r="C823" s="15"/>
      <c r="D823" s="81"/>
      <c r="E823" s="15"/>
      <c r="F823" s="31"/>
    </row>
    <row r="824" spans="1:6" ht="11.25">
      <c r="A824" s="16"/>
      <c r="B824" s="15"/>
      <c r="C824" s="15"/>
      <c r="D824" s="81"/>
      <c r="E824" s="15"/>
      <c r="F824" s="31"/>
    </row>
    <row r="825" spans="1:6" ht="11.25">
      <c r="A825" s="16"/>
      <c r="B825" s="15"/>
      <c r="C825" s="15"/>
      <c r="D825" s="81"/>
      <c r="E825" s="15"/>
      <c r="F825" s="31"/>
    </row>
    <row r="826" spans="1:6" ht="11.25">
      <c r="A826" s="16"/>
      <c r="B826" s="15"/>
      <c r="C826" s="15"/>
      <c r="D826" s="81"/>
      <c r="E826" s="15"/>
      <c r="F826" s="31"/>
    </row>
    <row r="827" spans="1:6" ht="11.25">
      <c r="A827" s="16"/>
      <c r="B827" s="15"/>
      <c r="C827" s="15"/>
      <c r="D827" s="81"/>
      <c r="E827" s="15"/>
      <c r="F827" s="31"/>
    </row>
    <row r="828" spans="1:6" ht="11.25">
      <c r="A828" s="16"/>
      <c r="B828" s="15"/>
      <c r="C828" s="15"/>
      <c r="D828" s="81"/>
      <c r="E828" s="15"/>
      <c r="F828" s="31"/>
    </row>
    <row r="829" spans="1:6" ht="11.25">
      <c r="A829" s="16"/>
      <c r="B829" s="15"/>
      <c r="C829" s="15"/>
      <c r="D829" s="81"/>
      <c r="E829" s="15"/>
      <c r="F829" s="31"/>
    </row>
    <row r="830" spans="1:6" ht="11.25">
      <c r="A830" s="16"/>
      <c r="B830" s="15"/>
      <c r="C830" s="15"/>
      <c r="D830" s="81"/>
      <c r="E830" s="15"/>
      <c r="F830" s="31"/>
    </row>
    <row r="831" spans="1:6" ht="11.25">
      <c r="A831" s="16"/>
      <c r="B831" s="15"/>
      <c r="C831" s="15"/>
      <c r="D831" s="81"/>
      <c r="E831" s="15"/>
      <c r="F831" s="31"/>
    </row>
    <row r="832" spans="1:6" ht="11.25">
      <c r="A832" s="16"/>
      <c r="B832" s="15"/>
      <c r="C832" s="15"/>
      <c r="D832" s="81"/>
      <c r="E832" s="15"/>
      <c r="F832" s="31"/>
    </row>
    <row r="833" spans="1:6" ht="11.25">
      <c r="A833" s="16"/>
      <c r="B833" s="15"/>
      <c r="C833" s="15"/>
      <c r="D833" s="81"/>
      <c r="E833" s="15"/>
      <c r="F833" s="31"/>
    </row>
    <row r="834" spans="1:6" ht="11.25">
      <c r="A834" s="16"/>
      <c r="B834" s="15"/>
      <c r="C834" s="15"/>
      <c r="D834" s="81"/>
      <c r="E834" s="15"/>
      <c r="F834" s="31"/>
    </row>
    <row r="835" spans="1:6" ht="11.25">
      <c r="A835" s="16"/>
      <c r="B835" s="15"/>
      <c r="C835" s="15"/>
      <c r="D835" s="81"/>
      <c r="E835" s="15"/>
      <c r="F835" s="31"/>
    </row>
    <row r="836" spans="1:6" ht="11.25">
      <c r="A836" s="16"/>
      <c r="B836" s="15"/>
      <c r="C836" s="15"/>
      <c r="D836" s="81"/>
      <c r="E836" s="15"/>
      <c r="F836" s="31"/>
    </row>
    <row r="837" spans="1:6" ht="11.25">
      <c r="A837" s="16"/>
      <c r="B837" s="15"/>
      <c r="C837" s="15"/>
      <c r="D837" s="81"/>
      <c r="E837" s="15"/>
      <c r="F837" s="31"/>
    </row>
    <row r="838" spans="1:6" ht="11.25">
      <c r="A838" s="16"/>
      <c r="B838" s="15"/>
      <c r="C838" s="15"/>
      <c r="D838" s="81"/>
      <c r="E838" s="15"/>
      <c r="F838" s="31"/>
    </row>
    <row r="839" spans="1:6" ht="11.25">
      <c r="A839" s="16"/>
      <c r="B839" s="15"/>
      <c r="C839" s="15"/>
      <c r="D839" s="81"/>
      <c r="E839" s="15"/>
      <c r="F839" s="31"/>
    </row>
    <row r="840" spans="1:6" ht="11.25">
      <c r="A840" s="16"/>
      <c r="B840" s="15"/>
      <c r="C840" s="15"/>
      <c r="D840" s="81"/>
      <c r="E840" s="15"/>
      <c r="F840" s="31"/>
    </row>
    <row r="841" spans="1:6" ht="11.25">
      <c r="A841" s="16"/>
      <c r="B841" s="15"/>
      <c r="C841" s="15"/>
      <c r="D841" s="81"/>
      <c r="E841" s="15"/>
      <c r="F841" s="31"/>
    </row>
    <row r="842" spans="1:6" ht="11.25">
      <c r="A842" s="16"/>
      <c r="B842" s="15"/>
      <c r="C842" s="15"/>
      <c r="D842" s="81"/>
      <c r="E842" s="15"/>
      <c r="F842" s="31"/>
    </row>
    <row r="843" spans="1:6" ht="11.25">
      <c r="A843" s="16"/>
      <c r="B843" s="15"/>
      <c r="C843" s="15"/>
      <c r="D843" s="81"/>
      <c r="E843" s="15"/>
      <c r="F843" s="31"/>
    </row>
    <row r="844" spans="1:6" ht="11.25">
      <c r="A844" s="16"/>
      <c r="B844" s="15"/>
      <c r="C844" s="15"/>
      <c r="D844" s="81"/>
      <c r="E844" s="15"/>
      <c r="F844" s="31"/>
    </row>
    <row r="845" spans="1:6" ht="11.25">
      <c r="A845" s="16"/>
      <c r="B845" s="15"/>
      <c r="C845" s="15"/>
      <c r="D845" s="81"/>
      <c r="E845" s="15"/>
      <c r="F845" s="31"/>
    </row>
    <row r="846" spans="1:6" ht="11.25">
      <c r="A846" s="16"/>
      <c r="B846" s="15"/>
      <c r="C846" s="15"/>
      <c r="D846" s="81"/>
      <c r="E846" s="15"/>
      <c r="F846" s="31"/>
    </row>
    <row r="847" spans="1:6" ht="11.25">
      <c r="A847" s="16"/>
      <c r="B847" s="15"/>
      <c r="C847" s="15"/>
      <c r="D847" s="81"/>
      <c r="E847" s="15"/>
      <c r="F847" s="31"/>
    </row>
    <row r="848" spans="1:6" ht="11.25">
      <c r="A848" s="16"/>
      <c r="B848" s="15"/>
      <c r="C848" s="15"/>
      <c r="D848" s="81"/>
      <c r="E848" s="15"/>
      <c r="F848" s="31"/>
    </row>
    <row r="849" spans="1:6" ht="11.25">
      <c r="A849" s="16"/>
      <c r="B849" s="15"/>
      <c r="C849" s="15"/>
      <c r="D849" s="81"/>
      <c r="E849" s="15"/>
      <c r="F849" s="31"/>
    </row>
    <row r="850" spans="1:6" ht="11.25">
      <c r="A850" s="16"/>
      <c r="B850" s="15"/>
      <c r="C850" s="15"/>
      <c r="D850" s="81"/>
      <c r="E850" s="15"/>
      <c r="F850" s="31"/>
    </row>
    <row r="851" spans="1:6" ht="11.25">
      <c r="A851" s="16"/>
      <c r="B851" s="15"/>
      <c r="C851" s="15"/>
      <c r="D851" s="81"/>
      <c r="E851" s="15"/>
      <c r="F851" s="31"/>
    </row>
    <row r="852" spans="1:6" ht="11.25">
      <c r="A852" s="16"/>
      <c r="B852" s="15"/>
      <c r="C852" s="15"/>
      <c r="D852" s="81"/>
      <c r="E852" s="15"/>
      <c r="F852" s="31"/>
    </row>
    <row r="853" spans="1:6" ht="11.25">
      <c r="A853" s="16"/>
      <c r="B853" s="15"/>
      <c r="C853" s="15"/>
      <c r="D853" s="81"/>
      <c r="E853" s="15"/>
      <c r="F853" s="31"/>
    </row>
    <row r="854" spans="1:6" ht="11.25">
      <c r="A854" s="16"/>
      <c r="B854" s="15"/>
      <c r="C854" s="15"/>
      <c r="D854" s="81"/>
      <c r="E854" s="15"/>
      <c r="F854" s="31"/>
    </row>
    <row r="855" spans="1:6" ht="11.25">
      <c r="A855" s="16"/>
      <c r="B855" s="15"/>
      <c r="C855" s="15"/>
      <c r="D855" s="81"/>
      <c r="E855" s="15"/>
      <c r="F855" s="31"/>
    </row>
    <row r="856" spans="1:6" ht="11.25">
      <c r="A856" s="16"/>
      <c r="B856" s="15"/>
      <c r="C856" s="15"/>
      <c r="D856" s="81"/>
      <c r="E856" s="15"/>
      <c r="F856" s="31"/>
    </row>
    <row r="857" spans="1:6" ht="11.25">
      <c r="A857" s="16"/>
      <c r="B857" s="15"/>
      <c r="C857" s="15"/>
      <c r="D857" s="81"/>
      <c r="E857" s="15"/>
      <c r="F857" s="31"/>
    </row>
    <row r="858" spans="1:6" ht="11.25">
      <c r="A858" s="16"/>
      <c r="B858" s="15"/>
      <c r="C858" s="15"/>
      <c r="D858" s="81"/>
      <c r="E858" s="15"/>
      <c r="F858" s="31"/>
    </row>
    <row r="859" spans="1:6" ht="11.25">
      <c r="A859" s="16"/>
      <c r="B859" s="15"/>
      <c r="C859" s="15"/>
      <c r="D859" s="81"/>
      <c r="E859" s="15"/>
      <c r="F859" s="31"/>
    </row>
    <row r="860" spans="1:6" ht="11.25">
      <c r="A860" s="16"/>
      <c r="B860" s="15"/>
      <c r="C860" s="15"/>
      <c r="D860" s="81"/>
      <c r="E860" s="15"/>
      <c r="F860" s="31"/>
    </row>
    <row r="861" spans="1:6" ht="11.25">
      <c r="A861" s="16"/>
      <c r="B861" s="15"/>
      <c r="C861" s="15"/>
      <c r="D861" s="81"/>
      <c r="E861" s="15"/>
      <c r="F861" s="31"/>
    </row>
    <row r="862" spans="1:6" ht="11.25">
      <c r="A862" s="16"/>
      <c r="B862" s="15"/>
      <c r="C862" s="15"/>
      <c r="D862" s="81"/>
      <c r="E862" s="15"/>
      <c r="F862" s="31"/>
    </row>
    <row r="863" spans="1:6" ht="11.25">
      <c r="A863" s="16"/>
      <c r="B863" s="15"/>
      <c r="C863" s="15"/>
      <c r="D863" s="81"/>
      <c r="E863" s="15"/>
      <c r="F863" s="31"/>
    </row>
    <row r="864" spans="1:6" ht="11.25">
      <c r="A864" s="16"/>
      <c r="B864" s="15"/>
      <c r="C864" s="15"/>
      <c r="D864" s="81"/>
      <c r="E864" s="15"/>
      <c r="F864" s="31"/>
    </row>
    <row r="865" spans="1:6" ht="11.25">
      <c r="A865" s="16"/>
      <c r="B865" s="15"/>
      <c r="C865" s="15"/>
      <c r="D865" s="81"/>
      <c r="E865" s="15"/>
      <c r="F865" s="31"/>
    </row>
    <row r="866" spans="1:6" ht="11.25">
      <c r="A866" s="16"/>
      <c r="B866" s="15"/>
      <c r="C866" s="15"/>
      <c r="D866" s="81"/>
      <c r="E866" s="15"/>
      <c r="F866" s="31"/>
    </row>
    <row r="867" spans="1:6" ht="11.25">
      <c r="A867" s="16"/>
      <c r="B867" s="15"/>
      <c r="C867" s="15"/>
      <c r="D867" s="81"/>
      <c r="E867" s="15"/>
      <c r="F867" s="31"/>
    </row>
    <row r="868" spans="1:6" ht="11.25">
      <c r="A868" s="16"/>
      <c r="B868" s="15"/>
      <c r="C868" s="15"/>
      <c r="D868" s="81"/>
      <c r="E868" s="15"/>
      <c r="F868" s="31"/>
    </row>
    <row r="869" spans="1:6" ht="11.25">
      <c r="A869" s="16"/>
      <c r="B869" s="15"/>
      <c r="C869" s="15"/>
      <c r="D869" s="81"/>
      <c r="E869" s="15"/>
      <c r="F869" s="31"/>
    </row>
    <row r="870" spans="1:6" ht="11.25">
      <c r="A870" s="16"/>
      <c r="B870" s="15"/>
      <c r="C870" s="15"/>
      <c r="D870" s="81"/>
      <c r="E870" s="15"/>
      <c r="F870" s="31"/>
    </row>
    <row r="871" spans="1:6" ht="11.25">
      <c r="A871" s="16"/>
      <c r="B871" s="15"/>
      <c r="C871" s="15"/>
      <c r="D871" s="81"/>
      <c r="E871" s="15"/>
      <c r="F871" s="31"/>
    </row>
    <row r="872" spans="1:6" ht="11.25">
      <c r="A872" s="16"/>
      <c r="B872" s="15"/>
      <c r="C872" s="15"/>
      <c r="D872" s="81"/>
      <c r="E872" s="15"/>
      <c r="F872" s="31"/>
    </row>
    <row r="873" spans="1:6" ht="11.25">
      <c r="A873" s="16"/>
      <c r="B873" s="15"/>
      <c r="C873" s="15"/>
      <c r="D873" s="81"/>
      <c r="E873" s="15"/>
      <c r="F873" s="31"/>
    </row>
    <row r="874" spans="1:6" ht="11.25">
      <c r="A874" s="16"/>
      <c r="B874" s="15"/>
      <c r="C874" s="15"/>
      <c r="D874" s="81"/>
      <c r="E874" s="15"/>
      <c r="F874" s="31"/>
    </row>
    <row r="875" spans="1:6" ht="11.25">
      <c r="A875" s="16"/>
      <c r="B875" s="15"/>
      <c r="C875" s="15"/>
      <c r="D875" s="81"/>
      <c r="E875" s="15"/>
      <c r="F875" s="31"/>
    </row>
    <row r="876" spans="1:6" ht="11.25">
      <c r="A876" s="16"/>
      <c r="B876" s="15"/>
      <c r="C876" s="15"/>
      <c r="D876" s="81"/>
      <c r="E876" s="15"/>
      <c r="F876" s="31"/>
    </row>
    <row r="877" spans="1:6" ht="11.25">
      <c r="A877" s="16"/>
      <c r="B877" s="15"/>
      <c r="C877" s="15"/>
      <c r="D877" s="81"/>
      <c r="E877" s="15"/>
      <c r="F877" s="31"/>
    </row>
    <row r="878" spans="1:6" ht="11.25">
      <c r="A878" s="16"/>
      <c r="B878" s="15"/>
      <c r="C878" s="15"/>
      <c r="D878" s="81"/>
      <c r="E878" s="15"/>
      <c r="F878" s="31"/>
    </row>
    <row r="879" spans="1:6" ht="11.25">
      <c r="A879" s="16"/>
      <c r="B879" s="15"/>
      <c r="C879" s="15"/>
      <c r="D879" s="81"/>
      <c r="E879" s="15"/>
      <c r="F879" s="31"/>
    </row>
    <row r="880" spans="1:6" ht="11.25">
      <c r="A880" s="16"/>
      <c r="B880" s="15"/>
      <c r="C880" s="15"/>
      <c r="D880" s="81"/>
      <c r="E880" s="15"/>
      <c r="F880" s="31"/>
    </row>
    <row r="881" spans="1:6" ht="11.25">
      <c r="A881" s="16"/>
      <c r="B881" s="15"/>
      <c r="C881" s="15"/>
      <c r="D881" s="81"/>
      <c r="E881" s="15"/>
      <c r="F881" s="31"/>
    </row>
    <row r="882" spans="1:6" ht="11.25">
      <c r="A882" s="16"/>
      <c r="B882" s="15"/>
      <c r="C882" s="15"/>
      <c r="D882" s="81"/>
      <c r="E882" s="15"/>
      <c r="F882" s="31"/>
    </row>
    <row r="883" spans="1:6" ht="11.25">
      <c r="A883" s="16"/>
      <c r="B883" s="15"/>
      <c r="C883" s="15"/>
      <c r="D883" s="81"/>
      <c r="E883" s="15"/>
      <c r="F883" s="31"/>
    </row>
    <row r="884" spans="1:6" ht="11.25">
      <c r="A884" s="16"/>
      <c r="B884" s="15"/>
      <c r="C884" s="15"/>
      <c r="D884" s="81"/>
      <c r="E884" s="15"/>
      <c r="F884" s="3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77"/>
  <sheetViews>
    <sheetView workbookViewId="0" topLeftCell="A74">
      <pane xSplit="2" topLeftCell="C1" activePane="topRight" state="frozen"/>
      <selection pane="topLeft" activeCell="A1" sqref="A1"/>
      <selection pane="topRight" activeCell="D104" sqref="D104:L104"/>
    </sheetView>
  </sheetViews>
  <sheetFormatPr defaultColWidth="11.421875" defaultRowHeight="12.75"/>
  <cols>
    <col min="1" max="1" width="3.140625" style="23" customWidth="1"/>
    <col min="2" max="2" width="18.00390625" style="1" bestFit="1" customWidth="1"/>
    <col min="3" max="3" width="14.28125" style="1" customWidth="1"/>
    <col min="4" max="4" width="11.421875" style="1" customWidth="1"/>
    <col min="5" max="5" width="11.7109375" style="1" customWidth="1"/>
    <col min="6" max="6" width="10.421875" style="1" customWidth="1"/>
    <col min="7" max="7" width="8.140625" style="1" customWidth="1"/>
    <col min="8" max="8" width="7.7109375" style="1" customWidth="1"/>
    <col min="9" max="9" width="10.57421875" style="1" customWidth="1"/>
    <col min="10" max="11" width="9.140625" style="1" customWidth="1"/>
    <col min="12" max="12" width="7.7109375" style="1" customWidth="1"/>
    <col min="13" max="19" width="9.140625" style="1" customWidth="1"/>
    <col min="20" max="20" width="9.8515625" style="1" bestFit="1" customWidth="1"/>
    <col min="21" max="16384" width="9.140625" style="1" customWidth="1"/>
  </cols>
  <sheetData>
    <row r="1" spans="1:22" s="18" customFormat="1" ht="11.25">
      <c r="A1" s="23"/>
      <c r="B1" s="17" t="s">
        <v>476</v>
      </c>
      <c r="C1" s="174" t="s">
        <v>514</v>
      </c>
      <c r="D1" s="174" t="s">
        <v>496</v>
      </c>
      <c r="E1" s="174" t="s">
        <v>491</v>
      </c>
      <c r="F1" s="174" t="s">
        <v>493</v>
      </c>
      <c r="G1" s="174" t="s">
        <v>495</v>
      </c>
      <c r="H1" s="174" t="s">
        <v>492</v>
      </c>
      <c r="I1" s="174" t="s">
        <v>489</v>
      </c>
      <c r="J1" s="174" t="s">
        <v>494</v>
      </c>
      <c r="K1" s="174" t="s">
        <v>490</v>
      </c>
      <c r="L1" s="174" t="s">
        <v>513</v>
      </c>
      <c r="O1" s="18" t="s">
        <v>496</v>
      </c>
      <c r="P1" s="18" t="s">
        <v>489</v>
      </c>
      <c r="Q1" s="18" t="s">
        <v>490</v>
      </c>
      <c r="R1" s="18" t="s">
        <v>514</v>
      </c>
      <c r="S1" s="18" t="s">
        <v>513</v>
      </c>
      <c r="T1" s="18" t="s">
        <v>384</v>
      </c>
      <c r="U1" s="18" t="s">
        <v>492</v>
      </c>
      <c r="V1" s="18" t="s">
        <v>544</v>
      </c>
    </row>
    <row r="2" spans="1:22" s="20" customFormat="1" ht="11.25">
      <c r="A2" s="24"/>
      <c r="B2" s="20" t="str">
        <f>'recalc raw'!C1</f>
        <v>Sample</v>
      </c>
      <c r="C2" s="20" t="str">
        <f>'recalc raw'!A315</f>
        <v>Y 371.029</v>
      </c>
      <c r="D2" s="20" t="str">
        <f>'recalc raw'!A3</f>
        <v>Ba 455.403</v>
      </c>
      <c r="E2" s="20" t="str">
        <f>'recalc raw'!A81</f>
        <v>Cr 267.716</v>
      </c>
      <c r="F2" s="20" t="str">
        <f>'recalc raw'!A159</f>
        <v>Ni 231.604</v>
      </c>
      <c r="G2" s="20" t="str">
        <f>'recalc raw'!A198</f>
        <v>Sc 361.384</v>
      </c>
      <c r="H2" s="20" t="str">
        <f>'recalc raw'!A42</f>
        <v>Co 228.616</v>
      </c>
      <c r="I2" s="20" t="str">
        <f>'recalc raw'!A237</f>
        <v>Sr 407.771</v>
      </c>
      <c r="J2" s="20" t="str">
        <f>'recalc raw'!A120</f>
        <v>Cu 324.754</v>
      </c>
      <c r="K2" s="20" t="str">
        <f>'recalc raw'!$A$276</f>
        <v>V 292.402</v>
      </c>
      <c r="L2" s="20" t="str">
        <f>'recalc raw'!A354</f>
        <v>Zr 343.823</v>
      </c>
      <c r="M2" s="20">
        <f>'recalc raw'!A524</f>
        <v>0</v>
      </c>
      <c r="N2" s="20">
        <f>'recalc raw'!A610</f>
        <v>0</v>
      </c>
      <c r="O2" s="20">
        <f>'recalc raw'!A438</f>
        <v>0</v>
      </c>
      <c r="P2" s="20">
        <f>'recalc raw'!A696</f>
        <v>0</v>
      </c>
      <c r="Q2" s="20">
        <f>'recalc raw'!A739</f>
        <v>0</v>
      </c>
      <c r="R2" s="20">
        <f>'recalc raw'!A782</f>
        <v>0</v>
      </c>
      <c r="S2" s="20">
        <f>'recalc raw'!A825</f>
        <v>0</v>
      </c>
      <c r="T2" s="20" t="str">
        <f>'recalc raw'!A276</f>
        <v>V 292.402</v>
      </c>
      <c r="U2" s="20">
        <f>'recalc raw'!A481</f>
        <v>0</v>
      </c>
      <c r="V2" s="20">
        <f>'recalc raw'!A567</f>
        <v>0</v>
      </c>
    </row>
    <row r="4" spans="1:22" s="7" customFormat="1" ht="11.25">
      <c r="A4" s="25">
        <v>1</v>
      </c>
      <c r="B4" s="1" t="str">
        <f>'recalc raw'!$C3</f>
        <v>drift-1</v>
      </c>
      <c r="C4" s="7">
        <f>'recalc raw'!E315</f>
        <v>17546.065652174962</v>
      </c>
      <c r="D4" s="7">
        <f>'recalc raw'!E3</f>
        <v>549865.5135918307</v>
      </c>
      <c r="E4" s="7">
        <f>'recalc raw'!E81</f>
        <v>76857.37711550723</v>
      </c>
      <c r="F4" s="7">
        <f>'recalc raw'!E159</f>
        <v>43827.63630256298</v>
      </c>
      <c r="G4" s="7">
        <f>'recalc raw'!E198</f>
        <v>29483.550485917494</v>
      </c>
      <c r="H4" s="7">
        <f>'recalc raw'!E42</f>
        <v>33884.04283281688</v>
      </c>
      <c r="I4" s="7">
        <f>'recalc raw'!E237</f>
        <v>4726310.768488519</v>
      </c>
      <c r="J4" s="7">
        <f>'recalc raw'!E120</f>
        <v>22066.13539915478</v>
      </c>
      <c r="K4" s="7">
        <f>'recalc raw'!E276</f>
        <v>40281.249841769284</v>
      </c>
      <c r="L4" s="7">
        <f>'recalc raw'!E354</f>
        <v>34550.62063639786</v>
      </c>
      <c r="M4" s="7">
        <f>'recalc raw'!E524</f>
        <v>0</v>
      </c>
      <c r="N4" s="7">
        <f>'recalc raw'!E610</f>
        <v>0</v>
      </c>
      <c r="O4" s="7">
        <f>'recalc raw'!E438</f>
        <v>0</v>
      </c>
      <c r="P4" s="7">
        <f>'recalc raw'!E696</f>
        <v>0</v>
      </c>
      <c r="Q4" s="7">
        <f>'recalc raw'!E739</f>
        <v>0</v>
      </c>
      <c r="R4" s="7">
        <f>'recalc raw'!E782</f>
        <v>0</v>
      </c>
      <c r="S4" s="7">
        <f>'recalc raw'!E825</f>
        <v>0</v>
      </c>
      <c r="T4" s="7">
        <f>'recalc raw'!E276</f>
        <v>40281.249841769284</v>
      </c>
      <c r="U4" s="7">
        <f>'recalc raw'!E481</f>
        <v>0</v>
      </c>
      <c r="V4" s="7">
        <f>'recalc raw'!E567</f>
        <v>0</v>
      </c>
    </row>
    <row r="5" spans="1:22" s="7" customFormat="1" ht="11.25">
      <c r="A5" s="25">
        <f>A4+1</f>
        <v>2</v>
      </c>
      <c r="B5" s="1" t="str">
        <f>'recalc raw'!$C4</f>
        <v>blank-1</v>
      </c>
      <c r="C5" s="7">
        <f>'recalc raw'!E316</f>
        <v>-788.9220603167212</v>
      </c>
      <c r="D5" s="7">
        <f>'recalc raw'!E4</f>
        <v>5786.056588954126</v>
      </c>
      <c r="E5" s="7">
        <f>'recalc raw'!E82</f>
        <v>1400.73</v>
      </c>
      <c r="F5" s="7">
        <f>'recalc raw'!E160</f>
        <v>-39.29797083139381</v>
      </c>
      <c r="G5" s="7">
        <f>'recalc raw'!E199</f>
        <v>144.6693832727529</v>
      </c>
      <c r="H5" s="7">
        <f>'recalc raw'!E43</f>
        <v>-6021.209278340397</v>
      </c>
      <c r="I5" s="7">
        <f>'recalc raw'!E238</f>
        <v>4981.157230647355</v>
      </c>
      <c r="J5" s="7">
        <f>'recalc raw'!E121</f>
        <v>6833.672001248273</v>
      </c>
      <c r="K5" s="7">
        <f>'recalc raw'!E277</f>
        <v>743.4547409257431</v>
      </c>
      <c r="L5" s="7">
        <f>'recalc raw'!E355</f>
        <v>1971.1387030826904</v>
      </c>
      <c r="M5" s="7">
        <f>'recalc raw'!E525</f>
        <v>0</v>
      </c>
      <c r="N5" s="7">
        <f>'recalc raw'!E611</f>
        <v>0</v>
      </c>
      <c r="O5" s="7">
        <f>'recalc raw'!E439</f>
        <v>0</v>
      </c>
      <c r="P5" s="7">
        <f>'recalc raw'!E697</f>
        <v>0</v>
      </c>
      <c r="Q5" s="7">
        <f>'recalc raw'!E740</f>
        <v>0</v>
      </c>
      <c r="R5" s="7">
        <f>'recalc raw'!E783</f>
        <v>0</v>
      </c>
      <c r="S5" s="7">
        <f>'recalc raw'!E826</f>
        <v>0</v>
      </c>
      <c r="T5" s="7">
        <f>'recalc raw'!E277</f>
        <v>743.4547409257431</v>
      </c>
      <c r="U5" s="7">
        <f>'recalc raw'!E482</f>
        <v>0</v>
      </c>
      <c r="V5" s="7">
        <f>'recalc raw'!E568</f>
        <v>0</v>
      </c>
    </row>
    <row r="6" spans="1:22" s="7" customFormat="1" ht="11.25">
      <c r="A6" s="25">
        <f aca="true" t="shared" si="0" ref="A6:A24">A5+1</f>
        <v>3</v>
      </c>
      <c r="B6" s="1" t="str">
        <f>'recalc raw'!$C5</f>
        <v>bir1-1</v>
      </c>
      <c r="C6" s="7">
        <f>'recalc raw'!E317</f>
        <v>10213.855017004338</v>
      </c>
      <c r="D6" s="7">
        <f>'recalc raw'!E5</f>
        <v>30352.94082348164</v>
      </c>
      <c r="E6" s="7">
        <f>'recalc raw'!E83</f>
        <v>15181.710696558945</v>
      </c>
      <c r="F6" s="7">
        <f>'recalc raw'!E161</f>
        <v>10857.97415084677</v>
      </c>
      <c r="G6" s="7">
        <f>'recalc raw'!E200</f>
        <v>40686.531902940966</v>
      </c>
      <c r="H6" s="7">
        <f>'recalc raw'!E44</f>
        <v>5581.55</v>
      </c>
      <c r="I6" s="7">
        <f>'recalc raw'!E239</f>
        <v>1288244.3086015834</v>
      </c>
      <c r="J6" s="7">
        <f>'recalc raw'!E122</f>
        <v>20950.774043175006</v>
      </c>
      <c r="K6" s="7">
        <f>'recalc raw'!E278</f>
        <v>40303.11974644074</v>
      </c>
      <c r="L6" s="7">
        <f>'recalc raw'!E356</f>
        <v>4288.205</v>
      </c>
      <c r="M6" s="7">
        <f>'recalc raw'!E526</f>
        <v>0</v>
      </c>
      <c r="N6" s="7">
        <f>'recalc raw'!E612</f>
        <v>0</v>
      </c>
      <c r="O6" s="7">
        <f>'recalc raw'!E440</f>
        <v>0</v>
      </c>
      <c r="P6" s="7">
        <f>'recalc raw'!E698</f>
        <v>0</v>
      </c>
      <c r="Q6" s="7">
        <f>'recalc raw'!E741</f>
        <v>0</v>
      </c>
      <c r="R6" s="7">
        <f>'recalc raw'!E784</f>
        <v>0</v>
      </c>
      <c r="S6" s="7">
        <f>'recalc raw'!E827</f>
        <v>0</v>
      </c>
      <c r="T6" s="7">
        <f>'recalc raw'!E278</f>
        <v>40303.11974644074</v>
      </c>
      <c r="U6" s="7">
        <f>'recalc raw'!E483</f>
        <v>0</v>
      </c>
      <c r="V6" s="7">
        <f>'recalc raw'!E569</f>
        <v>0</v>
      </c>
    </row>
    <row r="7" spans="1:22" s="7" customFormat="1" ht="11.25">
      <c r="A7" s="25">
        <f t="shared" si="0"/>
        <v>4</v>
      </c>
      <c r="B7" s="1" t="str">
        <f>'recalc raw'!$C6</f>
        <v>drift-2</v>
      </c>
      <c r="C7" s="7">
        <f>'recalc raw'!E318</f>
        <v>17713.90966199535</v>
      </c>
      <c r="D7" s="7">
        <f>'recalc raw'!E6</f>
        <v>546075.6073374638</v>
      </c>
      <c r="E7" s="7">
        <f>'recalc raw'!E84</f>
        <v>78332.70819459982</v>
      </c>
      <c r="F7" s="7">
        <f>'recalc raw'!E162</f>
        <v>45492.91075328046</v>
      </c>
      <c r="G7" s="7">
        <f>'recalc raw'!E201</f>
        <v>30538.36525258146</v>
      </c>
      <c r="H7" s="7">
        <f>'recalc raw'!E45</f>
        <v>34971.60274751616</v>
      </c>
      <c r="I7" s="7">
        <f>'recalc raw'!E240</f>
        <v>4736084.6233251</v>
      </c>
      <c r="J7" s="7">
        <f>'recalc raw'!E123</f>
        <v>22567.73100144409</v>
      </c>
      <c r="K7" s="7">
        <f>'recalc raw'!E279</f>
        <v>40825.86</v>
      </c>
      <c r="L7" s="7">
        <f>'recalc raw'!E357</f>
        <v>35450.250565817056</v>
      </c>
      <c r="M7" s="7">
        <f>'recalc raw'!E527</f>
        <v>0</v>
      </c>
      <c r="N7" s="7">
        <f>'recalc raw'!E613</f>
        <v>0</v>
      </c>
      <c r="O7" s="7">
        <f>'recalc raw'!E441</f>
        <v>0</v>
      </c>
      <c r="P7" s="7">
        <f>'recalc raw'!E699</f>
        <v>0</v>
      </c>
      <c r="Q7" s="7">
        <f>'recalc raw'!E742</f>
        <v>0</v>
      </c>
      <c r="R7" s="7">
        <f>'recalc raw'!E785</f>
        <v>0</v>
      </c>
      <c r="S7" s="7">
        <f>'recalc raw'!E828</f>
        <v>0</v>
      </c>
      <c r="T7" s="7">
        <f>'recalc raw'!E279</f>
        <v>40825.86</v>
      </c>
      <c r="U7" s="7">
        <f>'recalc raw'!E484</f>
        <v>0</v>
      </c>
      <c r="V7" s="7">
        <f>'recalc raw'!E570</f>
        <v>0</v>
      </c>
    </row>
    <row r="8" spans="1:22" s="7" customFormat="1" ht="11.25">
      <c r="A8" s="25">
        <f t="shared" si="0"/>
        <v>5</v>
      </c>
      <c r="B8" s="1" t="str">
        <f>'recalc raw'!$C7</f>
        <v>jp1-1</v>
      </c>
      <c r="C8" s="7">
        <f>'recalc raw'!E319</f>
        <v>-762.5517742256617</v>
      </c>
      <c r="D8" s="7">
        <f>'recalc raw'!E7</f>
        <v>44918.02197372729</v>
      </c>
      <c r="E8" s="7">
        <f>'recalc raw'!E85</f>
        <v>111581.59942933719</v>
      </c>
      <c r="F8" s="7">
        <f>'recalc raw'!E163</f>
        <v>169308.6878617611</v>
      </c>
      <c r="G8" s="7">
        <f>'recalc raw'!E202</f>
        <v>6521.3969747555675</v>
      </c>
      <c r="H8" s="7">
        <f>'recalc raw'!E46</f>
        <v>13676.5896209385</v>
      </c>
      <c r="I8" s="7">
        <f>'recalc raw'!E241</f>
        <v>12192.14</v>
      </c>
      <c r="J8" s="7">
        <f>'recalc raw'!E124</f>
        <v>6459.194443372785</v>
      </c>
      <c r="K8" s="7">
        <f>'recalc raw'!E280</f>
        <v>3299.3873282764025</v>
      </c>
      <c r="L8" s="7">
        <f>'recalc raw'!E358</f>
        <v>2737.035</v>
      </c>
      <c r="M8" s="7">
        <f>'recalc raw'!E528</f>
        <v>0</v>
      </c>
      <c r="N8" s="7">
        <f>'recalc raw'!E614</f>
        <v>0</v>
      </c>
      <c r="O8" s="7">
        <f>'recalc raw'!E442</f>
        <v>0</v>
      </c>
      <c r="P8" s="7">
        <f>'recalc raw'!E700</f>
        <v>0</v>
      </c>
      <c r="Q8" s="7">
        <f>'recalc raw'!E743</f>
        <v>0</v>
      </c>
      <c r="R8" s="7">
        <f>'recalc raw'!E786</f>
        <v>0</v>
      </c>
      <c r="S8" s="7">
        <f>'recalc raw'!E829</f>
        <v>0</v>
      </c>
      <c r="T8" s="7">
        <f>'recalc raw'!E280</f>
        <v>3299.3873282764025</v>
      </c>
      <c r="U8" s="7">
        <f>'recalc raw'!E485</f>
        <v>0</v>
      </c>
      <c r="V8" s="7">
        <f>'recalc raw'!E571</f>
        <v>0</v>
      </c>
    </row>
    <row r="9" spans="1:22" s="7" customFormat="1" ht="11.25">
      <c r="A9" s="25">
        <f t="shared" si="0"/>
        <v>6</v>
      </c>
      <c r="B9" s="1" t="str">
        <f>'recalc raw'!$C8</f>
        <v>186r1  89-97</v>
      </c>
      <c r="C9" s="7">
        <f>'recalc raw'!E320</f>
        <v>13635.666038855563</v>
      </c>
      <c r="D9" s="7">
        <f>'recalc raw'!E8</f>
        <v>21896.110842652102</v>
      </c>
      <c r="E9" s="7">
        <f>'recalc raw'!E86</f>
        <v>10315.742949407637</v>
      </c>
      <c r="F9" s="7">
        <f>'recalc raw'!E164</f>
        <v>8588.04534577605</v>
      </c>
      <c r="G9" s="7">
        <f>'recalc raw'!E203</f>
        <v>40825.636618738245</v>
      </c>
      <c r="H9" s="7">
        <f>'recalc raw'!E47</f>
        <v>2502.085</v>
      </c>
      <c r="I9" s="7">
        <f>'recalc raw'!E242</f>
        <v>1056474.736901837</v>
      </c>
      <c r="J9" s="7">
        <f>'recalc raw'!E125</f>
        <v>14266.677330696284</v>
      </c>
      <c r="K9" s="7">
        <f>'recalc raw'!E281</f>
        <v>25879.403218450923</v>
      </c>
      <c r="L9" s="7">
        <f>'recalc raw'!E359</f>
        <v>8307.50137009318</v>
      </c>
      <c r="M9" s="7">
        <f>'recalc raw'!E529</f>
        <v>0</v>
      </c>
      <c r="N9" s="7">
        <f>'recalc raw'!E615</f>
        <v>0</v>
      </c>
      <c r="O9" s="7">
        <f>'recalc raw'!E443</f>
        <v>0</v>
      </c>
      <c r="P9" s="7">
        <f>'recalc raw'!E701</f>
        <v>0</v>
      </c>
      <c r="Q9" s="7">
        <f>'recalc raw'!E744</f>
        <v>0</v>
      </c>
      <c r="R9" s="7">
        <f>'recalc raw'!E787</f>
        <v>0</v>
      </c>
      <c r="S9" s="7">
        <f>'recalc raw'!E830</f>
        <v>0</v>
      </c>
      <c r="T9" s="7">
        <f>'recalc raw'!E281</f>
        <v>25879.403218450923</v>
      </c>
      <c r="U9" s="7">
        <f>'recalc raw'!E486</f>
        <v>0</v>
      </c>
      <c r="V9" s="7">
        <f>'recalc raw'!E572</f>
        <v>0</v>
      </c>
    </row>
    <row r="10" spans="1:22" s="7" customFormat="1" ht="11.25">
      <c r="A10" s="25">
        <f t="shared" si="0"/>
        <v>7</v>
      </c>
      <c r="B10" s="1" t="str">
        <f>'recalc raw'!$C9</f>
        <v>drift-3</v>
      </c>
      <c r="C10" s="7">
        <f>'recalc raw'!E321</f>
        <v>17702.39024756953</v>
      </c>
      <c r="D10" s="7">
        <f>'recalc raw'!E9</f>
        <v>559691.3448252863</v>
      </c>
      <c r="E10" s="7">
        <f>'recalc raw'!E87</f>
        <v>79944.90035132598</v>
      </c>
      <c r="F10" s="7">
        <f>'recalc raw'!E165</f>
        <v>46577.26460831583</v>
      </c>
      <c r="G10" s="7">
        <f>'recalc raw'!E204</f>
        <v>30648.999592679418</v>
      </c>
      <c r="H10" s="7">
        <f>'recalc raw'!E48</f>
        <v>38142.91797590079</v>
      </c>
      <c r="I10" s="7">
        <f>'recalc raw'!E243</f>
        <v>4810579.189759356</v>
      </c>
      <c r="J10" s="7">
        <f>'recalc raw'!E126</f>
        <v>23119.895648472473</v>
      </c>
      <c r="K10" s="7">
        <f>'recalc raw'!E282</f>
        <v>40882.746697131595</v>
      </c>
      <c r="L10" s="7">
        <f>'recalc raw'!E360</f>
        <v>35147.19858060805</v>
      </c>
      <c r="M10" s="7">
        <f>'recalc raw'!E530</f>
        <v>0</v>
      </c>
      <c r="N10" s="7">
        <f>'recalc raw'!E616</f>
        <v>0</v>
      </c>
      <c r="O10" s="7">
        <f>'recalc raw'!E444</f>
        <v>0</v>
      </c>
      <c r="P10" s="7">
        <f>'recalc raw'!E702</f>
        <v>0</v>
      </c>
      <c r="Q10" s="7">
        <f>'recalc raw'!E745</f>
        <v>0</v>
      </c>
      <c r="R10" s="7">
        <f>'recalc raw'!E788</f>
        <v>0</v>
      </c>
      <c r="S10" s="7">
        <f>'recalc raw'!E831</f>
        <v>0</v>
      </c>
      <c r="T10" s="7">
        <f>'recalc raw'!E282</f>
        <v>40882.746697131595</v>
      </c>
      <c r="U10" s="7">
        <f>'recalc raw'!E487</f>
        <v>0</v>
      </c>
      <c r="V10" s="7">
        <f>'recalc raw'!E573</f>
        <v>0</v>
      </c>
    </row>
    <row r="11" spans="1:22" s="7" customFormat="1" ht="11.25">
      <c r="A11" s="25">
        <f t="shared" si="0"/>
        <v>8</v>
      </c>
      <c r="B11" s="1" t="str">
        <f>'recalc raw'!$C10</f>
        <v>187r1  84-94</v>
      </c>
      <c r="C11" s="7">
        <f>'recalc raw'!E322</f>
        <v>10804.256669051005</v>
      </c>
      <c r="D11" s="7">
        <f>'recalc raw'!E10</f>
        <v>19206.60870578862</v>
      </c>
      <c r="E11" s="7">
        <f>'recalc raw'!E88</f>
        <v>12187.73240341983</v>
      </c>
      <c r="F11" s="7">
        <f>'recalc raw'!E166</f>
        <v>7454.740733571295</v>
      </c>
      <c r="G11" s="7">
        <f>'recalc raw'!E205</f>
        <v>43250.73539983052</v>
      </c>
      <c r="H11" s="7">
        <f>'recalc raw'!E49</f>
        <v>2496.008098910437</v>
      </c>
      <c r="I11" s="7">
        <f>'recalc raw'!E242</f>
        <v>1056474.736901837</v>
      </c>
      <c r="J11" s="7">
        <f>'recalc raw'!E127</f>
        <v>8310.912258720553</v>
      </c>
      <c r="K11" s="7">
        <f>'recalc raw'!E283</f>
        <v>33412.728201891805</v>
      </c>
      <c r="L11" s="7">
        <f>'recalc raw'!E361</f>
        <v>5169.640912305713</v>
      </c>
      <c r="M11" s="7">
        <f>'recalc raw'!E531</f>
        <v>0</v>
      </c>
      <c r="N11" s="7">
        <f>'recalc raw'!E617</f>
        <v>0</v>
      </c>
      <c r="O11" s="7">
        <f>'recalc raw'!E445</f>
        <v>0</v>
      </c>
      <c r="P11" s="7">
        <f>'recalc raw'!E703</f>
        <v>0</v>
      </c>
      <c r="Q11" s="7">
        <f>'recalc raw'!E746</f>
        <v>0</v>
      </c>
      <c r="R11" s="7">
        <f>'recalc raw'!E789</f>
        <v>0</v>
      </c>
      <c r="S11" s="7">
        <f>'recalc raw'!E832</f>
        <v>0</v>
      </c>
      <c r="T11" s="7">
        <f>'recalc raw'!E283</f>
        <v>33412.728201891805</v>
      </c>
      <c r="U11" s="7">
        <f>'recalc raw'!E488</f>
        <v>0</v>
      </c>
      <c r="V11" s="7">
        <f>'recalc raw'!E574</f>
        <v>0</v>
      </c>
    </row>
    <row r="12" spans="1:22" s="7" customFormat="1" ht="11.25">
      <c r="A12" s="25">
        <f t="shared" si="0"/>
        <v>9</v>
      </c>
      <c r="B12" s="1" t="str">
        <f>'recalc raw'!$C11</f>
        <v>188r2  30-37</v>
      </c>
      <c r="C12" s="7">
        <f>'recalc raw'!E323</f>
        <v>10076.506454520573</v>
      </c>
      <c r="D12" s="7">
        <f>'recalc raw'!E11</f>
        <v>16593.545179472065</v>
      </c>
      <c r="E12" s="7">
        <f>'recalc raw'!E89</f>
        <v>12265.776184940536</v>
      </c>
      <c r="F12" s="7">
        <f>'recalc raw'!E167</f>
        <v>10370.020124798553</v>
      </c>
      <c r="G12" s="7">
        <f>'recalc raw'!E206</f>
        <v>40355.163142730155</v>
      </c>
      <c r="H12" s="7">
        <f>'recalc raw'!E50</f>
        <v>4441.393127167635</v>
      </c>
      <c r="I12" s="7">
        <f>'recalc raw'!E245</f>
        <v>991825.9176722593</v>
      </c>
      <c r="J12" s="7">
        <f>'recalc raw'!E128</f>
        <v>18661.609745144986</v>
      </c>
      <c r="K12" s="7">
        <f>'recalc raw'!E284</f>
        <v>27020.895237522036</v>
      </c>
      <c r="L12" s="7">
        <f>'recalc raw'!E362</f>
        <v>5107.570454247184</v>
      </c>
      <c r="M12" s="7">
        <f>'recalc raw'!E532</f>
        <v>0</v>
      </c>
      <c r="N12" s="7">
        <f>'recalc raw'!E618</f>
        <v>0</v>
      </c>
      <c r="O12" s="7">
        <f>'recalc raw'!E446</f>
        <v>0</v>
      </c>
      <c r="P12" s="7">
        <f>'recalc raw'!E704</f>
        <v>0</v>
      </c>
      <c r="Q12" s="7">
        <f>'recalc raw'!E747</f>
        <v>0</v>
      </c>
      <c r="R12" s="7">
        <f>'recalc raw'!E790</f>
        <v>0</v>
      </c>
      <c r="S12" s="7">
        <f>'recalc raw'!E833</f>
        <v>0</v>
      </c>
      <c r="T12" s="7">
        <f>'recalc raw'!E284</f>
        <v>27020.895237522036</v>
      </c>
      <c r="U12" s="7">
        <f>'recalc raw'!E489</f>
        <v>0</v>
      </c>
      <c r="V12" s="7">
        <f>'recalc raw'!E575</f>
        <v>0</v>
      </c>
    </row>
    <row r="13" spans="1:22" s="7" customFormat="1" ht="11.25">
      <c r="A13" s="25">
        <f t="shared" si="0"/>
        <v>10</v>
      </c>
      <c r="B13" s="1" t="str">
        <f>'recalc raw'!$C12</f>
        <v>189r3  67-76</v>
      </c>
      <c r="C13" s="7">
        <f>'recalc raw'!E324</f>
        <v>2180.6639832776987</v>
      </c>
      <c r="D13" s="7">
        <f>'recalc raw'!E12</f>
        <v>11246.403160838077</v>
      </c>
      <c r="E13" s="7">
        <f>'recalc raw'!E90</f>
        <v>7222.515537311025</v>
      </c>
      <c r="F13" s="7">
        <f>'recalc raw'!E168</f>
        <v>40363.175971455785</v>
      </c>
      <c r="G13" s="7">
        <f>'recalc raw'!E207</f>
        <v>9568.023967862835</v>
      </c>
      <c r="H13" s="7">
        <f>'recalc raw'!E51</f>
        <v>7315.874284958184</v>
      </c>
      <c r="I13" s="7">
        <f>'recalc raw'!E246</f>
        <v>896513.3296799671</v>
      </c>
      <c r="J13" s="7">
        <f>'recalc raw'!E129</f>
        <v>18835.297524552225</v>
      </c>
      <c r="K13" s="7">
        <f>'recalc raw'!E285</f>
        <v>6397.457770466804</v>
      </c>
      <c r="L13" s="7">
        <f>'recalc raw'!E363</f>
        <v>3984.2438516994116</v>
      </c>
      <c r="M13" s="7">
        <f>'recalc raw'!E533</f>
        <v>0</v>
      </c>
      <c r="N13" s="7">
        <f>'recalc raw'!E619</f>
        <v>0</v>
      </c>
      <c r="O13" s="7">
        <f>'recalc raw'!E447</f>
        <v>0</v>
      </c>
      <c r="P13" s="7">
        <f>'recalc raw'!E705</f>
        <v>0</v>
      </c>
      <c r="Q13" s="7">
        <f>'recalc raw'!E748</f>
        <v>0</v>
      </c>
      <c r="R13" s="7">
        <f>'recalc raw'!E791</f>
        <v>0</v>
      </c>
      <c r="S13" s="7">
        <f>'recalc raw'!E834</f>
        <v>0</v>
      </c>
      <c r="T13" s="7">
        <f>'recalc raw'!E285</f>
        <v>6397.457770466804</v>
      </c>
      <c r="U13" s="7">
        <f>'recalc raw'!E490</f>
        <v>0</v>
      </c>
      <c r="V13" s="7">
        <f>'recalc raw'!E576</f>
        <v>0</v>
      </c>
    </row>
    <row r="14" spans="1:22" s="7" customFormat="1" ht="11.25">
      <c r="A14" s="25">
        <f t="shared" si="0"/>
        <v>11</v>
      </c>
      <c r="B14" s="1" t="str">
        <f>'recalc raw'!$C13</f>
        <v>ja3-1</v>
      </c>
      <c r="C14" s="7">
        <f>'recalc raw'!E325</f>
        <v>13603.86290986144</v>
      </c>
      <c r="D14" s="7">
        <f>'recalc raw'!E13</f>
        <v>1353957.9345851915</v>
      </c>
      <c r="E14" s="7">
        <f>'recalc raw'!E91</f>
        <v>3287.2803606732637</v>
      </c>
      <c r="F14" s="7">
        <f>'recalc raw'!E169</f>
        <v>3725.7</v>
      </c>
      <c r="G14" s="7">
        <f>'recalc raw'!E208</f>
        <v>19675.905</v>
      </c>
      <c r="H14" s="7">
        <f>'recalc raw'!E52</f>
        <v>5177.375</v>
      </c>
      <c r="I14" s="7">
        <f>'recalc raw'!E247</f>
        <v>3453770.1490227403</v>
      </c>
      <c r="J14" s="7">
        <f>'recalc raw'!E130</f>
        <v>10811.211759921855</v>
      </c>
      <c r="K14" s="7">
        <f>'recalc raw'!E286</f>
        <v>21870.941731021874</v>
      </c>
      <c r="L14" s="7">
        <f>'recalc raw'!E364</f>
        <v>23784.403454803112</v>
      </c>
      <c r="M14" s="7">
        <f>'recalc raw'!E534</f>
        <v>0</v>
      </c>
      <c r="N14" s="7">
        <f>'recalc raw'!E620</f>
        <v>0</v>
      </c>
      <c r="O14" s="7">
        <f>'recalc raw'!E448</f>
        <v>0</v>
      </c>
      <c r="P14" s="7">
        <f>'recalc raw'!E706</f>
        <v>0</v>
      </c>
      <c r="Q14" s="7">
        <f>'recalc raw'!E749</f>
        <v>0</v>
      </c>
      <c r="R14" s="7">
        <f>'recalc raw'!E792</f>
        <v>0</v>
      </c>
      <c r="S14" s="7">
        <f>'recalc raw'!E835</f>
        <v>0</v>
      </c>
      <c r="T14" s="7">
        <f>'recalc raw'!E286</f>
        <v>21870.941731021874</v>
      </c>
      <c r="U14" s="7">
        <f>'recalc raw'!E491</f>
        <v>0</v>
      </c>
      <c r="V14" s="7">
        <f>'recalc raw'!E577</f>
        <v>0</v>
      </c>
    </row>
    <row r="15" spans="1:22" s="7" customFormat="1" ht="11.25">
      <c r="A15" s="25">
        <f t="shared" si="0"/>
        <v>12</v>
      </c>
      <c r="B15" s="1" t="str">
        <f>'recalc raw'!$C14</f>
        <v>drift-4</v>
      </c>
      <c r="C15" s="7">
        <f>'recalc raw'!E326</f>
        <v>18328.541071801894</v>
      </c>
      <c r="D15" s="7">
        <f>'recalc raw'!E14</f>
        <v>541407.2137562163</v>
      </c>
      <c r="E15" s="7">
        <f>'recalc raw'!E92</f>
        <v>81336.69081159696</v>
      </c>
      <c r="F15" s="7">
        <f>'recalc raw'!E170</f>
        <v>49182.81</v>
      </c>
      <c r="G15" s="7">
        <f>'recalc raw'!E209</f>
        <v>30352.567067366348</v>
      </c>
      <c r="H15" s="7">
        <f>'recalc raw'!E53</f>
        <v>38621.968922368564</v>
      </c>
      <c r="I15" s="7">
        <f>'recalc raw'!E248</f>
        <v>4657528.777705179</v>
      </c>
      <c r="J15" s="7">
        <f>'recalc raw'!E131</f>
        <v>22926.54897826646</v>
      </c>
      <c r="K15" s="7">
        <f>'recalc raw'!E287</f>
        <v>41500.10430375182</v>
      </c>
      <c r="L15" s="7">
        <f>'recalc raw'!E365</f>
        <v>36537.68722370509</v>
      </c>
      <c r="M15" s="7">
        <f>'recalc raw'!E535</f>
        <v>0</v>
      </c>
      <c r="N15" s="7">
        <f>'recalc raw'!E621</f>
        <v>0</v>
      </c>
      <c r="O15" s="7">
        <f>'recalc raw'!E449</f>
        <v>0</v>
      </c>
      <c r="P15" s="7">
        <f>'recalc raw'!E707</f>
        <v>0</v>
      </c>
      <c r="Q15" s="7">
        <f>'recalc raw'!E750</f>
        <v>0</v>
      </c>
      <c r="R15" s="7">
        <f>'recalc raw'!E793</f>
        <v>0</v>
      </c>
      <c r="S15" s="7">
        <f>'recalc raw'!E836</f>
        <v>0</v>
      </c>
      <c r="T15" s="7">
        <f>'recalc raw'!E287</f>
        <v>41500.10430375182</v>
      </c>
      <c r="U15" s="7">
        <f>'recalc raw'!E492</f>
        <v>0</v>
      </c>
      <c r="V15" s="7">
        <f>'recalc raw'!E578</f>
        <v>0</v>
      </c>
    </row>
    <row r="16" spans="1:22" s="7" customFormat="1" ht="11.25">
      <c r="A16" s="25">
        <f t="shared" si="0"/>
        <v>13</v>
      </c>
      <c r="B16" s="1" t="str">
        <f>'recalc raw'!$C15</f>
        <v>dts1-1</v>
      </c>
      <c r="C16" s="7">
        <f>'recalc raw'!E327</f>
        <v>-489.3375902187664</v>
      </c>
      <c r="D16" s="7">
        <f>'recalc raw'!E15</f>
        <v>6986.040893006348</v>
      </c>
      <c r="E16" s="7">
        <f>'recalc raw'!E93</f>
        <v>155001.25083940048</v>
      </c>
      <c r="F16" s="7">
        <f>'recalc raw'!E171</f>
        <v>173280.92510507416</v>
      </c>
      <c r="G16" s="7">
        <f>'recalc raw'!E210</f>
        <v>3140.832776265144</v>
      </c>
      <c r="H16" s="7">
        <f>'recalc raw'!E54</f>
        <v>17459.681086231627</v>
      </c>
      <c r="I16" s="7">
        <f>'recalc raw'!E249</f>
        <v>8852.775</v>
      </c>
      <c r="J16" s="7">
        <f>'recalc raw'!E132</f>
        <v>6337.449763472319</v>
      </c>
      <c r="K16" s="7">
        <f>'recalc raw'!E288</f>
        <v>1340.4056779950981</v>
      </c>
      <c r="L16" s="7">
        <f>'recalc raw'!E366</f>
        <v>1974.490114708082</v>
      </c>
      <c r="M16" s="7">
        <f>'recalc raw'!E536</f>
        <v>0</v>
      </c>
      <c r="N16" s="7">
        <f>'recalc raw'!E622</f>
        <v>0</v>
      </c>
      <c r="O16" s="7">
        <f>'recalc raw'!E450</f>
        <v>0</v>
      </c>
      <c r="P16" s="7">
        <f>'recalc raw'!E708</f>
        <v>0</v>
      </c>
      <c r="Q16" s="7">
        <f>'recalc raw'!E751</f>
        <v>0</v>
      </c>
      <c r="R16" s="7">
        <f>'recalc raw'!E794</f>
        <v>0</v>
      </c>
      <c r="S16" s="7">
        <f>'recalc raw'!E837</f>
        <v>0</v>
      </c>
      <c r="T16" s="7">
        <f>'recalc raw'!E288</f>
        <v>1340.4056779950981</v>
      </c>
      <c r="U16" s="7">
        <f>'recalc raw'!E493</f>
        <v>0</v>
      </c>
      <c r="V16" s="7">
        <f>'recalc raw'!E579</f>
        <v>0</v>
      </c>
    </row>
    <row r="17" spans="1:22" s="7" customFormat="1" ht="11.25">
      <c r="A17" s="25">
        <f t="shared" si="0"/>
        <v>14</v>
      </c>
      <c r="B17" s="1" t="str">
        <f>'recalc raw'!$C16</f>
        <v>191r3  55-66</v>
      </c>
      <c r="C17" s="7">
        <f>'recalc raw'!E328</f>
        <v>16037.739251378976</v>
      </c>
      <c r="D17" s="7">
        <f>'recalc raw'!E16</f>
        <v>21581.578159238015</v>
      </c>
      <c r="E17" s="7">
        <f>'recalc raw'!E94</f>
        <v>9053.11237551102</v>
      </c>
      <c r="F17" s="7">
        <f>'recalc raw'!E172</f>
        <v>6828.180611395436</v>
      </c>
      <c r="G17" s="7">
        <f>'recalc raw'!E211</f>
        <v>44046.14462862938</v>
      </c>
      <c r="H17" s="7">
        <f>'recalc raw'!E55</f>
        <v>3090.7125417531975</v>
      </c>
      <c r="I17" s="7">
        <f>'recalc raw'!E250</f>
        <v>1151281.8004347163</v>
      </c>
      <c r="J17" s="7">
        <f>'recalc raw'!E133</f>
        <v>12064.610219755086</v>
      </c>
      <c r="K17" s="7">
        <f>'recalc raw'!E289</f>
        <v>33192.58885214751</v>
      </c>
      <c r="L17" s="7">
        <f>'recalc raw'!E367</f>
        <v>8555.519174477555</v>
      </c>
      <c r="M17" s="7">
        <f>'recalc raw'!E537</f>
        <v>0</v>
      </c>
      <c r="N17" s="7">
        <f>'recalc raw'!E623</f>
        <v>0</v>
      </c>
      <c r="O17" s="7">
        <f>'recalc raw'!E451</f>
        <v>0</v>
      </c>
      <c r="P17" s="7">
        <f>'recalc raw'!E709</f>
        <v>0</v>
      </c>
      <c r="Q17" s="7">
        <f>'recalc raw'!E752</f>
        <v>0</v>
      </c>
      <c r="R17" s="7">
        <f>'recalc raw'!E795</f>
        <v>0</v>
      </c>
      <c r="S17" s="7">
        <f>'recalc raw'!E838</f>
        <v>0</v>
      </c>
      <c r="T17" s="7">
        <f>'recalc raw'!E289</f>
        <v>33192.58885214751</v>
      </c>
      <c r="U17" s="7">
        <f>'recalc raw'!E494</f>
        <v>0</v>
      </c>
      <c r="V17" s="7">
        <f>'recalc raw'!E580</f>
        <v>0</v>
      </c>
    </row>
    <row r="18" spans="1:22" s="7" customFormat="1" ht="11.25">
      <c r="A18" s="25">
        <f t="shared" si="0"/>
        <v>15</v>
      </c>
      <c r="B18" s="1" t="str">
        <f>'recalc raw'!$C17</f>
        <v>193r1  29-38</v>
      </c>
      <c r="C18" s="7">
        <f>'recalc raw'!E329</f>
        <v>6863.964630214534</v>
      </c>
      <c r="D18" s="7">
        <f>'recalc raw'!E17</f>
        <v>14307.398391646931</v>
      </c>
      <c r="E18" s="7">
        <f>'recalc raw'!E95</f>
        <v>16300.21269212208</v>
      </c>
      <c r="F18" s="7">
        <f>'recalc raw'!E173</f>
        <v>8128.842518111737</v>
      </c>
      <c r="G18" s="7">
        <f>'recalc raw'!E212</f>
        <v>43007.83906120646</v>
      </c>
      <c r="H18" s="7">
        <f>'recalc raw'!E56</f>
        <v>3881.7658627920546</v>
      </c>
      <c r="I18" s="7">
        <f>'recalc raw'!E251</f>
        <v>1077442.6169130777</v>
      </c>
      <c r="J18" s="7">
        <f>'recalc raw'!E134</f>
        <v>12921.527123626407</v>
      </c>
      <c r="K18" s="7">
        <f>'recalc raw'!E290</f>
        <v>24510.656504337294</v>
      </c>
      <c r="L18" s="7">
        <f>'recalc raw'!E368</f>
        <v>3396.164345150013</v>
      </c>
      <c r="M18" s="7">
        <f>'recalc raw'!E538</f>
        <v>0</v>
      </c>
      <c r="N18" s="7">
        <f>'recalc raw'!E624</f>
        <v>0</v>
      </c>
      <c r="O18" s="7">
        <f>'recalc raw'!E452</f>
        <v>0</v>
      </c>
      <c r="P18" s="7">
        <f>'recalc raw'!E710</f>
        <v>0</v>
      </c>
      <c r="Q18" s="7">
        <f>'recalc raw'!E753</f>
        <v>0</v>
      </c>
      <c r="R18" s="7">
        <f>'recalc raw'!E796</f>
        <v>0</v>
      </c>
      <c r="S18" s="7">
        <f>'recalc raw'!E839</f>
        <v>0</v>
      </c>
      <c r="T18" s="7">
        <f>'recalc raw'!E290</f>
        <v>24510.656504337294</v>
      </c>
      <c r="U18" s="7">
        <f>'recalc raw'!E495</f>
        <v>0</v>
      </c>
      <c r="V18" s="7">
        <f>'recalc raw'!E581</f>
        <v>0</v>
      </c>
    </row>
    <row r="19" spans="1:22" s="7" customFormat="1" ht="11.25">
      <c r="A19" s="25">
        <f t="shared" si="0"/>
        <v>16</v>
      </c>
      <c r="B19" s="1" t="str">
        <f>'recalc raw'!$C18</f>
        <v>162r3  71-86</v>
      </c>
      <c r="C19" s="7">
        <f>'recalc raw'!E330</f>
        <v>6872.877040210957</v>
      </c>
      <c r="D19" s="7">
        <f>'recalc raw'!E18</f>
        <v>14408.523967894818</v>
      </c>
      <c r="E19" s="7">
        <f>'recalc raw'!E96</f>
        <v>6901.015161893161</v>
      </c>
      <c r="F19" s="7">
        <f>'recalc raw'!E174</f>
        <v>7168.277123364507</v>
      </c>
      <c r="G19" s="7">
        <f>'recalc raw'!E213</f>
        <v>38716.47033184579</v>
      </c>
      <c r="H19" s="7">
        <f>'recalc raw'!E57</f>
        <v>2215.7945017380816</v>
      </c>
      <c r="I19" s="7">
        <f>'recalc raw'!E252</f>
        <v>1131595.158416848</v>
      </c>
      <c r="J19" s="7">
        <f>'recalc raw'!E135</f>
        <v>6737.623621218651</v>
      </c>
      <c r="K19" s="7">
        <f>'recalc raw'!E291</f>
        <v>24774.076661916228</v>
      </c>
      <c r="L19" s="7">
        <f>'recalc raw'!E369</f>
        <v>2499.755536281156</v>
      </c>
      <c r="M19" s="7">
        <f>'recalc raw'!E539</f>
        <v>0</v>
      </c>
      <c r="N19" s="7">
        <f>'recalc raw'!E625</f>
        <v>0</v>
      </c>
      <c r="O19" s="7">
        <f>'recalc raw'!E453</f>
        <v>0</v>
      </c>
      <c r="P19" s="7">
        <f>'recalc raw'!E711</f>
        <v>0</v>
      </c>
      <c r="Q19" s="7">
        <f>'recalc raw'!E754</f>
        <v>0</v>
      </c>
      <c r="R19" s="7">
        <f>'recalc raw'!E797</f>
        <v>0</v>
      </c>
      <c r="S19" s="7">
        <f>'recalc raw'!E840</f>
        <v>0</v>
      </c>
      <c r="T19" s="7">
        <f>'recalc raw'!E291</f>
        <v>24774.076661916228</v>
      </c>
      <c r="U19" s="7">
        <f>'recalc raw'!E496</f>
        <v>0</v>
      </c>
      <c r="V19" s="7">
        <f>'recalc raw'!E582</f>
        <v>0</v>
      </c>
    </row>
    <row r="20" spans="1:22" s="7" customFormat="1" ht="11.25">
      <c r="A20" s="25">
        <f t="shared" si="0"/>
        <v>17</v>
      </c>
      <c r="B20" s="1" t="str">
        <f>'recalc raw'!$C19</f>
        <v>drift-5</v>
      </c>
      <c r="C20" s="7">
        <f>'recalc raw'!E331</f>
        <v>17978.01268979111</v>
      </c>
      <c r="D20" s="7">
        <f>'recalc raw'!E19</f>
        <v>540772.8113977447</v>
      </c>
      <c r="E20" s="7">
        <f>'recalc raw'!E97</f>
        <v>83176.35386623415</v>
      </c>
      <c r="F20" s="7">
        <f>'recalc raw'!E175</f>
        <v>48760.074116745636</v>
      </c>
      <c r="G20" s="7">
        <f>'recalc raw'!E214</f>
        <v>29708.3380664156</v>
      </c>
      <c r="H20" s="7">
        <f>'recalc raw'!E58</f>
        <v>40137.76106358111</v>
      </c>
      <c r="I20" s="7">
        <f>'recalc raw'!E253</f>
        <v>4729223.331611762</v>
      </c>
      <c r="J20" s="7">
        <f>'recalc raw'!E136</f>
        <v>22314.562567244382</v>
      </c>
      <c r="K20" s="7">
        <f>'recalc raw'!E292</f>
        <v>41079.79622992232</v>
      </c>
      <c r="L20" s="7">
        <f>'recalc raw'!E370</f>
        <v>35727.26674703275</v>
      </c>
      <c r="M20" s="7">
        <f>'recalc raw'!E540</f>
        <v>0</v>
      </c>
      <c r="N20" s="7">
        <f>'recalc raw'!E626</f>
        <v>0</v>
      </c>
      <c r="O20" s="7">
        <f>'recalc raw'!E454</f>
        <v>0</v>
      </c>
      <c r="P20" s="7">
        <f>'recalc raw'!E712</f>
        <v>0</v>
      </c>
      <c r="Q20" s="7">
        <f>'recalc raw'!E755</f>
        <v>0</v>
      </c>
      <c r="R20" s="7">
        <f>'recalc raw'!E798</f>
        <v>0</v>
      </c>
      <c r="S20" s="7">
        <f>'recalc raw'!E841</f>
        <v>0</v>
      </c>
      <c r="T20" s="7">
        <f>'recalc raw'!E292</f>
        <v>41079.79622992232</v>
      </c>
      <c r="U20" s="7">
        <f>'recalc raw'!E497</f>
        <v>0</v>
      </c>
      <c r="V20" s="7">
        <f>'recalc raw'!E583</f>
        <v>0</v>
      </c>
    </row>
    <row r="21" spans="1:22" s="7" customFormat="1" ht="11.25">
      <c r="A21" s="25">
        <f t="shared" si="0"/>
        <v>18</v>
      </c>
      <c r="B21" s="1" t="str">
        <f>'recalc raw'!$C20</f>
        <v>bir1-2</v>
      </c>
      <c r="C21" s="7">
        <f>'recalc raw'!E332</f>
        <v>11030.350558295811</v>
      </c>
      <c r="D21" s="7">
        <f>'recalc raw'!E20</f>
        <v>35391.22546598859</v>
      </c>
      <c r="E21" s="7">
        <f>'recalc raw'!E98</f>
        <v>16695.611076530226</v>
      </c>
      <c r="F21" s="7">
        <f>'recalc raw'!E176</f>
        <v>12482.448916546393</v>
      </c>
      <c r="G21" s="7">
        <f>'recalc raw'!E215</f>
        <v>41473.862261185735</v>
      </c>
      <c r="H21" s="7">
        <f>'recalc raw'!E59</f>
        <v>6361.043151798363</v>
      </c>
      <c r="I21" s="7">
        <f>'recalc raw'!E254</f>
        <v>1280604.6927436292</v>
      </c>
      <c r="J21" s="7">
        <f>'recalc raw'!E137</f>
        <v>20457.31865522057</v>
      </c>
      <c r="K21" s="7">
        <f>'recalc raw'!E293</f>
        <v>41447.088077015</v>
      </c>
      <c r="L21" s="7">
        <f>'recalc raw'!E371</f>
        <v>4709.21</v>
      </c>
      <c r="M21" s="7">
        <f>'recalc raw'!E541</f>
        <v>0</v>
      </c>
      <c r="N21" s="7">
        <f>'recalc raw'!E627</f>
        <v>0</v>
      </c>
      <c r="O21" s="7">
        <f>'recalc raw'!E455</f>
        <v>0</v>
      </c>
      <c r="P21" s="7">
        <f>'recalc raw'!E713</f>
        <v>0</v>
      </c>
      <c r="Q21" s="7">
        <f>'recalc raw'!E756</f>
        <v>0</v>
      </c>
      <c r="R21" s="7">
        <f>'recalc raw'!E799</f>
        <v>0</v>
      </c>
      <c r="S21" s="7">
        <f>'recalc raw'!E842</f>
        <v>0</v>
      </c>
      <c r="T21" s="7">
        <f>'recalc raw'!E293</f>
        <v>41447.088077015</v>
      </c>
      <c r="U21" s="7">
        <f>'recalc raw'!E498</f>
        <v>0</v>
      </c>
      <c r="V21" s="7">
        <f>'recalc raw'!E584</f>
        <v>0</v>
      </c>
    </row>
    <row r="22" spans="1:22" s="7" customFormat="1" ht="11.25">
      <c r="A22" s="25">
        <f t="shared" si="0"/>
        <v>19</v>
      </c>
      <c r="B22" s="1" t="str">
        <f>'recalc raw'!$C21</f>
        <v>161r2  51-60</v>
      </c>
      <c r="C22" s="7">
        <f>'recalc raw'!E333</f>
        <v>2541.782535835376</v>
      </c>
      <c r="D22" s="7">
        <f>'recalc raw'!E21</f>
        <v>15586.494475479389</v>
      </c>
      <c r="E22" s="7">
        <f>'recalc raw'!E99</f>
        <v>22620.250875391488</v>
      </c>
      <c r="F22" s="7">
        <f>'recalc raw'!E177</f>
        <v>20918.623311426305</v>
      </c>
      <c r="G22" s="7">
        <f>'recalc raw'!E216</f>
        <v>15167.361151361732</v>
      </c>
      <c r="H22" s="7">
        <f>'recalc raw'!E60</f>
        <v>5123.7341302280165</v>
      </c>
      <c r="I22" s="7">
        <f>'recalc raw'!E255</f>
        <v>942566.663901331</v>
      </c>
      <c r="J22" s="7">
        <f>'recalc raw'!E138</f>
        <v>6740.282655013954</v>
      </c>
      <c r="K22" s="7">
        <f>'recalc raw'!E294</f>
        <v>9465.487433713448</v>
      </c>
      <c r="L22" s="7">
        <f>'recalc raw'!E372</f>
        <v>3100.831562514888</v>
      </c>
      <c r="M22" s="7">
        <f>'recalc raw'!E542</f>
        <v>0</v>
      </c>
      <c r="N22" s="7">
        <f>'recalc raw'!E628</f>
        <v>0</v>
      </c>
      <c r="O22" s="7">
        <f>'recalc raw'!E456</f>
        <v>0</v>
      </c>
      <c r="P22" s="7">
        <f>'recalc raw'!E714</f>
        <v>0</v>
      </c>
      <c r="Q22" s="7">
        <f>'recalc raw'!E757</f>
        <v>0</v>
      </c>
      <c r="R22" s="7">
        <f>'recalc raw'!E800</f>
        <v>0</v>
      </c>
      <c r="S22" s="7">
        <f>'recalc raw'!E843</f>
        <v>0</v>
      </c>
      <c r="T22" s="7">
        <f>'recalc raw'!E294</f>
        <v>9465.487433713448</v>
      </c>
      <c r="U22" s="7">
        <f>'recalc raw'!E499</f>
        <v>0</v>
      </c>
      <c r="V22" s="7">
        <f>'recalc raw'!E585</f>
        <v>0</v>
      </c>
    </row>
    <row r="23" spans="1:22" s="7" customFormat="1" ht="11.25">
      <c r="A23" s="25">
        <f t="shared" si="0"/>
        <v>20</v>
      </c>
      <c r="B23" s="1" t="str">
        <f>'recalc raw'!$C22</f>
        <v>160r2  122-132</v>
      </c>
      <c r="C23" s="7">
        <f>'recalc raw'!E334</f>
        <v>6348.3341854425535</v>
      </c>
      <c r="D23" s="7">
        <f>'recalc raw'!E22</f>
        <v>14803.971259922944</v>
      </c>
      <c r="E23" s="7">
        <f>'recalc raw'!E100</f>
        <v>52825.841792897925</v>
      </c>
      <c r="F23" s="7">
        <f>'recalc raw'!E178</f>
        <v>18282.286442320357</v>
      </c>
      <c r="G23" s="7">
        <f>'recalc raw'!E217</f>
        <v>28664.63646899909</v>
      </c>
      <c r="H23" s="7">
        <f>'recalc raw'!E61</f>
        <v>5083.823875363504</v>
      </c>
      <c r="I23" s="7">
        <f>'recalc raw'!E256</f>
        <v>919057.6254733164</v>
      </c>
      <c r="J23" s="7">
        <f>'recalc raw'!E139</f>
        <v>11084.944004315948</v>
      </c>
      <c r="K23" s="7">
        <f>'recalc raw'!E295</f>
        <v>18704.78475384798</v>
      </c>
      <c r="L23" s="7">
        <f>'recalc raw'!E373</f>
        <v>4080.0194832779216</v>
      </c>
      <c r="M23" s="7">
        <f>'recalc raw'!E543</f>
        <v>0</v>
      </c>
      <c r="N23" s="7">
        <f>'recalc raw'!E629</f>
        <v>0</v>
      </c>
      <c r="O23" s="7">
        <f>'recalc raw'!E457</f>
        <v>0</v>
      </c>
      <c r="P23" s="7">
        <f>'recalc raw'!E715</f>
        <v>0</v>
      </c>
      <c r="Q23" s="7">
        <f>'recalc raw'!E758</f>
        <v>0</v>
      </c>
      <c r="R23" s="7">
        <f>'recalc raw'!E801</f>
        <v>0</v>
      </c>
      <c r="S23" s="7">
        <f>'recalc raw'!E844</f>
        <v>0</v>
      </c>
      <c r="T23" s="7">
        <f>'recalc raw'!E295</f>
        <v>18704.78475384798</v>
      </c>
      <c r="U23" s="7">
        <f>'recalc raw'!E500</f>
        <v>0</v>
      </c>
      <c r="V23" s="7">
        <f>'recalc raw'!E586</f>
        <v>0</v>
      </c>
    </row>
    <row r="24" spans="1:22" s="7" customFormat="1" ht="11.25">
      <c r="A24" s="25">
        <f t="shared" si="0"/>
        <v>21</v>
      </c>
      <c r="B24" s="1" t="str">
        <f>'recalc raw'!$C23</f>
        <v>jb3-1</v>
      </c>
      <c r="C24" s="7">
        <f>'recalc raw'!E335</f>
        <v>17799.56502400682</v>
      </c>
      <c r="D24" s="7">
        <f>'recalc raw'!E23</f>
        <v>976355.5195646952</v>
      </c>
      <c r="E24" s="7">
        <f>'recalc raw'!E101</f>
        <v>3118.685608001708</v>
      </c>
      <c r="F24" s="7">
        <f>'recalc raw'!E179</f>
        <v>4493.54</v>
      </c>
      <c r="G24" s="7">
        <f>'recalc raw'!E218</f>
        <v>32365.64889277403</v>
      </c>
      <c r="H24" s="7">
        <f>'recalc raw'!E62</f>
        <v>5458.833831449431</v>
      </c>
      <c r="I24" s="7">
        <f>'recalc raw'!E257</f>
        <v>4890404.125459891</v>
      </c>
      <c r="J24" s="7">
        <f>'recalc raw'!E140</f>
        <v>31998.925202202</v>
      </c>
      <c r="K24" s="7">
        <f>'recalc raw'!E296</f>
        <v>50496.63016500251</v>
      </c>
      <c r="L24" s="7">
        <f>'recalc raw'!E374</f>
        <v>20012.016508261877</v>
      </c>
      <c r="M24" s="7">
        <f>'recalc raw'!E544</f>
        <v>0</v>
      </c>
      <c r="N24" s="7">
        <f>'recalc raw'!E630</f>
        <v>0</v>
      </c>
      <c r="O24" s="7">
        <f>'recalc raw'!E458</f>
        <v>0</v>
      </c>
      <c r="P24" s="7">
        <f>'recalc raw'!E716</f>
        <v>0</v>
      </c>
      <c r="Q24" s="7">
        <f>'recalc raw'!E759</f>
        <v>0</v>
      </c>
      <c r="R24" s="7">
        <f>'recalc raw'!E802</f>
        <v>0</v>
      </c>
      <c r="S24" s="7">
        <f>'recalc raw'!E845</f>
        <v>0</v>
      </c>
      <c r="T24" s="7">
        <f>'recalc raw'!E296</f>
        <v>50496.63016500251</v>
      </c>
      <c r="U24" s="7">
        <f>'recalc raw'!E501</f>
        <v>0</v>
      </c>
      <c r="V24" s="7">
        <f>'recalc raw'!E587</f>
        <v>0</v>
      </c>
    </row>
    <row r="25" spans="1:22" s="7" customFormat="1" ht="11.25">
      <c r="A25" s="25">
        <f>A24+1</f>
        <v>22</v>
      </c>
      <c r="B25" s="1" t="str">
        <f>'recalc raw'!$C24</f>
        <v>drift-6</v>
      </c>
      <c r="C25" s="7">
        <f>'recalc raw'!E336</f>
        <v>17845.77693931043</v>
      </c>
      <c r="D25" s="7">
        <f>'recalc raw'!E24</f>
        <v>532688.0139674032</v>
      </c>
      <c r="E25" s="7">
        <f>'recalc raw'!E102</f>
        <v>83931.5559845118</v>
      </c>
      <c r="F25" s="7">
        <f>'recalc raw'!E180</f>
        <v>49468.58963640776</v>
      </c>
      <c r="G25" s="7">
        <f>'recalc raw'!E219</f>
        <v>29257.96518500189</v>
      </c>
      <c r="H25" s="7">
        <f>'recalc raw'!E63</f>
        <v>41124.88157981388</v>
      </c>
      <c r="I25" s="7">
        <f>'recalc raw'!E258</f>
        <v>4649234.2591582965</v>
      </c>
      <c r="J25" s="7">
        <f>'recalc raw'!E141</f>
        <v>22344.03980748059</v>
      </c>
      <c r="K25" s="7">
        <f>'recalc raw'!E297</f>
        <v>41767.08925588775</v>
      </c>
      <c r="L25" s="7">
        <f>'recalc raw'!E375</f>
        <v>35362.1371586436</v>
      </c>
      <c r="M25" s="7">
        <f>'recalc raw'!E545</f>
        <v>0</v>
      </c>
      <c r="N25" s="7">
        <f>'recalc raw'!E631</f>
        <v>0</v>
      </c>
      <c r="O25" s="7">
        <f>'recalc raw'!E459</f>
        <v>0</v>
      </c>
      <c r="P25" s="7">
        <f>'recalc raw'!E717</f>
        <v>0</v>
      </c>
      <c r="Q25" s="7">
        <f>'recalc raw'!E760</f>
        <v>0</v>
      </c>
      <c r="R25" s="7">
        <f>'recalc raw'!E803</f>
        <v>0</v>
      </c>
      <c r="S25" s="7">
        <f>'recalc raw'!E846</f>
        <v>0</v>
      </c>
      <c r="T25" s="7">
        <f>'recalc raw'!E297</f>
        <v>41767.08925588775</v>
      </c>
      <c r="U25" s="7">
        <f>'recalc raw'!E502</f>
        <v>0</v>
      </c>
      <c r="V25" s="7">
        <f>'recalc raw'!E588</f>
        <v>0</v>
      </c>
    </row>
    <row r="26" spans="1:22" s="7" customFormat="1" ht="11.25">
      <c r="A26" s="25">
        <f>A25+1</f>
        <v>23</v>
      </c>
      <c r="B26" s="1" t="str">
        <f>'recalc raw'!$C25</f>
        <v>159r1  110-117</v>
      </c>
      <c r="C26" s="7">
        <f>'recalc raw'!E337</f>
        <v>6664.971006201849</v>
      </c>
      <c r="D26" s="7">
        <f>'recalc raw'!E25</f>
        <v>10305.705000000002</v>
      </c>
      <c r="E26" s="7">
        <f>'recalc raw'!E103</f>
        <v>54158.06126002125</v>
      </c>
      <c r="F26" s="7">
        <f>'recalc raw'!E181</f>
        <v>14610.147377006244</v>
      </c>
      <c r="G26" s="7">
        <f>'recalc raw'!E220</f>
        <v>36059.73162863067</v>
      </c>
      <c r="H26" s="7">
        <f>'recalc raw'!E64</f>
        <v>4993.388349086107</v>
      </c>
      <c r="I26" s="7">
        <f>'recalc raw'!E259</f>
        <v>826542.9713479547</v>
      </c>
      <c r="J26" s="7">
        <f>'recalc raw'!E142</f>
        <v>18344.608983395483</v>
      </c>
      <c r="K26" s="7">
        <f>'recalc raw'!E298</f>
        <v>22885.172305968743</v>
      </c>
      <c r="L26" s="7">
        <f>'recalc raw'!E376</f>
        <v>4138.762610912466</v>
      </c>
      <c r="M26" s="7">
        <f>'recalc raw'!E546</f>
        <v>0</v>
      </c>
      <c r="N26" s="7">
        <f>'recalc raw'!E632</f>
        <v>0</v>
      </c>
      <c r="O26" s="7">
        <f>'recalc raw'!E460</f>
        <v>0</v>
      </c>
      <c r="P26" s="7">
        <f>'recalc raw'!E718</f>
        <v>0</v>
      </c>
      <c r="Q26" s="7">
        <f>'recalc raw'!E761</f>
        <v>0</v>
      </c>
      <c r="R26" s="7">
        <f>'recalc raw'!E804</f>
        <v>0</v>
      </c>
      <c r="S26" s="7">
        <f>'recalc raw'!E847</f>
        <v>0</v>
      </c>
      <c r="T26" s="7">
        <f>'recalc raw'!E298</f>
        <v>22885.172305968743</v>
      </c>
      <c r="U26" s="7">
        <f>'recalc raw'!E503</f>
        <v>0</v>
      </c>
      <c r="V26" s="7">
        <f>'recalc raw'!E589</f>
        <v>0</v>
      </c>
    </row>
    <row r="27" spans="1:22" s="7" customFormat="1" ht="11.25">
      <c r="A27" s="25">
        <f>A26+1</f>
        <v>24</v>
      </c>
      <c r="B27" s="1" t="str">
        <f>'recalc raw'!$C26</f>
        <v>jp1-2</v>
      </c>
      <c r="C27" s="7">
        <f>'recalc raw'!E338</f>
        <v>-339.48199522260046</v>
      </c>
      <c r="D27" s="7">
        <f>'recalc raw'!E26</f>
        <v>44541.99457389625</v>
      </c>
      <c r="E27" s="7">
        <f>'recalc raw'!E104</f>
        <v>120906.29370339744</v>
      </c>
      <c r="F27" s="7">
        <f>'recalc raw'!E182</f>
        <v>186268.1223028756</v>
      </c>
      <c r="G27" s="7">
        <f>'recalc raw'!E221</f>
        <v>6983.832655670867</v>
      </c>
      <c r="H27" s="7">
        <f>'recalc raw'!E65</f>
        <v>15019.038069362126</v>
      </c>
      <c r="I27" s="7">
        <f>'recalc raw'!E260</f>
        <v>13656.754404289915</v>
      </c>
      <c r="J27" s="7">
        <f>'recalc raw'!E143</f>
        <v>6076.733878642874</v>
      </c>
      <c r="K27" s="7">
        <f>'recalc raw'!E299</f>
        <v>3410.743241530179</v>
      </c>
      <c r="L27" s="7">
        <f>'recalc raw'!E377</f>
        <v>2299.4497369413425</v>
      </c>
      <c r="M27" s="7">
        <f>'recalc raw'!E547</f>
        <v>0</v>
      </c>
      <c r="N27" s="7">
        <f>'recalc raw'!E633</f>
        <v>0</v>
      </c>
      <c r="O27" s="7">
        <f>'recalc raw'!E461</f>
        <v>0</v>
      </c>
      <c r="P27" s="7">
        <f>'recalc raw'!E719</f>
        <v>0</v>
      </c>
      <c r="Q27" s="7">
        <f>'recalc raw'!E762</f>
        <v>0</v>
      </c>
      <c r="R27" s="7">
        <f>'recalc raw'!E805</f>
        <v>0</v>
      </c>
      <c r="S27" s="7">
        <f>'recalc raw'!E848</f>
        <v>0</v>
      </c>
      <c r="T27" s="7">
        <f>'recalc raw'!E299</f>
        <v>3410.743241530179</v>
      </c>
      <c r="U27" s="7">
        <f>'recalc raw'!E504</f>
        <v>0</v>
      </c>
      <c r="V27" s="7">
        <f>'recalc raw'!E590</f>
        <v>0</v>
      </c>
    </row>
    <row r="28" spans="1:22" s="7" customFormat="1" ht="11.25">
      <c r="A28" s="25">
        <f aca="true" t="shared" si="1" ref="A28:A33">A27+1</f>
        <v>25</v>
      </c>
      <c r="B28" s="1" t="str">
        <f>'recalc raw'!$C27</f>
        <v>158r3  42-57</v>
      </c>
      <c r="C28" s="7">
        <f>'recalc raw'!E339</f>
        <v>6706.846692400764</v>
      </c>
      <c r="D28" s="7">
        <f>'recalc raw'!E27</f>
        <v>14746.934058973033</v>
      </c>
      <c r="E28" s="7">
        <f>'recalc raw'!E105</f>
        <v>6921.042296370484</v>
      </c>
      <c r="F28" s="7">
        <f>'recalc raw'!E183</f>
        <v>7423.439015817987</v>
      </c>
      <c r="G28" s="7">
        <f>'recalc raw'!E222</f>
        <v>36651.018200285995</v>
      </c>
      <c r="H28" s="7">
        <f>'recalc raw'!E66</f>
        <v>3374.1948453803243</v>
      </c>
      <c r="I28" s="7">
        <f>'recalc raw'!E261</f>
        <v>1128651.2694737297</v>
      </c>
      <c r="J28" s="7">
        <f>'recalc raw'!E144</f>
        <v>6395.913272928364</v>
      </c>
      <c r="K28" s="7">
        <f>'recalc raw'!E300</f>
        <v>23548.831709990016</v>
      </c>
      <c r="L28" s="7">
        <f>'recalc raw'!E378</f>
        <v>2679.1237712888087</v>
      </c>
      <c r="M28" s="7">
        <f>'recalc raw'!E548</f>
        <v>0</v>
      </c>
      <c r="N28" s="7">
        <f>'recalc raw'!E634</f>
        <v>0</v>
      </c>
      <c r="O28" s="7">
        <f>'recalc raw'!E462</f>
        <v>0</v>
      </c>
      <c r="P28" s="7">
        <f>'recalc raw'!E720</f>
        <v>0</v>
      </c>
      <c r="Q28" s="7">
        <f>'recalc raw'!E763</f>
        <v>0</v>
      </c>
      <c r="R28" s="7">
        <f>'recalc raw'!E806</f>
        <v>0</v>
      </c>
      <c r="S28" s="7">
        <f>'recalc raw'!E849</f>
        <v>0</v>
      </c>
      <c r="T28" s="7">
        <f>'recalc raw'!E300</f>
        <v>23548.831709990016</v>
      </c>
      <c r="U28" s="7">
        <f>'recalc raw'!E505</f>
        <v>0</v>
      </c>
      <c r="V28" s="7">
        <f>'recalc raw'!E591</f>
        <v>0</v>
      </c>
    </row>
    <row r="29" spans="1:22" s="7" customFormat="1" ht="11.25">
      <c r="A29" s="25">
        <f t="shared" si="1"/>
        <v>26</v>
      </c>
      <c r="B29" s="1" t="str">
        <f>'recalc raw'!$C28</f>
        <v>158r1  11-18</v>
      </c>
      <c r="C29" s="7">
        <f>'recalc raw'!E340</f>
        <v>198171.00018790906</v>
      </c>
      <c r="D29" s="7">
        <f>'recalc raw'!E28</f>
        <v>29552.254999999997</v>
      </c>
      <c r="E29" s="7">
        <f>'recalc raw'!E106</f>
        <v>584.7</v>
      </c>
      <c r="F29" s="7">
        <f>'recalc raw'!E184</f>
        <v>5359.48</v>
      </c>
      <c r="G29" s="7">
        <f>'recalc raw'!E223</f>
        <v>37975.06214571842</v>
      </c>
      <c r="H29" s="7">
        <f>'recalc raw'!E67</f>
        <v>10845.774517702155</v>
      </c>
      <c r="I29" s="7">
        <f>'recalc raw'!E262</f>
        <v>2967016.9213400627</v>
      </c>
      <c r="J29" s="7">
        <f>'recalc raw'!E145</f>
        <v>5838.214783110818</v>
      </c>
      <c r="K29" s="7">
        <f>'recalc raw'!E301</f>
        <v>12406.07560133607</v>
      </c>
      <c r="L29" s="7">
        <f>'recalc raw'!E379</f>
        <v>232165.42295089972</v>
      </c>
      <c r="M29" s="7">
        <f>'recalc raw'!E549</f>
        <v>0</v>
      </c>
      <c r="N29" s="7">
        <f>'recalc raw'!E635</f>
        <v>0</v>
      </c>
      <c r="O29" s="7">
        <f>'recalc raw'!E463</f>
        <v>0</v>
      </c>
      <c r="P29" s="7">
        <f>'recalc raw'!E721</f>
        <v>0</v>
      </c>
      <c r="Q29" s="7">
        <f>'recalc raw'!E764</f>
        <v>0</v>
      </c>
      <c r="R29" s="7">
        <f>'recalc raw'!E807</f>
        <v>0</v>
      </c>
      <c r="S29" s="7">
        <f>'recalc raw'!E850</f>
        <v>0</v>
      </c>
      <c r="T29" s="7">
        <f>'recalc raw'!E301</f>
        <v>12406.07560133607</v>
      </c>
      <c r="U29" s="7">
        <f>'recalc raw'!E506</f>
        <v>0</v>
      </c>
      <c r="V29" s="7">
        <f>'recalc raw'!E592</f>
        <v>0</v>
      </c>
    </row>
    <row r="30" spans="1:22" s="7" customFormat="1" ht="11.25">
      <c r="A30" s="25">
        <f t="shared" si="1"/>
        <v>27</v>
      </c>
      <c r="B30" s="1" t="str">
        <f>'recalc raw'!$C29</f>
        <v>drift-7</v>
      </c>
      <c r="C30" s="7">
        <f>'recalc raw'!E341</f>
        <v>16774.003741888657</v>
      </c>
      <c r="D30" s="7">
        <f>'recalc raw'!E29</f>
        <v>534955.33284554</v>
      </c>
      <c r="E30" s="7">
        <f>'recalc raw'!E107</f>
        <v>82329.09660200532</v>
      </c>
      <c r="F30" s="7">
        <f>'recalc raw'!E185</f>
        <v>49608.81188173858</v>
      </c>
      <c r="G30" s="7">
        <f>'recalc raw'!E224</f>
        <v>29414.618010347313</v>
      </c>
      <c r="H30" s="7">
        <f>'recalc raw'!E68</f>
        <v>41097.951026125585</v>
      </c>
      <c r="I30" s="7">
        <f>'recalc raw'!E263</f>
        <v>4601409.71349693</v>
      </c>
      <c r="J30" s="7">
        <f>'recalc raw'!E146</f>
        <v>22007.882527958125</v>
      </c>
      <c r="K30" s="7">
        <f>'recalc raw'!E302</f>
        <v>40513.47576268967</v>
      </c>
      <c r="L30" s="7">
        <f>'recalc raw'!E380</f>
        <v>36620.829738334774</v>
      </c>
      <c r="M30" s="7">
        <f>'recalc raw'!E550</f>
        <v>0</v>
      </c>
      <c r="N30" s="7">
        <f>'recalc raw'!E636</f>
        <v>0</v>
      </c>
      <c r="O30" s="7">
        <f>'recalc raw'!E464</f>
        <v>0</v>
      </c>
      <c r="P30" s="7">
        <f>'recalc raw'!E722</f>
        <v>0</v>
      </c>
      <c r="Q30" s="7">
        <f>'recalc raw'!E765</f>
        <v>0</v>
      </c>
      <c r="R30" s="7">
        <f>'recalc raw'!E808</f>
        <v>0</v>
      </c>
      <c r="S30" s="7">
        <f>'recalc raw'!E851</f>
        <v>0</v>
      </c>
      <c r="T30" s="7">
        <f>'recalc raw'!E302</f>
        <v>40513.47576268967</v>
      </c>
      <c r="U30" s="7">
        <f>'recalc raw'!E507</f>
        <v>0</v>
      </c>
      <c r="V30" s="7">
        <f>'recalc raw'!E593</f>
        <v>0</v>
      </c>
    </row>
    <row r="31" spans="1:22" s="7" customFormat="1" ht="11.25">
      <c r="A31" s="25">
        <f t="shared" si="1"/>
        <v>28</v>
      </c>
      <c r="B31" s="1" t="str">
        <f>'recalc raw'!$C30</f>
        <v>ja3-2</v>
      </c>
      <c r="C31" s="7">
        <f>'recalc raw'!E342</f>
        <v>13225.517449007646</v>
      </c>
      <c r="D31" s="7">
        <f>'recalc raw'!E30</f>
        <v>1284984.9431895174</v>
      </c>
      <c r="E31" s="7">
        <f>'recalc raw'!E108</f>
        <v>3523.2921473458705</v>
      </c>
      <c r="F31" s="7">
        <f>'recalc raw'!E186</f>
        <v>3593.635</v>
      </c>
      <c r="G31" s="7">
        <f>'recalc raw'!E225</f>
        <v>19691.304106076936</v>
      </c>
      <c r="H31" s="7">
        <f>'recalc raw'!E69</f>
        <v>2465.452711586854</v>
      </c>
      <c r="I31" s="7">
        <f>'recalc raw'!E264</f>
        <v>3377521.707556303</v>
      </c>
      <c r="J31" s="7">
        <f>'recalc raw'!E147</f>
        <v>10482.969131691916</v>
      </c>
      <c r="K31" s="7">
        <f>'recalc raw'!E303</f>
        <v>21922.186060847613</v>
      </c>
      <c r="L31" s="7">
        <f>'recalc raw'!E381</f>
        <v>25308.74393522642</v>
      </c>
      <c r="M31" s="7">
        <f>'recalc raw'!E551</f>
        <v>0</v>
      </c>
      <c r="N31" s="7">
        <f>'recalc raw'!E637</f>
        <v>0</v>
      </c>
      <c r="O31" s="7">
        <f>'recalc raw'!E465</f>
        <v>0</v>
      </c>
      <c r="P31" s="7">
        <f>'recalc raw'!E723</f>
        <v>0</v>
      </c>
      <c r="Q31" s="7">
        <f>'recalc raw'!E766</f>
        <v>0</v>
      </c>
      <c r="R31" s="7">
        <f>'recalc raw'!E809</f>
        <v>0</v>
      </c>
      <c r="S31" s="7">
        <f>'recalc raw'!E852</f>
        <v>0</v>
      </c>
      <c r="T31" s="7">
        <f>'recalc raw'!E303</f>
        <v>21922.186060847613</v>
      </c>
      <c r="U31" s="7">
        <f>'recalc raw'!E508</f>
        <v>0</v>
      </c>
      <c r="V31" s="7">
        <f>'recalc raw'!E594</f>
        <v>0</v>
      </c>
    </row>
    <row r="32" spans="1:22" s="7" customFormat="1" ht="11.25">
      <c r="A32" s="25">
        <f t="shared" si="1"/>
        <v>29</v>
      </c>
      <c r="B32" s="1" t="str">
        <f>'recalc raw'!$C31</f>
        <v>blank-2</v>
      </c>
      <c r="C32" s="7">
        <f>'recalc raw'!E343</f>
        <v>-75.66466095340003</v>
      </c>
      <c r="D32" s="7">
        <f>'recalc raw'!E31</f>
        <v>4802.191284536391</v>
      </c>
      <c r="E32" s="7">
        <f>'recalc raw'!E109</f>
        <v>1411.61</v>
      </c>
      <c r="F32" s="7">
        <f>'recalc raw'!E187</f>
        <v>1331.2763971160755</v>
      </c>
      <c r="G32" s="7">
        <f>'recalc raw'!E226</f>
        <v>291.4292459962469</v>
      </c>
      <c r="H32" s="7">
        <f>'recalc raw'!E70</f>
        <v>-1947.4841924102445</v>
      </c>
      <c r="I32" s="7">
        <f>'recalc raw'!E265</f>
        <v>4591.793793291916</v>
      </c>
      <c r="J32" s="7">
        <f>'recalc raw'!E148</f>
        <v>6578.664012987196</v>
      </c>
      <c r="K32" s="7">
        <f>'recalc raw'!E304</f>
        <v>473.0741033755274</v>
      </c>
      <c r="L32" s="7">
        <f>'recalc raw'!E382</f>
        <v>2316.2547173442717</v>
      </c>
      <c r="M32" s="7">
        <f>'recalc raw'!E552</f>
        <v>0</v>
      </c>
      <c r="N32" s="7">
        <f>'recalc raw'!E638</f>
        <v>0</v>
      </c>
      <c r="O32" s="7">
        <f>'recalc raw'!E466</f>
        <v>0</v>
      </c>
      <c r="P32" s="7">
        <f>'recalc raw'!E724</f>
        <v>0</v>
      </c>
      <c r="Q32" s="7">
        <f>'recalc raw'!E767</f>
        <v>0</v>
      </c>
      <c r="R32" s="7">
        <f>'recalc raw'!E810</f>
        <v>0</v>
      </c>
      <c r="S32" s="7">
        <f>'recalc raw'!E853</f>
        <v>0</v>
      </c>
      <c r="T32" s="7">
        <f>'recalc raw'!E304</f>
        <v>473.0741033755274</v>
      </c>
      <c r="U32" s="7">
        <f>'recalc raw'!E509</f>
        <v>0</v>
      </c>
      <c r="V32" s="7">
        <f>'recalc raw'!E595</f>
        <v>0</v>
      </c>
    </row>
    <row r="33" spans="1:22" s="7" customFormat="1" ht="11.25">
      <c r="A33" s="25">
        <f t="shared" si="1"/>
        <v>30</v>
      </c>
      <c r="B33" s="1" t="str">
        <f>'recalc raw'!$C32</f>
        <v>dts1-2</v>
      </c>
      <c r="C33" s="7">
        <f>'recalc raw'!E344</f>
        <v>-769.6416092018077</v>
      </c>
      <c r="D33" s="7">
        <f>'recalc raw'!E32</f>
        <v>6406.087503771449</v>
      </c>
      <c r="E33" s="7">
        <f>'recalc raw'!E110</f>
        <v>159105.33355450095</v>
      </c>
      <c r="F33" s="7">
        <f>'recalc raw'!E188</f>
        <v>174366.31275116157</v>
      </c>
      <c r="G33" s="7">
        <f>'recalc raw'!E227</f>
        <v>3334.691191803387</v>
      </c>
      <c r="H33" s="7">
        <f>'recalc raw'!E71</f>
        <v>17687.523614204383</v>
      </c>
      <c r="I33" s="7">
        <f>'recalc raw'!E266</f>
        <v>7375.704137315788</v>
      </c>
      <c r="J33" s="7">
        <f>'recalc raw'!E149</f>
        <v>6292.331892827612</v>
      </c>
      <c r="K33" s="7">
        <f>'recalc raw'!E305</f>
        <v>1835.1626878418504</v>
      </c>
      <c r="L33" s="7">
        <f>'recalc raw'!E383</f>
        <v>2291.3280271994145</v>
      </c>
      <c r="M33" s="7">
        <f>'recalc raw'!E553</f>
        <v>0</v>
      </c>
      <c r="N33" s="7">
        <f>'recalc raw'!E639</f>
        <v>0</v>
      </c>
      <c r="O33" s="7">
        <f>'recalc raw'!E467</f>
        <v>0</v>
      </c>
      <c r="P33" s="7">
        <f>'recalc raw'!E725</f>
        <v>0</v>
      </c>
      <c r="Q33" s="7">
        <f>'recalc raw'!E768</f>
        <v>0</v>
      </c>
      <c r="R33" s="7">
        <f>'recalc raw'!E811</f>
        <v>0</v>
      </c>
      <c r="S33" s="7">
        <f>'recalc raw'!E854</f>
        <v>0</v>
      </c>
      <c r="T33" s="7">
        <f>'recalc raw'!E305</f>
        <v>1835.1626878418504</v>
      </c>
      <c r="U33" s="7">
        <f>'recalc raw'!E510</f>
        <v>0</v>
      </c>
      <c r="V33" s="7">
        <f>'recalc raw'!E596</f>
        <v>0</v>
      </c>
    </row>
    <row r="34" spans="1:22" s="7" customFormat="1" ht="11.25">
      <c r="A34" s="25">
        <f>A33+1</f>
        <v>31</v>
      </c>
      <c r="B34" s="1" t="str">
        <f>'recalc raw'!$C33</f>
        <v>jb3-2</v>
      </c>
      <c r="C34" s="7">
        <f>'recalc raw'!E345</f>
        <v>17399.136676209295</v>
      </c>
      <c r="D34" s="7">
        <f>'recalc raw'!E33</f>
        <v>961687.1163154276</v>
      </c>
      <c r="E34" s="7">
        <f>'recalc raw'!E111</f>
        <v>3248.2386109682134</v>
      </c>
      <c r="F34" s="7">
        <f>'recalc raw'!E189</f>
        <v>4200.274979262441</v>
      </c>
      <c r="G34" s="7">
        <f>'recalc raw'!E228</f>
        <v>31215.71523655048</v>
      </c>
      <c r="H34" s="7">
        <f>'recalc raw'!E72</f>
        <v>5183.285669571674</v>
      </c>
      <c r="I34" s="7">
        <f>'recalc raw'!E267</f>
        <v>4772586.474507425</v>
      </c>
      <c r="J34" s="7">
        <f>'recalc raw'!E150</f>
        <v>30665.159447222468</v>
      </c>
      <c r="K34" s="7">
        <f>'recalc raw'!E306</f>
        <v>49371.081997727044</v>
      </c>
      <c r="L34" s="7">
        <f>'recalc raw'!E384</f>
        <v>20011.468140538724</v>
      </c>
      <c r="M34" s="7">
        <f>'recalc raw'!E554</f>
        <v>0</v>
      </c>
      <c r="N34" s="7">
        <f>'recalc raw'!E640</f>
        <v>0</v>
      </c>
      <c r="O34" s="7">
        <f>'recalc raw'!E468</f>
        <v>0</v>
      </c>
      <c r="P34" s="7">
        <f>'recalc raw'!E726</f>
        <v>0</v>
      </c>
      <c r="Q34" s="7">
        <f>'recalc raw'!E769</f>
        <v>0</v>
      </c>
      <c r="R34" s="7">
        <f>'recalc raw'!E812</f>
        <v>0</v>
      </c>
      <c r="S34" s="7">
        <f>'recalc raw'!E855</f>
        <v>0</v>
      </c>
      <c r="T34" s="7">
        <f>'recalc raw'!E306</f>
        <v>49371.081997727044</v>
      </c>
      <c r="U34" s="7">
        <f>'recalc raw'!E511</f>
        <v>0</v>
      </c>
      <c r="V34" s="7">
        <f>'recalc raw'!E597</f>
        <v>0</v>
      </c>
    </row>
    <row r="35" spans="1:22" s="7" customFormat="1" ht="11.25">
      <c r="A35" s="25">
        <f>A34+1</f>
        <v>32</v>
      </c>
      <c r="B35" s="1" t="str">
        <f>'recalc raw'!$C34</f>
        <v>drift-8</v>
      </c>
      <c r="C35" s="7">
        <f>'recalc raw'!E346</f>
        <v>17456.50433038233</v>
      </c>
      <c r="D35" s="7">
        <f>'recalc raw'!E34</f>
        <v>529870.7991100799</v>
      </c>
      <c r="E35" s="7">
        <f>'recalc raw'!E112</f>
        <v>84700.33916901624</v>
      </c>
      <c r="F35" s="7">
        <f>'recalc raw'!E190</f>
        <v>50836.429185492794</v>
      </c>
      <c r="G35" s="7">
        <f>'recalc raw'!E229</f>
        <v>29607.68035136284</v>
      </c>
      <c r="H35" s="7">
        <f>'recalc raw'!E73</f>
        <v>41959.7005316502</v>
      </c>
      <c r="I35" s="7">
        <f>'recalc raw'!E268</f>
        <v>4611933.329256997</v>
      </c>
      <c r="J35" s="7">
        <f>'recalc raw'!E151</f>
        <v>22518.744547700466</v>
      </c>
      <c r="K35" s="7">
        <f>'recalc raw'!E307</f>
        <v>41794.794577312874</v>
      </c>
      <c r="L35" s="7">
        <f>'recalc raw'!E385</f>
        <v>36538.645000000004</v>
      </c>
      <c r="M35" s="7">
        <f>'recalc raw'!E555</f>
        <v>0</v>
      </c>
      <c r="N35" s="7">
        <f>'recalc raw'!E641</f>
        <v>0</v>
      </c>
      <c r="O35" s="7">
        <f>'recalc raw'!E469</f>
        <v>0</v>
      </c>
      <c r="P35" s="7">
        <f>'recalc raw'!E727</f>
        <v>0</v>
      </c>
      <c r="Q35" s="7">
        <f>'recalc raw'!E770</f>
        <v>0</v>
      </c>
      <c r="R35" s="7">
        <f>'recalc raw'!E813</f>
        <v>0</v>
      </c>
      <c r="S35" s="7">
        <f>'recalc raw'!E856</f>
        <v>0</v>
      </c>
      <c r="T35" s="7">
        <f>'recalc raw'!E307</f>
        <v>41794.794577312874</v>
      </c>
      <c r="U35" s="7">
        <f>'recalc raw'!E512</f>
        <v>0</v>
      </c>
      <c r="V35" s="7">
        <f>'recalc raw'!E598</f>
        <v>0</v>
      </c>
    </row>
    <row r="36" spans="1:2" s="7" customFormat="1" ht="11.25">
      <c r="A36" s="25"/>
      <c r="B36" s="1"/>
    </row>
    <row r="37" spans="1:2" s="18" customFormat="1" ht="11.25">
      <c r="A37" s="23"/>
      <c r="B37" s="17" t="s">
        <v>498</v>
      </c>
    </row>
    <row r="38" spans="1:22" s="20" customFormat="1" ht="11.25">
      <c r="A38" s="24"/>
      <c r="B38" s="20" t="s">
        <v>474</v>
      </c>
      <c r="C38" s="20" t="str">
        <f aca="true" t="shared" si="2" ref="C38:U38">C2</f>
        <v>Y 371.029</v>
      </c>
      <c r="D38" s="20" t="str">
        <f t="shared" si="2"/>
        <v>Ba 455.403</v>
      </c>
      <c r="E38" s="20" t="str">
        <f t="shared" si="2"/>
        <v>Cr 267.716</v>
      </c>
      <c r="F38" s="20" t="str">
        <f t="shared" si="2"/>
        <v>Ni 231.604</v>
      </c>
      <c r="G38" s="20" t="str">
        <f t="shared" si="2"/>
        <v>Sc 361.384</v>
      </c>
      <c r="H38" s="20" t="str">
        <f t="shared" si="2"/>
        <v>Co 228.616</v>
      </c>
      <c r="I38" s="20" t="str">
        <f t="shared" si="2"/>
        <v>Sr 407.771</v>
      </c>
      <c r="J38" s="20" t="str">
        <f t="shared" si="2"/>
        <v>Cu 324.754</v>
      </c>
      <c r="K38" s="20" t="str">
        <f t="shared" si="2"/>
        <v>V 292.402</v>
      </c>
      <c r="L38" s="20" t="str">
        <f t="shared" si="2"/>
        <v>Zr 343.823</v>
      </c>
      <c r="M38" s="20">
        <f t="shared" si="2"/>
        <v>0</v>
      </c>
      <c r="N38" s="20">
        <f t="shared" si="2"/>
        <v>0</v>
      </c>
      <c r="O38" s="20">
        <f t="shared" si="2"/>
        <v>0</v>
      </c>
      <c r="P38" s="20">
        <f t="shared" si="2"/>
        <v>0</v>
      </c>
      <c r="Q38" s="20">
        <f t="shared" si="2"/>
        <v>0</v>
      </c>
      <c r="R38" s="20">
        <f t="shared" si="2"/>
        <v>0</v>
      </c>
      <c r="S38" s="20">
        <f t="shared" si="2"/>
        <v>0</v>
      </c>
      <c r="T38" s="20" t="str">
        <f t="shared" si="2"/>
        <v>V 292.402</v>
      </c>
      <c r="U38" s="20">
        <f t="shared" si="2"/>
        <v>0</v>
      </c>
      <c r="V38" s="20">
        <f>V2</f>
        <v>0</v>
      </c>
    </row>
    <row r="40" spans="1:23" ht="11.25">
      <c r="A40" s="25">
        <v>1</v>
      </c>
      <c r="B40" s="1" t="str">
        <f>'recalc raw'!$C3</f>
        <v>drift-1</v>
      </c>
      <c r="C40" s="7">
        <f>C4-blanks!C$9</f>
        <v>17978.359012810022</v>
      </c>
      <c r="D40" s="7">
        <f>D4-blanks!D$9</f>
        <v>544571.3896550855</v>
      </c>
      <c r="E40" s="7">
        <f>E4-blanks!E$9</f>
        <v>75451.20711550723</v>
      </c>
      <c r="F40" s="7">
        <f>F4-blanks!F$9</f>
        <v>43181.64708942064</v>
      </c>
      <c r="G40" s="7">
        <f>G4-blanks!G$9</f>
        <v>29265.501171282995</v>
      </c>
      <c r="H40" s="7">
        <f>H4-blanks!H$9</f>
        <v>37868.3895681922</v>
      </c>
      <c r="I40" s="7">
        <f>I4-blanks!I$9</f>
        <v>4721524.292976549</v>
      </c>
      <c r="J40" s="7">
        <f>J4-blanks!J$9</f>
        <v>15359.967392037046</v>
      </c>
      <c r="K40" s="7">
        <f>K4-blanks!K$9</f>
        <v>39672.98541961865</v>
      </c>
      <c r="L40" s="7">
        <f>L4-blanks!L$9</f>
        <v>32406.923926184383</v>
      </c>
      <c r="M40" s="7">
        <f>M4-blanks!M$9</f>
        <v>0</v>
      </c>
      <c r="N40" s="109">
        <f>N4-blanks!N$9</f>
        <v>0</v>
      </c>
      <c r="O40" s="7">
        <f>O4-blanks!O$9</f>
        <v>0</v>
      </c>
      <c r="P40" s="7">
        <f>P4-blanks!P$9</f>
        <v>0</v>
      </c>
      <c r="Q40" s="7">
        <f>Q4-blanks!Q$9</f>
        <v>0</v>
      </c>
      <c r="R40" s="7">
        <f>R4-blanks!R$9</f>
        <v>0</v>
      </c>
      <c r="S40" s="7">
        <f>S4-blanks!S$9</f>
        <v>0</v>
      </c>
      <c r="T40" s="7">
        <f>T4-blanks!T$9</f>
        <v>38991.941127385486</v>
      </c>
      <c r="U40" s="7">
        <f>U4-blanks!U$9</f>
        <v>0</v>
      </c>
      <c r="V40" s="7">
        <f>V4-blanks!V$9</f>
        <v>0</v>
      </c>
      <c r="W40" s="7"/>
    </row>
    <row r="41" spans="1:23" ht="11.25">
      <c r="A41" s="25">
        <f>A40+1</f>
        <v>2</v>
      </c>
      <c r="B41" s="1" t="str">
        <f>'recalc raw'!$C4</f>
        <v>blank-1</v>
      </c>
      <c r="C41" s="7">
        <f>C5-blanks!C$9</f>
        <v>-356.6286996816606</v>
      </c>
      <c r="D41" s="7">
        <f>D5-blanks!D$9</f>
        <v>491.9326522088677</v>
      </c>
      <c r="E41" s="7">
        <f>E5-blanks!E$9</f>
        <v>-5.440000000000055</v>
      </c>
      <c r="F41" s="7">
        <f>F5-blanks!F$9</f>
        <v>-685.2871839737347</v>
      </c>
      <c r="G41" s="7">
        <f>G5-blanks!G$9</f>
        <v>-73.379931361747</v>
      </c>
      <c r="H41" s="7">
        <f>H5-blanks!H$9</f>
        <v>-2036.862542965076</v>
      </c>
      <c r="I41" s="7">
        <f>I5-blanks!I$9</f>
        <v>194.6817186777198</v>
      </c>
      <c r="J41" s="7">
        <f>J5-blanks!J$9</f>
        <v>127.50399413053856</v>
      </c>
      <c r="K41" s="7">
        <f>K5-blanks!K$9</f>
        <v>135.1903187751078</v>
      </c>
      <c r="L41" s="7">
        <f>L5-blanks!L$9</f>
        <v>-172.55800713079088</v>
      </c>
      <c r="M41" s="7">
        <f>M5-blanks!M$9</f>
        <v>0</v>
      </c>
      <c r="N41" s="109">
        <f>N5-blanks!N$9</f>
        <v>0</v>
      </c>
      <c r="O41" s="7">
        <f>O5-blanks!O$9</f>
        <v>0</v>
      </c>
      <c r="P41" s="7">
        <f>P5-blanks!P$9</f>
        <v>0</v>
      </c>
      <c r="Q41" s="7">
        <f>Q5-blanks!Q$9</f>
        <v>0</v>
      </c>
      <c r="R41" s="7">
        <f>R5-blanks!R$9</f>
        <v>0</v>
      </c>
      <c r="S41" s="7">
        <f>S5-blanks!S$9</f>
        <v>0</v>
      </c>
      <c r="T41" s="7">
        <f>T5-blanks!T$9</f>
        <v>-545.8539734580537</v>
      </c>
      <c r="U41" s="7">
        <f>U5-blanks!U$9</f>
        <v>0</v>
      </c>
      <c r="V41" s="7">
        <f>V5-blanks!V$9</f>
        <v>0</v>
      </c>
      <c r="W41" s="7"/>
    </row>
    <row r="42" spans="1:23" ht="11.25">
      <c r="A42" s="25">
        <f aca="true" t="shared" si="3" ref="A42:A60">A41+1</f>
        <v>3</v>
      </c>
      <c r="B42" s="1" t="str">
        <f>'recalc raw'!$C5</f>
        <v>bir1-1</v>
      </c>
      <c r="C42" s="7">
        <f>C6-blanks!C$9</f>
        <v>10646.148377639398</v>
      </c>
      <c r="D42" s="7">
        <f>D6-blanks!D$9</f>
        <v>25058.816886736382</v>
      </c>
      <c r="E42" s="7">
        <f>E6-blanks!E$9</f>
        <v>13775.540696558945</v>
      </c>
      <c r="F42" s="7">
        <f>F6-blanks!F$9</f>
        <v>10211.98493770443</v>
      </c>
      <c r="G42" s="7">
        <f>G6-blanks!G$9</f>
        <v>40468.48258830646</v>
      </c>
      <c r="H42" s="7">
        <f>H6-blanks!H$9</f>
        <v>9565.896735375321</v>
      </c>
      <c r="I42" s="7">
        <f>I6-blanks!I$9</f>
        <v>1283457.8330896138</v>
      </c>
      <c r="J42" s="7">
        <f>J6-blanks!J$9</f>
        <v>14244.606036057272</v>
      </c>
      <c r="K42" s="7">
        <f>K6-blanks!K$9</f>
        <v>39694.8553242901</v>
      </c>
      <c r="L42" s="7">
        <f>L6-blanks!L$9</f>
        <v>2144.5082897865186</v>
      </c>
      <c r="M42" s="7">
        <f>M6-blanks!M$9</f>
        <v>0</v>
      </c>
      <c r="N42" s="109">
        <f>N6-blanks!N$9</f>
        <v>0</v>
      </c>
      <c r="O42" s="7">
        <f>O6-blanks!O$9</f>
        <v>0</v>
      </c>
      <c r="P42" s="7">
        <f>P6-blanks!P$9</f>
        <v>0</v>
      </c>
      <c r="Q42" s="7">
        <f>Q6-blanks!Q$9</f>
        <v>0</v>
      </c>
      <c r="R42" s="7">
        <f>R6-blanks!R$9</f>
        <v>0</v>
      </c>
      <c r="S42" s="7">
        <f>S6-blanks!S$9</f>
        <v>0</v>
      </c>
      <c r="T42" s="7">
        <f>T6-blanks!T$9</f>
        <v>39013.81103205694</v>
      </c>
      <c r="U42" s="7">
        <f>U6-blanks!U$9</f>
        <v>0</v>
      </c>
      <c r="V42" s="7">
        <f>V6-blanks!V$9</f>
        <v>0</v>
      </c>
      <c r="W42" s="7"/>
    </row>
    <row r="43" spans="1:23" ht="11.25">
      <c r="A43" s="25">
        <f t="shared" si="3"/>
        <v>4</v>
      </c>
      <c r="B43" s="1" t="str">
        <f>'recalc raw'!$C6</f>
        <v>drift-2</v>
      </c>
      <c r="C43" s="7">
        <f>C7-blanks!C$9</f>
        <v>18146.20302263041</v>
      </c>
      <c r="D43" s="7">
        <f>D7-blanks!D$9</f>
        <v>540781.4834007185</v>
      </c>
      <c r="E43" s="7">
        <f>E7-blanks!E$9</f>
        <v>76926.53819459982</v>
      </c>
      <c r="F43" s="7">
        <f>F7-blanks!F$9</f>
        <v>44846.92154013812</v>
      </c>
      <c r="G43" s="7">
        <f>G7-blanks!G$9</f>
        <v>30320.31593794696</v>
      </c>
      <c r="H43" s="7">
        <f>H7-blanks!H$9</f>
        <v>38955.94948289148</v>
      </c>
      <c r="I43" s="7">
        <f>I7-blanks!I$9</f>
        <v>4731298.14781313</v>
      </c>
      <c r="J43" s="7">
        <f>J7-blanks!J$9</f>
        <v>15861.562994326358</v>
      </c>
      <c r="K43" s="7">
        <f>K7-blanks!K$9</f>
        <v>40217.595577849366</v>
      </c>
      <c r="L43" s="7">
        <f>L7-blanks!L$9</f>
        <v>33306.553855603575</v>
      </c>
      <c r="M43" s="7">
        <f>M7-blanks!M$9</f>
        <v>0</v>
      </c>
      <c r="N43" s="109">
        <f>N7-blanks!N$9</f>
        <v>0</v>
      </c>
      <c r="O43" s="7">
        <f>O7-blanks!O$9</f>
        <v>0</v>
      </c>
      <c r="P43" s="7">
        <f>P7-blanks!P$9</f>
        <v>0</v>
      </c>
      <c r="Q43" s="7">
        <f>Q7-blanks!Q$9</f>
        <v>0</v>
      </c>
      <c r="R43" s="7">
        <f>R7-blanks!R$9</f>
        <v>0</v>
      </c>
      <c r="S43" s="7">
        <f>S7-blanks!S$9</f>
        <v>0</v>
      </c>
      <c r="T43" s="7">
        <f>T7-blanks!T$9</f>
        <v>39536.5512856162</v>
      </c>
      <c r="U43" s="7">
        <f>U7-blanks!U$9</f>
        <v>0</v>
      </c>
      <c r="V43" s="7">
        <f>V7-blanks!V$9</f>
        <v>0</v>
      </c>
      <c r="W43" s="7"/>
    </row>
    <row r="44" spans="1:23" ht="11.25">
      <c r="A44" s="25">
        <f t="shared" si="3"/>
        <v>5</v>
      </c>
      <c r="B44" s="1" t="str">
        <f>'recalc raw'!$C7</f>
        <v>jp1-1</v>
      </c>
      <c r="C44" s="7">
        <f>C8-blanks!C$9</f>
        <v>-330.2584135906011</v>
      </c>
      <c r="D44" s="7">
        <f>D8-blanks!D$9</f>
        <v>39623.898036982035</v>
      </c>
      <c r="E44" s="7">
        <f>E8-blanks!E$9</f>
        <v>110175.4294293372</v>
      </c>
      <c r="F44" s="7">
        <f>F8-blanks!F$9</f>
        <v>168662.69864861877</v>
      </c>
      <c r="G44" s="7">
        <f>G8-blanks!G$9</f>
        <v>6303.347660121068</v>
      </c>
      <c r="H44" s="7">
        <f>H8-blanks!H$9</f>
        <v>17660.93635631382</v>
      </c>
      <c r="I44" s="7">
        <f>I8-blanks!I$9</f>
        <v>7405.664488030364</v>
      </c>
      <c r="J44" s="7">
        <f>J8-blanks!J$9</f>
        <v>-246.9735637449494</v>
      </c>
      <c r="K44" s="7">
        <f>K8-blanks!K$9</f>
        <v>2691.1229061257673</v>
      </c>
      <c r="L44" s="7">
        <f>L8-blanks!L$9</f>
        <v>593.3382897865185</v>
      </c>
      <c r="M44" s="7">
        <f>M8-blanks!M$9</f>
        <v>0</v>
      </c>
      <c r="N44" s="109">
        <f>N8-blanks!N$9</f>
        <v>0</v>
      </c>
      <c r="O44" s="7">
        <f>O8-blanks!O$9</f>
        <v>0</v>
      </c>
      <c r="P44" s="7">
        <f>P8-blanks!P$9</f>
        <v>0</v>
      </c>
      <c r="Q44" s="7">
        <f>Q8-blanks!Q$9</f>
        <v>0</v>
      </c>
      <c r="R44" s="7">
        <f>R8-blanks!R$9</f>
        <v>0</v>
      </c>
      <c r="S44" s="7">
        <f>S8-blanks!S$9</f>
        <v>0</v>
      </c>
      <c r="T44" s="7">
        <f>T8-blanks!T$9</f>
        <v>2010.0786138926057</v>
      </c>
      <c r="U44" s="7">
        <f>U8-blanks!U$9</f>
        <v>0</v>
      </c>
      <c r="V44" s="7">
        <f>V8-blanks!V$9</f>
        <v>0</v>
      </c>
      <c r="W44" s="7"/>
    </row>
    <row r="45" spans="1:23" ht="11.25">
      <c r="A45" s="25">
        <f t="shared" si="3"/>
        <v>6</v>
      </c>
      <c r="B45" s="1" t="str">
        <f>'recalc raw'!$C8</f>
        <v>186r1  89-97</v>
      </c>
      <c r="C45" s="7">
        <f>C9-blanks!C$9</f>
        <v>14067.959399490623</v>
      </c>
      <c r="D45" s="7">
        <f>D9-blanks!D$9</f>
        <v>16601.986905906844</v>
      </c>
      <c r="E45" s="7">
        <f>E9-blanks!E$9</f>
        <v>8909.572949407637</v>
      </c>
      <c r="F45" s="7">
        <f>F9-blanks!F$9</f>
        <v>7942.056132633709</v>
      </c>
      <c r="G45" s="7">
        <f>G9-blanks!G$9</f>
        <v>40607.58730410374</v>
      </c>
      <c r="H45" s="7">
        <f>H9-blanks!H$9</f>
        <v>6486.431735375321</v>
      </c>
      <c r="I45" s="7">
        <f>I9-blanks!I$9</f>
        <v>1051688.2613898674</v>
      </c>
      <c r="J45" s="7">
        <f>J9-blanks!J$9</f>
        <v>7560.50932357855</v>
      </c>
      <c r="K45" s="7">
        <f>K9-blanks!K$9</f>
        <v>25271.13879630029</v>
      </c>
      <c r="L45" s="7">
        <f>L9-blanks!L$9</f>
        <v>6163.804659879698</v>
      </c>
      <c r="M45" s="7">
        <f>M9-blanks!M$9</f>
        <v>0</v>
      </c>
      <c r="N45" s="109">
        <f>N9-blanks!N$9</f>
        <v>0</v>
      </c>
      <c r="O45" s="7">
        <f>O9-blanks!O$9</f>
        <v>0</v>
      </c>
      <c r="P45" s="7">
        <f>P9-blanks!P$9</f>
        <v>0</v>
      </c>
      <c r="Q45" s="7">
        <f>Q9-blanks!Q$9</f>
        <v>0</v>
      </c>
      <c r="R45" s="7">
        <f>R9-blanks!R$9</f>
        <v>0</v>
      </c>
      <c r="S45" s="7">
        <f>S9-blanks!S$9</f>
        <v>0</v>
      </c>
      <c r="T45" s="7">
        <f>T9-blanks!T$9</f>
        <v>24590.094504067125</v>
      </c>
      <c r="U45" s="7">
        <f>U9-blanks!U$9</f>
        <v>0</v>
      </c>
      <c r="V45" s="7">
        <f>V9-blanks!V$9</f>
        <v>0</v>
      </c>
      <c r="W45" s="7"/>
    </row>
    <row r="46" spans="1:23" ht="11.25">
      <c r="A46" s="25">
        <f t="shared" si="3"/>
        <v>7</v>
      </c>
      <c r="B46" s="1" t="str">
        <f>'recalc raw'!$C9</f>
        <v>drift-3</v>
      </c>
      <c r="C46" s="7">
        <f>C10-blanks!C$9</f>
        <v>18134.68360820459</v>
      </c>
      <c r="D46" s="7">
        <f>D10-blanks!D$9</f>
        <v>554397.2208885411</v>
      </c>
      <c r="E46" s="7">
        <f>E10-blanks!E$9</f>
        <v>78538.73035132598</v>
      </c>
      <c r="F46" s="7">
        <f>F10-blanks!F$9</f>
        <v>45931.27539517349</v>
      </c>
      <c r="G46" s="7">
        <f>G10-blanks!G$9</f>
        <v>30430.95027804492</v>
      </c>
      <c r="H46" s="7">
        <f>H10-blanks!H$9</f>
        <v>42127.26471127611</v>
      </c>
      <c r="I46" s="7">
        <f>I10-blanks!I$9</f>
        <v>4805792.714247386</v>
      </c>
      <c r="J46" s="7">
        <f>J10-blanks!J$9</f>
        <v>16413.727641354737</v>
      </c>
      <c r="K46" s="7">
        <f>K10-blanks!K$9</f>
        <v>40274.48227498096</v>
      </c>
      <c r="L46" s="7">
        <f>L10-blanks!L$9</f>
        <v>33003.50187039457</v>
      </c>
      <c r="M46" s="7">
        <f>M10-blanks!M$9</f>
        <v>0</v>
      </c>
      <c r="N46" s="109">
        <f>N10-blanks!N$9</f>
        <v>0</v>
      </c>
      <c r="O46" s="7">
        <f>O10-blanks!O$9</f>
        <v>0</v>
      </c>
      <c r="P46" s="7">
        <f>P10-blanks!P$9</f>
        <v>0</v>
      </c>
      <c r="Q46" s="7">
        <f>Q10-blanks!Q$9</f>
        <v>0</v>
      </c>
      <c r="R46" s="7">
        <f>R10-blanks!R$9</f>
        <v>0</v>
      </c>
      <c r="S46" s="7">
        <f>S10-blanks!S$9</f>
        <v>0</v>
      </c>
      <c r="T46" s="7">
        <f>T10-blanks!T$9</f>
        <v>39593.4379827478</v>
      </c>
      <c r="U46" s="7">
        <f>U10-blanks!U$9</f>
        <v>0</v>
      </c>
      <c r="V46" s="7">
        <f>V10-blanks!V$9</f>
        <v>0</v>
      </c>
      <c r="W46" s="7"/>
    </row>
    <row r="47" spans="1:23" ht="11.25">
      <c r="A47" s="25">
        <f t="shared" si="3"/>
        <v>8</v>
      </c>
      <c r="B47" s="1" t="str">
        <f>'recalc raw'!$C10</f>
        <v>187r1  84-94</v>
      </c>
      <c r="C47" s="7">
        <f>C11-blanks!C$9</f>
        <v>11236.550029686065</v>
      </c>
      <c r="D47" s="7">
        <f>D11-blanks!D$9</f>
        <v>13912.484769043363</v>
      </c>
      <c r="E47" s="7">
        <f>E11-blanks!E$9</f>
        <v>10781.56240341983</v>
      </c>
      <c r="F47" s="7">
        <f>F11-blanks!F$9</f>
        <v>6808.751520428954</v>
      </c>
      <c r="G47" s="7">
        <f>G11-blanks!G$9</f>
        <v>43032.686085196015</v>
      </c>
      <c r="H47" s="7">
        <f>H11-blanks!H$9</f>
        <v>6480.3548342857575</v>
      </c>
      <c r="I47" s="7">
        <f>I11-blanks!I$9</f>
        <v>1051688.2613898674</v>
      </c>
      <c r="J47" s="7">
        <f>J11-blanks!J$9</f>
        <v>1604.7442516028186</v>
      </c>
      <c r="K47" s="7">
        <f>K11-blanks!K$9</f>
        <v>32804.46377974117</v>
      </c>
      <c r="L47" s="7">
        <f>L11-blanks!L$9</f>
        <v>3025.9442020922315</v>
      </c>
      <c r="M47" s="7">
        <f>M11-blanks!M$9</f>
        <v>0</v>
      </c>
      <c r="N47" s="109">
        <f>N11-blanks!N$9</f>
        <v>0</v>
      </c>
      <c r="O47" s="7">
        <f>O11-blanks!O$9</f>
        <v>0</v>
      </c>
      <c r="P47" s="7">
        <f>P11-blanks!P$9</f>
        <v>0</v>
      </c>
      <c r="Q47" s="7">
        <f>Q11-blanks!Q$9</f>
        <v>0</v>
      </c>
      <c r="R47" s="7">
        <f>R11-blanks!R$9</f>
        <v>0</v>
      </c>
      <c r="S47" s="7">
        <f>S11-blanks!S$9</f>
        <v>0</v>
      </c>
      <c r="T47" s="7">
        <f>T11-blanks!T$9</f>
        <v>32123.419487508007</v>
      </c>
      <c r="U47" s="7">
        <f>U11-blanks!U$9</f>
        <v>0</v>
      </c>
      <c r="V47" s="7">
        <f>V11-blanks!V$9</f>
        <v>0</v>
      </c>
      <c r="W47" s="7"/>
    </row>
    <row r="48" spans="1:23" ht="11.25">
      <c r="A48" s="25">
        <f t="shared" si="3"/>
        <v>9</v>
      </c>
      <c r="B48" s="1" t="str">
        <f>'recalc raw'!$C11</f>
        <v>188r2  30-37</v>
      </c>
      <c r="C48" s="7">
        <f>C12-blanks!C$9</f>
        <v>10508.799815155633</v>
      </c>
      <c r="D48" s="7">
        <f>D12-blanks!D$9</f>
        <v>11299.421242726807</v>
      </c>
      <c r="E48" s="7">
        <f>E12-blanks!E$9</f>
        <v>10859.606184940536</v>
      </c>
      <c r="F48" s="7">
        <f>F12-blanks!F$9</f>
        <v>9724.030911656213</v>
      </c>
      <c r="G48" s="7">
        <f>G12-blanks!G$9</f>
        <v>40137.11382809565</v>
      </c>
      <c r="H48" s="7">
        <f>H12-blanks!H$9</f>
        <v>8425.739862542956</v>
      </c>
      <c r="I48" s="7">
        <f>I12-blanks!I$9</f>
        <v>987039.4421602896</v>
      </c>
      <c r="J48" s="7">
        <f>J12-blanks!J$9</f>
        <v>11955.441738027252</v>
      </c>
      <c r="K48" s="7">
        <f>K12-blanks!K$9</f>
        <v>26412.6308153714</v>
      </c>
      <c r="L48" s="7">
        <f>L12-blanks!L$9</f>
        <v>2963.8737440337027</v>
      </c>
      <c r="M48" s="7">
        <f>M12-blanks!M$9</f>
        <v>0</v>
      </c>
      <c r="N48" s="109">
        <f>N12-blanks!N$9</f>
        <v>0</v>
      </c>
      <c r="O48" s="7">
        <f>O12-blanks!O$9</f>
        <v>0</v>
      </c>
      <c r="P48" s="7">
        <f>P12-blanks!P$9</f>
        <v>0</v>
      </c>
      <c r="Q48" s="7">
        <f>Q12-blanks!Q$9</f>
        <v>0</v>
      </c>
      <c r="R48" s="7">
        <f>R12-blanks!R$9</f>
        <v>0</v>
      </c>
      <c r="S48" s="7">
        <f>S12-blanks!S$9</f>
        <v>0</v>
      </c>
      <c r="T48" s="7">
        <f>T12-blanks!T$9</f>
        <v>25731.586523138238</v>
      </c>
      <c r="U48" s="7">
        <f>U12-blanks!U$9</f>
        <v>0</v>
      </c>
      <c r="V48" s="7">
        <f>V12-blanks!V$9</f>
        <v>0</v>
      </c>
      <c r="W48" s="7"/>
    </row>
    <row r="49" spans="1:23" ht="11.25">
      <c r="A49" s="25">
        <f t="shared" si="3"/>
        <v>10</v>
      </c>
      <c r="B49" s="1" t="str">
        <f>'recalc raw'!$C12</f>
        <v>189r3  67-76</v>
      </c>
      <c r="C49" s="7">
        <f>C13-blanks!C$9</f>
        <v>2612.9573439127594</v>
      </c>
      <c r="D49" s="7">
        <f>D13-blanks!D$9</f>
        <v>5952.279224092819</v>
      </c>
      <c r="E49" s="7">
        <f>E13-blanks!E$9</f>
        <v>5816.345537311025</v>
      </c>
      <c r="F49" s="7">
        <f>F13-blanks!F$9</f>
        <v>39717.186758313444</v>
      </c>
      <c r="G49" s="7">
        <f>G13-blanks!G$9</f>
        <v>9349.974653228335</v>
      </c>
      <c r="H49" s="7">
        <f>H13-blanks!H$9</f>
        <v>11300.221020333505</v>
      </c>
      <c r="I49" s="7">
        <f>I13-blanks!I$9</f>
        <v>891726.8541679975</v>
      </c>
      <c r="J49" s="7">
        <f>J13-blanks!J$9</f>
        <v>12129.12951743449</v>
      </c>
      <c r="K49" s="7">
        <f>K13-blanks!K$9</f>
        <v>5789.193348316168</v>
      </c>
      <c r="L49" s="7">
        <f>L13-blanks!L$9</f>
        <v>1840.5471414859303</v>
      </c>
      <c r="M49" s="7">
        <f>M13-blanks!M$9</f>
        <v>0</v>
      </c>
      <c r="N49" s="109">
        <f>N13-blanks!N$9</f>
        <v>0</v>
      </c>
      <c r="O49" s="7">
        <f>O13-blanks!O$9</f>
        <v>0</v>
      </c>
      <c r="P49" s="7">
        <f>P13-blanks!P$9</f>
        <v>0</v>
      </c>
      <c r="Q49" s="7">
        <f>Q13-blanks!Q$9</f>
        <v>0</v>
      </c>
      <c r="R49" s="7">
        <f>R13-blanks!R$9</f>
        <v>0</v>
      </c>
      <c r="S49" s="7">
        <f>S13-blanks!S$9</f>
        <v>0</v>
      </c>
      <c r="T49" s="7">
        <f>T13-blanks!T$9</f>
        <v>5108.149056083007</v>
      </c>
      <c r="U49" s="7">
        <f>U13-blanks!U$9</f>
        <v>0</v>
      </c>
      <c r="V49" s="7">
        <f>V13-blanks!V$9</f>
        <v>0</v>
      </c>
      <c r="W49" s="7"/>
    </row>
    <row r="50" spans="1:23" ht="11.25">
      <c r="A50" s="25">
        <f t="shared" si="3"/>
        <v>11</v>
      </c>
      <c r="B50" s="1" t="str">
        <f>'recalc raw'!$C13</f>
        <v>ja3-1</v>
      </c>
      <c r="C50" s="7">
        <f>C14-blanks!C$9</f>
        <v>14036.1562704965</v>
      </c>
      <c r="D50" s="7">
        <f>D14-blanks!D$9</f>
        <v>1348663.8106484462</v>
      </c>
      <c r="E50" s="7">
        <f>E14-blanks!E$9</f>
        <v>1881.1103606732636</v>
      </c>
      <c r="F50" s="7">
        <f>F14-blanks!F$9</f>
        <v>3079.710786857659</v>
      </c>
      <c r="G50" s="7">
        <f>G14-blanks!G$9</f>
        <v>19457.8556853655</v>
      </c>
      <c r="H50" s="7">
        <f>H14-blanks!H$9</f>
        <v>9161.72173537532</v>
      </c>
      <c r="I50" s="7">
        <f>I14-blanks!I$9</f>
        <v>3448983.673510771</v>
      </c>
      <c r="J50" s="7">
        <f>J14-blanks!J$9</f>
        <v>4105.04375280412</v>
      </c>
      <c r="K50" s="7">
        <f>K14-blanks!K$9</f>
        <v>21262.67730887124</v>
      </c>
      <c r="L50" s="7">
        <f>L14-blanks!L$9</f>
        <v>21640.706744589632</v>
      </c>
      <c r="M50" s="7">
        <f>M14-blanks!M$9</f>
        <v>0</v>
      </c>
      <c r="N50" s="109">
        <f>N14-blanks!N$9</f>
        <v>0</v>
      </c>
      <c r="O50" s="7">
        <f>O14-blanks!O$9</f>
        <v>0</v>
      </c>
      <c r="P50" s="7">
        <f>P14-blanks!P$9</f>
        <v>0</v>
      </c>
      <c r="Q50" s="7">
        <f>Q14-blanks!Q$9</f>
        <v>0</v>
      </c>
      <c r="R50" s="7">
        <f>R14-blanks!R$9</f>
        <v>0</v>
      </c>
      <c r="S50" s="7">
        <f>S14-blanks!S$9</f>
        <v>0</v>
      </c>
      <c r="T50" s="7">
        <f>T14-blanks!T$9</f>
        <v>20581.633016638076</v>
      </c>
      <c r="U50" s="7">
        <f>U14-blanks!U$9</f>
        <v>0</v>
      </c>
      <c r="V50" s="7">
        <f>V14-blanks!V$9</f>
        <v>0</v>
      </c>
      <c r="W50" s="7"/>
    </row>
    <row r="51" spans="1:23" ht="11.25">
      <c r="A51" s="25">
        <f t="shared" si="3"/>
        <v>12</v>
      </c>
      <c r="B51" s="1" t="str">
        <f>'recalc raw'!$C14</f>
        <v>drift-4</v>
      </c>
      <c r="C51" s="7">
        <f>C15-blanks!C$9</f>
        <v>18760.834432436954</v>
      </c>
      <c r="D51" s="7">
        <f>D15-blanks!D$9</f>
        <v>536113.0898194711</v>
      </c>
      <c r="E51" s="7">
        <f>E15-blanks!E$9</f>
        <v>79930.52081159696</v>
      </c>
      <c r="F51" s="7">
        <f>F15-blanks!F$9</f>
        <v>48536.82078685766</v>
      </c>
      <c r="G51" s="7">
        <f>G15-blanks!G$9</f>
        <v>30134.51775273185</v>
      </c>
      <c r="H51" s="7">
        <f>H15-blanks!H$9</f>
        <v>42606.315657743886</v>
      </c>
      <c r="I51" s="7">
        <f>I15-blanks!I$9</f>
        <v>4652742.302193209</v>
      </c>
      <c r="J51" s="7">
        <f>J15-blanks!J$9</f>
        <v>16220.380971148725</v>
      </c>
      <c r="K51" s="7">
        <f>K15-blanks!K$9</f>
        <v>40891.83988160118</v>
      </c>
      <c r="L51" s="7">
        <f>L15-blanks!L$9</f>
        <v>34393.99051349161</v>
      </c>
      <c r="M51" s="7">
        <f>M15-blanks!M$9</f>
        <v>0</v>
      </c>
      <c r="N51" s="109">
        <f>N15-blanks!N$9</f>
        <v>0</v>
      </c>
      <c r="O51" s="7">
        <f>O15-blanks!O$9</f>
        <v>0</v>
      </c>
      <c r="P51" s="7">
        <f>P15-blanks!P$9</f>
        <v>0</v>
      </c>
      <c r="Q51" s="7">
        <f>Q15-blanks!Q$9</f>
        <v>0</v>
      </c>
      <c r="R51" s="7">
        <f>R15-blanks!R$9</f>
        <v>0</v>
      </c>
      <c r="S51" s="7">
        <f>S15-blanks!S$9</f>
        <v>0</v>
      </c>
      <c r="T51" s="7">
        <f>T15-blanks!T$9</f>
        <v>40210.79558936802</v>
      </c>
      <c r="U51" s="7">
        <f>U15-blanks!U$9</f>
        <v>0</v>
      </c>
      <c r="V51" s="7">
        <f>V15-blanks!V$9</f>
        <v>0</v>
      </c>
      <c r="W51" s="7"/>
    </row>
    <row r="52" spans="1:23" ht="11.25">
      <c r="A52" s="25">
        <f t="shared" si="3"/>
        <v>13</v>
      </c>
      <c r="B52" s="1" t="str">
        <f>'recalc raw'!$C15</f>
        <v>dts1-1</v>
      </c>
      <c r="C52" s="7">
        <f>C16-blanks!C$9</f>
        <v>-57.04422958370583</v>
      </c>
      <c r="D52" s="7">
        <f>D16-blanks!D$9</f>
        <v>1691.9169562610896</v>
      </c>
      <c r="E52" s="7">
        <f>E16-blanks!E$9</f>
        <v>153595.08083940047</v>
      </c>
      <c r="F52" s="7">
        <f>F16-blanks!F$9</f>
        <v>172634.93589193182</v>
      </c>
      <c r="G52" s="7">
        <f>G16-blanks!G$9</f>
        <v>2922.783461630644</v>
      </c>
      <c r="H52" s="7">
        <f>H16-blanks!H$9</f>
        <v>21444.02782160695</v>
      </c>
      <c r="I52" s="7">
        <f>I16-blanks!I$9</f>
        <v>4066.299488030364</v>
      </c>
      <c r="J52" s="7">
        <f>J16-blanks!J$9</f>
        <v>-368.718243645415</v>
      </c>
      <c r="K52" s="7">
        <f>K16-blanks!K$9</f>
        <v>732.1412558444629</v>
      </c>
      <c r="L52" s="7">
        <f>L16-blanks!L$9</f>
        <v>-169.20659550539926</v>
      </c>
      <c r="M52" s="7">
        <f>M16-blanks!M$9</f>
        <v>0</v>
      </c>
      <c r="N52" s="109">
        <f>N16-blanks!N$9</f>
        <v>0</v>
      </c>
      <c r="O52" s="7">
        <f>O16-blanks!O$9</f>
        <v>0</v>
      </c>
      <c r="P52" s="7">
        <f>P16-blanks!P$9</f>
        <v>0</v>
      </c>
      <c r="Q52" s="7">
        <f>Q16-blanks!Q$9</f>
        <v>0</v>
      </c>
      <c r="R52" s="7">
        <f>R16-blanks!R$9</f>
        <v>0</v>
      </c>
      <c r="S52" s="7">
        <f>S16-blanks!S$9</f>
        <v>0</v>
      </c>
      <c r="T52" s="7">
        <f>T16-blanks!T$9</f>
        <v>51.09696361130136</v>
      </c>
      <c r="U52" s="7">
        <f>U16-blanks!U$9</f>
        <v>0</v>
      </c>
      <c r="V52" s="7">
        <f>V16-blanks!V$9</f>
        <v>0</v>
      </c>
      <c r="W52" s="7"/>
    </row>
    <row r="53" spans="1:23" ht="11.25">
      <c r="A53" s="25">
        <f t="shared" si="3"/>
        <v>14</v>
      </c>
      <c r="B53" s="1" t="str">
        <f>'recalc raw'!$C16</f>
        <v>191r3  55-66</v>
      </c>
      <c r="C53" s="7">
        <f>C17-blanks!C$9</f>
        <v>16470.032612014038</v>
      </c>
      <c r="D53" s="7">
        <f>D17-blanks!D$9</f>
        <v>16287.454222492757</v>
      </c>
      <c r="E53" s="7">
        <f>E17-blanks!E$9</f>
        <v>7646.94237551102</v>
      </c>
      <c r="F53" s="7">
        <f>F17-blanks!F$9</f>
        <v>6182.191398253095</v>
      </c>
      <c r="G53" s="7">
        <f>G17-blanks!G$9</f>
        <v>43828.095313994876</v>
      </c>
      <c r="H53" s="7">
        <f>H17-blanks!H$9</f>
        <v>7075.059277128518</v>
      </c>
      <c r="I53" s="7">
        <f>I17-blanks!I$9</f>
        <v>1146495.3249227467</v>
      </c>
      <c r="J53" s="7">
        <f>J17-blanks!J$9</f>
        <v>5358.442212637352</v>
      </c>
      <c r="K53" s="7">
        <f>K17-blanks!K$9</f>
        <v>32584.32442999688</v>
      </c>
      <c r="L53" s="7">
        <f>L17-blanks!L$9</f>
        <v>6411.8224642640735</v>
      </c>
      <c r="M53" s="7">
        <f>M17-blanks!M$9</f>
        <v>0</v>
      </c>
      <c r="N53" s="109">
        <f>N17-blanks!N$9</f>
        <v>0</v>
      </c>
      <c r="O53" s="7">
        <f>O17-blanks!O$9</f>
        <v>0</v>
      </c>
      <c r="P53" s="7">
        <f>P17-blanks!P$9</f>
        <v>0</v>
      </c>
      <c r="Q53" s="7">
        <f>Q17-blanks!Q$9</f>
        <v>0</v>
      </c>
      <c r="R53" s="7">
        <f>R17-blanks!R$9</f>
        <v>0</v>
      </c>
      <c r="S53" s="7">
        <f>S17-blanks!S$9</f>
        <v>0</v>
      </c>
      <c r="T53" s="7">
        <f>T17-blanks!T$9</f>
        <v>31903.280137763715</v>
      </c>
      <c r="U53" s="7">
        <f>U17-blanks!U$9</f>
        <v>0</v>
      </c>
      <c r="V53" s="7">
        <f>V17-blanks!V$9</f>
        <v>0</v>
      </c>
      <c r="W53" s="7"/>
    </row>
    <row r="54" spans="1:23" ht="11.25">
      <c r="A54" s="25">
        <f t="shared" si="3"/>
        <v>15</v>
      </c>
      <c r="B54" s="1" t="str">
        <f>'recalc raw'!$C17</f>
        <v>193r1  29-38</v>
      </c>
      <c r="C54" s="7">
        <f>C18-blanks!C$9</f>
        <v>7296.2579908495945</v>
      </c>
      <c r="D54" s="7">
        <f>D18-blanks!D$9</f>
        <v>9013.274454901673</v>
      </c>
      <c r="E54" s="7">
        <f>E18-blanks!E$9</f>
        <v>14894.04269212208</v>
      </c>
      <c r="F54" s="7">
        <f>F18-blanks!F$9</f>
        <v>7482.853304969396</v>
      </c>
      <c r="G54" s="7">
        <f>G18-blanks!G$9</f>
        <v>42789.78974657196</v>
      </c>
      <c r="H54" s="7">
        <f>H18-blanks!H$9</f>
        <v>7866.112598167376</v>
      </c>
      <c r="I54" s="7">
        <f>I18-blanks!I$9</f>
        <v>1072656.1414011081</v>
      </c>
      <c r="J54" s="7">
        <f>J18-blanks!J$9</f>
        <v>6215.359116508673</v>
      </c>
      <c r="K54" s="7">
        <f>K18-blanks!K$9</f>
        <v>23902.39208218666</v>
      </c>
      <c r="L54" s="7">
        <f>L18-blanks!L$9</f>
        <v>1252.4676349365318</v>
      </c>
      <c r="M54" s="7">
        <f>M18-blanks!M$9</f>
        <v>0</v>
      </c>
      <c r="N54" s="109">
        <f>N18-blanks!N$9</f>
        <v>0</v>
      </c>
      <c r="O54" s="7">
        <f>O18-blanks!O$9</f>
        <v>0</v>
      </c>
      <c r="P54" s="7">
        <f>P18-blanks!P$9</f>
        <v>0</v>
      </c>
      <c r="Q54" s="7">
        <f>Q18-blanks!Q$9</f>
        <v>0</v>
      </c>
      <c r="R54" s="7">
        <f>R18-blanks!R$9</f>
        <v>0</v>
      </c>
      <c r="S54" s="7">
        <f>S18-blanks!S$9</f>
        <v>0</v>
      </c>
      <c r="T54" s="7">
        <f>T18-blanks!T$9</f>
        <v>23221.347789953496</v>
      </c>
      <c r="U54" s="7">
        <f>U18-blanks!U$9</f>
        <v>0</v>
      </c>
      <c r="V54" s="7">
        <f>V18-blanks!V$9</f>
        <v>0</v>
      </c>
      <c r="W54" s="7"/>
    </row>
    <row r="55" spans="1:23" ht="11.25">
      <c r="A55" s="25">
        <f t="shared" si="3"/>
        <v>16</v>
      </c>
      <c r="B55" s="1" t="str">
        <f>'recalc raw'!$C18</f>
        <v>162r3  71-86</v>
      </c>
      <c r="C55" s="7">
        <f>C19-blanks!C$9</f>
        <v>7305.170400846017</v>
      </c>
      <c r="D55" s="7">
        <f>D19-blanks!D$9</f>
        <v>9114.40003114956</v>
      </c>
      <c r="E55" s="7">
        <f>E19-blanks!E$9</f>
        <v>5494.845161893161</v>
      </c>
      <c r="F55" s="7">
        <f>F19-blanks!F$9</f>
        <v>6522.287910222166</v>
      </c>
      <c r="G55" s="7">
        <f>G19-blanks!G$9</f>
        <v>38498.42101721129</v>
      </c>
      <c r="H55" s="7">
        <f>H19-blanks!H$9</f>
        <v>6200.141237113403</v>
      </c>
      <c r="I55" s="7">
        <f>I19-blanks!I$9</f>
        <v>1126808.6829048784</v>
      </c>
      <c r="J55" s="7">
        <f>J19-blanks!J$9</f>
        <v>31.455614100917046</v>
      </c>
      <c r="K55" s="7">
        <f>K19-blanks!K$9</f>
        <v>24165.812239765593</v>
      </c>
      <c r="L55" s="7">
        <f>L19-blanks!L$9</f>
        <v>356.05882606767454</v>
      </c>
      <c r="M55" s="7">
        <f>M19-blanks!M$9</f>
        <v>0</v>
      </c>
      <c r="N55" s="109">
        <f>N19-blanks!N$9</f>
        <v>0</v>
      </c>
      <c r="O55" s="7">
        <f>O19-blanks!O$9</f>
        <v>0</v>
      </c>
      <c r="P55" s="7">
        <f>P19-blanks!P$9</f>
        <v>0</v>
      </c>
      <c r="Q55" s="7">
        <f>Q19-blanks!Q$9</f>
        <v>0</v>
      </c>
      <c r="R55" s="7">
        <f>R19-blanks!R$9</f>
        <v>0</v>
      </c>
      <c r="S55" s="7">
        <f>S19-blanks!S$9</f>
        <v>0</v>
      </c>
      <c r="T55" s="7">
        <f>T19-blanks!T$9</f>
        <v>23484.76794753243</v>
      </c>
      <c r="U55" s="7">
        <f>U19-blanks!U$9</f>
        <v>0</v>
      </c>
      <c r="V55" s="7">
        <f>V19-blanks!V$9</f>
        <v>0</v>
      </c>
      <c r="W55" s="7"/>
    </row>
    <row r="56" spans="1:23" ht="11.25">
      <c r="A56" s="25">
        <f t="shared" si="3"/>
        <v>17</v>
      </c>
      <c r="B56" s="1" t="str">
        <f>'recalc raw'!$C19</f>
        <v>drift-5</v>
      </c>
      <c r="C56" s="7">
        <f>C20-blanks!C$9</f>
        <v>18410.30605042617</v>
      </c>
      <c r="D56" s="7">
        <f>D20-blanks!D$9</f>
        <v>535478.6874609995</v>
      </c>
      <c r="E56" s="7">
        <f>E20-blanks!E$9</f>
        <v>81770.18386623415</v>
      </c>
      <c r="F56" s="7">
        <f>F20-blanks!F$9</f>
        <v>48114.084903603296</v>
      </c>
      <c r="G56" s="7">
        <f>G20-blanks!G$9</f>
        <v>29490.2887517811</v>
      </c>
      <c r="H56" s="7">
        <f>H20-blanks!H$9</f>
        <v>44122.10779895643</v>
      </c>
      <c r="I56" s="7">
        <f>I20-blanks!I$9</f>
        <v>4724436.856099792</v>
      </c>
      <c r="J56" s="7">
        <f>J20-blanks!J$9</f>
        <v>15608.394560126648</v>
      </c>
      <c r="K56" s="7">
        <f>K20-blanks!K$9</f>
        <v>40471.53180777169</v>
      </c>
      <c r="L56" s="7">
        <f>L20-blanks!L$9</f>
        <v>33583.57003681927</v>
      </c>
      <c r="M56" s="7">
        <f>M20-blanks!M$9</f>
        <v>0</v>
      </c>
      <c r="N56" s="109">
        <f>N20-blanks!N$9</f>
        <v>0</v>
      </c>
      <c r="O56" s="7">
        <f>O20-blanks!O$9</f>
        <v>0</v>
      </c>
      <c r="P56" s="7">
        <f>P20-blanks!P$9</f>
        <v>0</v>
      </c>
      <c r="Q56" s="7">
        <f>Q20-blanks!Q$9</f>
        <v>0</v>
      </c>
      <c r="R56" s="7">
        <f>R20-blanks!R$9</f>
        <v>0</v>
      </c>
      <c r="S56" s="7">
        <f>S20-blanks!S$9</f>
        <v>0</v>
      </c>
      <c r="T56" s="7">
        <f>T20-blanks!T$9</f>
        <v>39790.48751553852</v>
      </c>
      <c r="U56" s="7">
        <f>U20-blanks!U$9</f>
        <v>0</v>
      </c>
      <c r="V56" s="7">
        <f>V20-blanks!V$9</f>
        <v>0</v>
      </c>
      <c r="W56" s="7"/>
    </row>
    <row r="57" spans="1:23" ht="11.25">
      <c r="A57" s="25">
        <f t="shared" si="3"/>
        <v>18</v>
      </c>
      <c r="B57" s="1" t="str">
        <f>'recalc raw'!$C20</f>
        <v>bir1-2</v>
      </c>
      <c r="C57" s="7">
        <f>C21-blanks!C$9</f>
        <v>11462.643918930871</v>
      </c>
      <c r="D57" s="7">
        <f>D21-blanks!D$9</f>
        <v>30097.10152924333</v>
      </c>
      <c r="E57" s="7">
        <f>E21-blanks!E$9</f>
        <v>15289.441076530225</v>
      </c>
      <c r="F57" s="7">
        <f>F21-blanks!F$9</f>
        <v>11836.459703404053</v>
      </c>
      <c r="G57" s="7">
        <f>G21-blanks!G$9</f>
        <v>41255.81294655123</v>
      </c>
      <c r="H57" s="7">
        <f>H21-blanks!H$9</f>
        <v>10345.389887173684</v>
      </c>
      <c r="I57" s="7">
        <f>I21-blanks!I$9</f>
        <v>1275818.2172316597</v>
      </c>
      <c r="J57" s="7">
        <f>J21-blanks!J$9</f>
        <v>13751.150648102835</v>
      </c>
      <c r="K57" s="7">
        <f>K21-blanks!K$9</f>
        <v>40838.82365486437</v>
      </c>
      <c r="L57" s="7">
        <f>L21-blanks!L$9</f>
        <v>2565.5132897865187</v>
      </c>
      <c r="M57" s="7">
        <f>M21-blanks!M$9</f>
        <v>0</v>
      </c>
      <c r="N57" s="109">
        <f>N21-blanks!N$9</f>
        <v>0</v>
      </c>
      <c r="O57" s="7">
        <f>O21-blanks!O$9</f>
        <v>0</v>
      </c>
      <c r="P57" s="7">
        <f>P21-blanks!P$9</f>
        <v>0</v>
      </c>
      <c r="Q57" s="7">
        <f>Q21-blanks!Q$9</f>
        <v>0</v>
      </c>
      <c r="R57" s="7">
        <f>R21-blanks!R$9</f>
        <v>0</v>
      </c>
      <c r="S57" s="7">
        <f>S21-blanks!S$9</f>
        <v>0</v>
      </c>
      <c r="T57" s="7">
        <f>T21-blanks!T$9</f>
        <v>40157.779362631205</v>
      </c>
      <c r="U57" s="7">
        <f>U21-blanks!U$9</f>
        <v>0</v>
      </c>
      <c r="V57" s="7">
        <f>V21-blanks!V$9</f>
        <v>0</v>
      </c>
      <c r="W57" s="7"/>
    </row>
    <row r="58" spans="1:23" ht="11.25">
      <c r="A58" s="25">
        <f t="shared" si="3"/>
        <v>19</v>
      </c>
      <c r="B58" s="1" t="str">
        <f>'recalc raw'!$C21</f>
        <v>161r2  51-60</v>
      </c>
      <c r="C58" s="7">
        <f>C22-blanks!C$9</f>
        <v>2974.075896470437</v>
      </c>
      <c r="D58" s="7">
        <f>D22-blanks!D$9</f>
        <v>10292.37053873413</v>
      </c>
      <c r="E58" s="7">
        <f>E22-blanks!E$9</f>
        <v>21214.08087539149</v>
      </c>
      <c r="F58" s="7">
        <f>F22-blanks!F$9</f>
        <v>20272.634098283965</v>
      </c>
      <c r="G58" s="7">
        <f>G22-blanks!G$9</f>
        <v>14949.311836727233</v>
      </c>
      <c r="H58" s="7">
        <f>H22-blanks!H$9</f>
        <v>9108.080865603337</v>
      </c>
      <c r="I58" s="7">
        <f>I22-blanks!I$9</f>
        <v>937780.1883893614</v>
      </c>
      <c r="J58" s="7">
        <f>J22-blanks!J$9</f>
        <v>34.11464789622005</v>
      </c>
      <c r="K58" s="7">
        <f>K22-blanks!K$9</f>
        <v>8857.223011562812</v>
      </c>
      <c r="L58" s="7">
        <f>L22-blanks!L$9</f>
        <v>957.1348523014067</v>
      </c>
      <c r="M58" s="7">
        <f>M22-blanks!M$9</f>
        <v>0</v>
      </c>
      <c r="N58" s="109">
        <f>N22-blanks!N$9</f>
        <v>0</v>
      </c>
      <c r="O58" s="7">
        <f>O22-blanks!O$9</f>
        <v>0</v>
      </c>
      <c r="P58" s="7">
        <f>P22-blanks!P$9</f>
        <v>0</v>
      </c>
      <c r="Q58" s="7">
        <f>Q22-blanks!Q$9</f>
        <v>0</v>
      </c>
      <c r="R58" s="7">
        <f>R22-blanks!R$9</f>
        <v>0</v>
      </c>
      <c r="S58" s="7">
        <f>S22-blanks!S$9</f>
        <v>0</v>
      </c>
      <c r="T58" s="7">
        <f>T22-blanks!T$9</f>
        <v>8176.178719329651</v>
      </c>
      <c r="U58" s="7">
        <f>U22-blanks!U$9</f>
        <v>0</v>
      </c>
      <c r="V58" s="7">
        <f>V22-blanks!V$9</f>
        <v>0</v>
      </c>
      <c r="W58" s="7"/>
    </row>
    <row r="59" spans="1:23" ht="11.25">
      <c r="A59" s="25">
        <f t="shared" si="3"/>
        <v>20</v>
      </c>
      <c r="B59" s="1" t="str">
        <f>'recalc raw'!$C22</f>
        <v>160r2  122-132</v>
      </c>
      <c r="C59" s="7">
        <f>C23-blanks!C$9</f>
        <v>6780.627546077614</v>
      </c>
      <c r="D59" s="7">
        <f>D23-blanks!D$9</f>
        <v>9509.847323177686</v>
      </c>
      <c r="E59" s="7">
        <f>E23-blanks!E$9</f>
        <v>51419.67179289793</v>
      </c>
      <c r="F59" s="7">
        <f>F23-blanks!F$9</f>
        <v>17636.297229178017</v>
      </c>
      <c r="G59" s="7">
        <f>G23-blanks!G$9</f>
        <v>28446.58715436459</v>
      </c>
      <c r="H59" s="7">
        <f>H23-blanks!H$9</f>
        <v>9068.170610738825</v>
      </c>
      <c r="I59" s="7">
        <f>I23-blanks!I$9</f>
        <v>914271.1499613468</v>
      </c>
      <c r="J59" s="7">
        <f>J23-blanks!J$9</f>
        <v>4378.775997198214</v>
      </c>
      <c r="K59" s="7">
        <f>K23-blanks!K$9</f>
        <v>18096.520331697346</v>
      </c>
      <c r="L59" s="7">
        <f>L23-blanks!L$9</f>
        <v>1936.3227730644403</v>
      </c>
      <c r="M59" s="7">
        <f>M23-blanks!M$9</f>
        <v>0</v>
      </c>
      <c r="N59" s="109">
        <f>N23-blanks!N$9</f>
        <v>0</v>
      </c>
      <c r="O59" s="7">
        <f>O23-blanks!O$9</f>
        <v>0</v>
      </c>
      <c r="P59" s="7">
        <f>P23-blanks!P$9</f>
        <v>0</v>
      </c>
      <c r="Q59" s="7">
        <f>Q23-blanks!Q$9</f>
        <v>0</v>
      </c>
      <c r="R59" s="7">
        <f>R23-blanks!R$9</f>
        <v>0</v>
      </c>
      <c r="S59" s="7">
        <f>S23-blanks!S$9</f>
        <v>0</v>
      </c>
      <c r="T59" s="7">
        <f>T23-blanks!T$9</f>
        <v>17415.47603946418</v>
      </c>
      <c r="U59" s="7">
        <f>U23-blanks!U$9</f>
        <v>0</v>
      </c>
      <c r="V59" s="7">
        <f>V23-blanks!V$9</f>
        <v>0</v>
      </c>
      <c r="W59" s="7"/>
    </row>
    <row r="60" spans="1:23" ht="11.25">
      <c r="A60" s="25">
        <f t="shared" si="3"/>
        <v>21</v>
      </c>
      <c r="B60" s="1" t="str">
        <f>'recalc raw'!$C23</f>
        <v>jb3-1</v>
      </c>
      <c r="C60" s="7">
        <f>C24-blanks!C$9</f>
        <v>18231.85838464188</v>
      </c>
      <c r="D60" s="7">
        <f>D24-blanks!D$9</f>
        <v>971061.39562795</v>
      </c>
      <c r="E60" s="7">
        <f>E24-blanks!E$9</f>
        <v>1712.5156080017077</v>
      </c>
      <c r="F60" s="7">
        <f>F24-blanks!F$9</f>
        <v>3847.550786857659</v>
      </c>
      <c r="G60" s="7">
        <f>G24-blanks!G$9</f>
        <v>32147.59957813953</v>
      </c>
      <c r="H60" s="7">
        <f>H24-blanks!H$9</f>
        <v>9443.180566824753</v>
      </c>
      <c r="I60" s="7">
        <f>I24-blanks!I$9</f>
        <v>4885617.649947921</v>
      </c>
      <c r="J60" s="7">
        <f>J24-blanks!J$9</f>
        <v>25292.75719508427</v>
      </c>
      <c r="K60" s="7">
        <f>K24-blanks!K$9</f>
        <v>49888.36574285188</v>
      </c>
      <c r="L60" s="7">
        <f>L24-blanks!L$9</f>
        <v>17868.319798048396</v>
      </c>
      <c r="M60" s="7">
        <f>M24-blanks!M$9</f>
        <v>0</v>
      </c>
      <c r="N60" s="109">
        <f>N24-blanks!N$9</f>
        <v>0</v>
      </c>
      <c r="O60" s="7">
        <f>O24-blanks!O$9</f>
        <v>0</v>
      </c>
      <c r="P60" s="7">
        <f>P24-blanks!P$9</f>
        <v>0</v>
      </c>
      <c r="Q60" s="7">
        <f>Q24-blanks!Q$9</f>
        <v>0</v>
      </c>
      <c r="R60" s="7">
        <f>R24-blanks!R$9</f>
        <v>0</v>
      </c>
      <c r="S60" s="7">
        <f>S24-blanks!S$9</f>
        <v>0</v>
      </c>
      <c r="T60" s="7">
        <f>T24-blanks!T$9</f>
        <v>49207.321450618714</v>
      </c>
      <c r="U60" s="7">
        <f>U24-blanks!U$9</f>
        <v>0</v>
      </c>
      <c r="V60" s="7">
        <f>V24-blanks!V$9</f>
        <v>0</v>
      </c>
      <c r="W60" s="7"/>
    </row>
    <row r="61" spans="1:23" ht="11.25">
      <c r="A61" s="25">
        <f>A60+1</f>
        <v>22</v>
      </c>
      <c r="B61" s="1" t="str">
        <f>'recalc raw'!$C24</f>
        <v>drift-6</v>
      </c>
      <c r="C61" s="7">
        <f>C25-blanks!C$9</f>
        <v>18278.07029994549</v>
      </c>
      <c r="D61" s="7">
        <f>D25-blanks!D$9</f>
        <v>527393.890030658</v>
      </c>
      <c r="E61" s="7">
        <f>E25-blanks!E$9</f>
        <v>82525.3859845118</v>
      </c>
      <c r="F61" s="7">
        <f>F25-blanks!F$9</f>
        <v>48822.60042326542</v>
      </c>
      <c r="G61" s="7">
        <f>G25-blanks!G$9</f>
        <v>29039.91587036739</v>
      </c>
      <c r="H61" s="7">
        <f>H25-blanks!H$9</f>
        <v>45109.228315189204</v>
      </c>
      <c r="I61" s="7">
        <f>I25-blanks!I$9</f>
        <v>4644447.7836463265</v>
      </c>
      <c r="J61" s="7">
        <f>J25-blanks!J$9</f>
        <v>15637.871800362855</v>
      </c>
      <c r="K61" s="7">
        <f>K25-blanks!K$9</f>
        <v>41158.82483373712</v>
      </c>
      <c r="L61" s="7">
        <f>L25-blanks!L$9</f>
        <v>33218.44044843012</v>
      </c>
      <c r="M61" s="7">
        <f>M25-blanks!M$9</f>
        <v>0</v>
      </c>
      <c r="N61" s="109">
        <f>N25-blanks!N$9</f>
        <v>0</v>
      </c>
      <c r="O61" s="7">
        <f>O25-blanks!O$9</f>
        <v>0</v>
      </c>
      <c r="P61" s="7">
        <f>P25-blanks!P$9</f>
        <v>0</v>
      </c>
      <c r="Q61" s="7">
        <f>Q25-blanks!Q$9</f>
        <v>0</v>
      </c>
      <c r="R61" s="7">
        <f>R25-blanks!R$9</f>
        <v>0</v>
      </c>
      <c r="S61" s="7">
        <f>S25-blanks!S$9</f>
        <v>0</v>
      </c>
      <c r="T61" s="7">
        <f>T25-blanks!T$9</f>
        <v>40477.780541503955</v>
      </c>
      <c r="U61" s="7">
        <f>U25-blanks!U$9</f>
        <v>0</v>
      </c>
      <c r="V61" s="7">
        <f>V25-blanks!V$9</f>
        <v>0</v>
      </c>
      <c r="W61" s="7"/>
    </row>
    <row r="62" spans="1:23" ht="11.25">
      <c r="A62" s="25">
        <f>A61+1</f>
        <v>23</v>
      </c>
      <c r="B62" s="1" t="str">
        <f>'recalc raw'!$C25</f>
        <v>159r1  110-117</v>
      </c>
      <c r="C62" s="7">
        <f>C26-blanks!C$9</f>
        <v>7097.26436683691</v>
      </c>
      <c r="D62" s="7">
        <f>D26-blanks!D$9</f>
        <v>5011.581063254744</v>
      </c>
      <c r="E62" s="7">
        <f>E26-blanks!E$9</f>
        <v>52751.89126002125</v>
      </c>
      <c r="F62" s="7">
        <f>F26-blanks!F$9</f>
        <v>13964.158163863904</v>
      </c>
      <c r="G62" s="7">
        <f>G26-blanks!G$9</f>
        <v>35841.68231399616</v>
      </c>
      <c r="H62" s="7">
        <f>H26-blanks!H$9</f>
        <v>8977.735084461428</v>
      </c>
      <c r="I62" s="7">
        <f>I26-blanks!I$9</f>
        <v>821756.495835985</v>
      </c>
      <c r="J62" s="7">
        <f>J26-blanks!J$9</f>
        <v>11638.440976277749</v>
      </c>
      <c r="K62" s="7">
        <f>K26-blanks!K$9</f>
        <v>22276.90788381811</v>
      </c>
      <c r="L62" s="7">
        <f>L26-blanks!L$9</f>
        <v>1995.0659006989845</v>
      </c>
      <c r="M62" s="7">
        <f>M26-blanks!M$9</f>
        <v>0</v>
      </c>
      <c r="N62" s="109">
        <f>N26-blanks!N$9</f>
        <v>0</v>
      </c>
      <c r="O62" s="7">
        <f>O26-blanks!O$9</f>
        <v>0</v>
      </c>
      <c r="P62" s="7">
        <f>P26-blanks!P$9</f>
        <v>0</v>
      </c>
      <c r="Q62" s="7">
        <f>Q26-blanks!Q$9</f>
        <v>0</v>
      </c>
      <c r="R62" s="7">
        <f>R26-blanks!R$9</f>
        <v>0</v>
      </c>
      <c r="S62" s="7">
        <f>S26-blanks!S$9</f>
        <v>0</v>
      </c>
      <c r="T62" s="7">
        <f>T26-blanks!T$9</f>
        <v>21595.863591584945</v>
      </c>
      <c r="U62" s="7">
        <f>U26-blanks!U$9</f>
        <v>0</v>
      </c>
      <c r="V62" s="7">
        <f>V26-blanks!V$9</f>
        <v>0</v>
      </c>
      <c r="W62" s="7"/>
    </row>
    <row r="63" spans="1:23" ht="11.25">
      <c r="A63" s="25">
        <f>A62+1</f>
        <v>24</v>
      </c>
      <c r="B63" s="1" t="str">
        <f>'recalc raw'!$C26</f>
        <v>jp1-2</v>
      </c>
      <c r="C63" s="7">
        <f>C27-blanks!C$9</f>
        <v>92.81136541246013</v>
      </c>
      <c r="D63" s="7">
        <f>D27-blanks!D$9</f>
        <v>39247.87063715099</v>
      </c>
      <c r="E63" s="7">
        <f>E27-blanks!E$9</f>
        <v>119500.12370339745</v>
      </c>
      <c r="F63" s="7">
        <f>F27-blanks!F$9</f>
        <v>185622.13308973325</v>
      </c>
      <c r="G63" s="7">
        <f>G27-blanks!G$9</f>
        <v>6765.783341036367</v>
      </c>
      <c r="H63" s="7">
        <f>H27-blanks!H$9</f>
        <v>19003.38480473745</v>
      </c>
      <c r="I63" s="7">
        <f>I27-blanks!I$9</f>
        <v>8870.278892320279</v>
      </c>
      <c r="J63" s="7">
        <f>J27-blanks!J$9</f>
        <v>-629.4341284748607</v>
      </c>
      <c r="K63" s="7">
        <f>K27-blanks!K$9</f>
        <v>2802.478819379544</v>
      </c>
      <c r="L63" s="7">
        <f>L27-blanks!L$9</f>
        <v>155.7530267278612</v>
      </c>
      <c r="M63" s="7">
        <f>M27-blanks!M$9</f>
        <v>0</v>
      </c>
      <c r="N63" s="109">
        <f>N27-blanks!N$9</f>
        <v>0</v>
      </c>
      <c r="O63" s="7">
        <f>O27-blanks!O$9</f>
        <v>0</v>
      </c>
      <c r="P63" s="7">
        <f>P27-blanks!P$9</f>
        <v>0</v>
      </c>
      <c r="Q63" s="7">
        <f>Q27-blanks!Q$9</f>
        <v>0</v>
      </c>
      <c r="R63" s="7">
        <f>R27-blanks!R$9</f>
        <v>0</v>
      </c>
      <c r="S63" s="7">
        <f>S27-blanks!S$9</f>
        <v>0</v>
      </c>
      <c r="T63" s="7">
        <f>T27-blanks!T$9</f>
        <v>2121.4345271463826</v>
      </c>
      <c r="U63" s="7">
        <f>U27-blanks!U$9</f>
        <v>0</v>
      </c>
      <c r="V63" s="7">
        <f>V27-blanks!V$9</f>
        <v>0</v>
      </c>
      <c r="W63" s="7"/>
    </row>
    <row r="64" spans="1:23" ht="11.25">
      <c r="A64" s="25">
        <f aca="true" t="shared" si="4" ref="A64:A70">A63+1</f>
        <v>25</v>
      </c>
      <c r="B64" s="1" t="str">
        <f>'recalc raw'!$C27</f>
        <v>158r3  42-57</v>
      </c>
      <c r="C64" s="7">
        <f>C28-blanks!C$9</f>
        <v>7139.140053035825</v>
      </c>
      <c r="D64" s="7">
        <f>D28-blanks!D$9</f>
        <v>9452.810122227775</v>
      </c>
      <c r="E64" s="7">
        <f>E28-blanks!E$9</f>
        <v>5514.872296370484</v>
      </c>
      <c r="F64" s="7">
        <f>F28-blanks!F$9</f>
        <v>6777.4498026756455</v>
      </c>
      <c r="G64" s="7">
        <f>G28-blanks!G$9</f>
        <v>36432.96888565149</v>
      </c>
      <c r="H64" s="7">
        <f>H28-blanks!H$9</f>
        <v>7358.541580755646</v>
      </c>
      <c r="I64" s="7">
        <f>I28-blanks!I$9</f>
        <v>1123864.7939617601</v>
      </c>
      <c r="J64" s="7">
        <f>J28-blanks!J$9</f>
        <v>-310.25473418937054</v>
      </c>
      <c r="K64" s="7">
        <f>K28-blanks!K$9</f>
        <v>22940.56728783938</v>
      </c>
      <c r="L64" s="7">
        <f>L28-blanks!L$9</f>
        <v>535.4270610753274</v>
      </c>
      <c r="M64" s="7">
        <f>M28-blanks!M$9</f>
        <v>0</v>
      </c>
      <c r="N64" s="109">
        <f>N28-blanks!N$9</f>
        <v>0</v>
      </c>
      <c r="O64" s="7">
        <f>O28-blanks!O$9</f>
        <v>0</v>
      </c>
      <c r="P64" s="7">
        <f>P28-blanks!P$9</f>
        <v>0</v>
      </c>
      <c r="Q64" s="7">
        <f>Q28-blanks!Q$9</f>
        <v>0</v>
      </c>
      <c r="R64" s="7">
        <f>R28-blanks!R$9</f>
        <v>0</v>
      </c>
      <c r="S64" s="7">
        <f>S28-blanks!S$9</f>
        <v>0</v>
      </c>
      <c r="T64" s="7">
        <f>T28-blanks!T$9</f>
        <v>22259.522995606218</v>
      </c>
      <c r="U64" s="7">
        <f>U28-blanks!U$9</f>
        <v>0</v>
      </c>
      <c r="V64" s="7">
        <f>V28-blanks!V$9</f>
        <v>0</v>
      </c>
      <c r="W64" s="7"/>
    </row>
    <row r="65" spans="1:23" ht="11.25">
      <c r="A65" s="25">
        <f t="shared" si="4"/>
        <v>26</v>
      </c>
      <c r="B65" s="1" t="str">
        <f>'recalc raw'!$C28</f>
        <v>158r1  11-18</v>
      </c>
      <c r="C65" s="7">
        <f>C29-blanks!C$9</f>
        <v>198603.2935485441</v>
      </c>
      <c r="D65" s="7">
        <f>D29-blanks!D$9</f>
        <v>24258.13106325474</v>
      </c>
      <c r="E65" s="7">
        <f>E29-blanks!E$9</f>
        <v>-821.47</v>
      </c>
      <c r="F65" s="7">
        <f>F29-blanks!F$9</f>
        <v>4713.490786857658</v>
      </c>
      <c r="G65" s="7">
        <f>G29-blanks!G$9</f>
        <v>37757.01283108391</v>
      </c>
      <c r="H65" s="7">
        <f>H29-blanks!H$9</f>
        <v>14830.121253077476</v>
      </c>
      <c r="I65" s="7">
        <f>I29-blanks!I$9</f>
        <v>2962230.445828093</v>
      </c>
      <c r="J65" s="7">
        <f>J29-blanks!J$9</f>
        <v>-867.9532240069166</v>
      </c>
      <c r="K65" s="7">
        <f>K29-blanks!K$9</f>
        <v>11797.811179185435</v>
      </c>
      <c r="L65" s="7">
        <f>L29-blanks!L$9</f>
        <v>230021.72624068623</v>
      </c>
      <c r="M65" s="7">
        <f>M29-blanks!M$9</f>
        <v>0</v>
      </c>
      <c r="N65" s="109">
        <f>N29-blanks!N$9</f>
        <v>0</v>
      </c>
      <c r="O65" s="7">
        <f>O29-blanks!O$9</f>
        <v>0</v>
      </c>
      <c r="P65" s="7">
        <f>P29-blanks!P$9</f>
        <v>0</v>
      </c>
      <c r="Q65" s="7">
        <f>Q29-blanks!Q$9</f>
        <v>0</v>
      </c>
      <c r="R65" s="7">
        <f>R29-blanks!R$9</f>
        <v>0</v>
      </c>
      <c r="S65" s="7">
        <f>S29-blanks!S$9</f>
        <v>0</v>
      </c>
      <c r="T65" s="7">
        <f>T29-blanks!T$9</f>
        <v>11116.766886952273</v>
      </c>
      <c r="U65" s="7">
        <f>U29-blanks!U$9</f>
        <v>0</v>
      </c>
      <c r="V65" s="7">
        <f>V29-blanks!V$9</f>
        <v>0</v>
      </c>
      <c r="W65" s="7"/>
    </row>
    <row r="66" spans="1:23" ht="11.25">
      <c r="A66" s="25">
        <f t="shared" si="4"/>
        <v>27</v>
      </c>
      <c r="B66" s="1" t="str">
        <f>'recalc raw'!$C29</f>
        <v>drift-7</v>
      </c>
      <c r="C66" s="7">
        <f>C30-blanks!C$9</f>
        <v>17206.297102523717</v>
      </c>
      <c r="D66" s="7">
        <f>D30-blanks!D$9</f>
        <v>529661.2089087948</v>
      </c>
      <c r="E66" s="7">
        <f>E30-blanks!E$9</f>
        <v>80922.92660200532</v>
      </c>
      <c r="F66" s="7">
        <f>F30-blanks!F$9</f>
        <v>48962.822668596236</v>
      </c>
      <c r="G66" s="7">
        <f>G30-blanks!G$9</f>
        <v>29196.568695712813</v>
      </c>
      <c r="H66" s="7">
        <f>H30-blanks!H$9</f>
        <v>45082.29776150091</v>
      </c>
      <c r="I66" s="7">
        <f>I30-blanks!I$9</f>
        <v>4596623.23798496</v>
      </c>
      <c r="J66" s="7">
        <f>J30-blanks!J$9</f>
        <v>15301.71452084039</v>
      </c>
      <c r="K66" s="7">
        <f>K30-blanks!K$9</f>
        <v>39905.211340539034</v>
      </c>
      <c r="L66" s="7">
        <f>L30-blanks!L$9</f>
        <v>34477.133028121294</v>
      </c>
      <c r="M66" s="7">
        <f>M30-blanks!M$9</f>
        <v>0</v>
      </c>
      <c r="N66" s="109">
        <f>N30-blanks!N$9</f>
        <v>0</v>
      </c>
      <c r="O66" s="7">
        <f>O30-blanks!O$9</f>
        <v>0</v>
      </c>
      <c r="P66" s="7">
        <f>P30-blanks!P$9</f>
        <v>0</v>
      </c>
      <c r="Q66" s="7">
        <f>Q30-blanks!Q$9</f>
        <v>0</v>
      </c>
      <c r="R66" s="7">
        <f>R30-blanks!R$9</f>
        <v>0</v>
      </c>
      <c r="S66" s="7">
        <f>S30-blanks!S$9</f>
        <v>0</v>
      </c>
      <c r="T66" s="7">
        <f>T30-blanks!T$9</f>
        <v>39224.16704830587</v>
      </c>
      <c r="U66" s="7">
        <f>U30-blanks!U$9</f>
        <v>0</v>
      </c>
      <c r="V66" s="7">
        <f>V30-blanks!V$9</f>
        <v>0</v>
      </c>
      <c r="W66" s="7"/>
    </row>
    <row r="67" spans="1:23" ht="11.25">
      <c r="A67" s="25">
        <f t="shared" si="4"/>
        <v>28</v>
      </c>
      <c r="B67" s="1" t="str">
        <f>'recalc raw'!$C30</f>
        <v>ja3-2</v>
      </c>
      <c r="C67" s="7">
        <f>C31-blanks!C$9</f>
        <v>13657.810809642706</v>
      </c>
      <c r="D67" s="7">
        <f>D31-blanks!D$9</f>
        <v>1279690.819252772</v>
      </c>
      <c r="E67" s="7">
        <f>E31-blanks!E$9</f>
        <v>2117.1221473458704</v>
      </c>
      <c r="F67" s="7">
        <f>F31-blanks!F$9</f>
        <v>2947.6457868576595</v>
      </c>
      <c r="G67" s="7">
        <f>G31-blanks!G$9</f>
        <v>19473.254791442436</v>
      </c>
      <c r="H67" s="7">
        <f>H31-blanks!H$9</f>
        <v>6449.799446962175</v>
      </c>
      <c r="I67" s="7">
        <f>I31-blanks!I$9</f>
        <v>3372735.2320443336</v>
      </c>
      <c r="J67" s="7">
        <f>J31-blanks!J$9</f>
        <v>3776.801124574182</v>
      </c>
      <c r="K67" s="7">
        <f>K31-blanks!K$9</f>
        <v>21313.92163869698</v>
      </c>
      <c r="L67" s="7">
        <f>L31-blanks!L$9</f>
        <v>23165.04722501294</v>
      </c>
      <c r="M67" s="7">
        <f>M31-blanks!M$9</f>
        <v>0</v>
      </c>
      <c r="N67" s="109">
        <f>N31-blanks!N$9</f>
        <v>0</v>
      </c>
      <c r="O67" s="7">
        <f>O31-blanks!O$9</f>
        <v>0</v>
      </c>
      <c r="P67" s="7">
        <f>P31-blanks!P$9</f>
        <v>0</v>
      </c>
      <c r="Q67" s="7">
        <f>Q31-blanks!Q$9</f>
        <v>0</v>
      </c>
      <c r="R67" s="7">
        <f>R31-blanks!R$9</f>
        <v>0</v>
      </c>
      <c r="S67" s="7">
        <f>S31-blanks!S$9</f>
        <v>0</v>
      </c>
      <c r="T67" s="7">
        <f>T31-blanks!T$9</f>
        <v>20632.877346463814</v>
      </c>
      <c r="U67" s="7">
        <f>U31-blanks!U$9</f>
        <v>0</v>
      </c>
      <c r="V67" s="7">
        <f>V31-blanks!V$9</f>
        <v>0</v>
      </c>
      <c r="W67" s="7"/>
    </row>
    <row r="68" spans="1:23" ht="11.25">
      <c r="A68" s="25">
        <f t="shared" si="4"/>
        <v>29</v>
      </c>
      <c r="B68" s="1" t="str">
        <f>'recalc raw'!$C31</f>
        <v>blank-2</v>
      </c>
      <c r="C68" s="7">
        <f>C32-blanks!C$9</f>
        <v>356.6286996816606</v>
      </c>
      <c r="D68" s="7">
        <f>D32-blanks!D$9</f>
        <v>-491.9326522088668</v>
      </c>
      <c r="E68" s="7">
        <f>E32-blanks!E$9</f>
        <v>5.439999999999827</v>
      </c>
      <c r="F68" s="7">
        <f>F32-blanks!F$9</f>
        <v>685.2871839737346</v>
      </c>
      <c r="G68" s="7">
        <f>G32-blanks!G$9</f>
        <v>73.379931361747</v>
      </c>
      <c r="H68" s="7">
        <f>H32-blanks!H$9</f>
        <v>2036.8625429650763</v>
      </c>
      <c r="I68" s="7">
        <f>I32-blanks!I$9</f>
        <v>-194.6817186777198</v>
      </c>
      <c r="J68" s="7">
        <f>J32-blanks!J$9</f>
        <v>-127.50399413053856</v>
      </c>
      <c r="K68" s="7">
        <f>K32-blanks!K$9</f>
        <v>-135.19031877510787</v>
      </c>
      <c r="L68" s="7">
        <f>L32-blanks!L$9</f>
        <v>172.55800713079043</v>
      </c>
      <c r="M68" s="7">
        <f>M32-blanks!M$9</f>
        <v>0</v>
      </c>
      <c r="N68" s="109">
        <f>N32-blanks!N$9</f>
        <v>0</v>
      </c>
      <c r="O68" s="7">
        <f>O32-blanks!O$9</f>
        <v>0</v>
      </c>
      <c r="P68" s="7">
        <f>P32-blanks!P$9</f>
        <v>0</v>
      </c>
      <c r="Q68" s="7">
        <f>Q32-blanks!Q$9</f>
        <v>0</v>
      </c>
      <c r="R68" s="7">
        <f>R32-blanks!R$9</f>
        <v>0</v>
      </c>
      <c r="S68" s="7">
        <f>S32-blanks!S$9</f>
        <v>0</v>
      </c>
      <c r="T68" s="7">
        <f>T32-blanks!T$9</f>
        <v>-816.2346110082694</v>
      </c>
      <c r="U68" s="7">
        <f>U32-blanks!U$9</f>
        <v>0</v>
      </c>
      <c r="V68" s="7">
        <f>V32-blanks!V$9</f>
        <v>0</v>
      </c>
      <c r="W68" s="7"/>
    </row>
    <row r="69" spans="1:23" ht="11.25">
      <c r="A69" s="25">
        <f t="shared" si="4"/>
        <v>30</v>
      </c>
      <c r="B69" s="1" t="str">
        <f>'recalc raw'!$C32</f>
        <v>dts1-2</v>
      </c>
      <c r="C69" s="7">
        <f>C33-blanks!C$9</f>
        <v>-337.3482485667471</v>
      </c>
      <c r="D69" s="7">
        <f>D33-blanks!D$9</f>
        <v>1111.9635670261905</v>
      </c>
      <c r="E69" s="7">
        <f>E33-blanks!E$9</f>
        <v>157699.16355450093</v>
      </c>
      <c r="F69" s="7">
        <f>F33-blanks!F$9</f>
        <v>173720.32353801923</v>
      </c>
      <c r="G69" s="7">
        <f>G33-blanks!G$9</f>
        <v>3116.6418771688873</v>
      </c>
      <c r="H69" s="7">
        <f>H33-blanks!H$9</f>
        <v>21671.870349579705</v>
      </c>
      <c r="I69" s="7">
        <f>I33-blanks!I$9</f>
        <v>2589.2286253461525</v>
      </c>
      <c r="J69" s="7">
        <f>J33-blanks!J$9</f>
        <v>-413.83611429012217</v>
      </c>
      <c r="K69" s="7">
        <f>K33-blanks!K$9</f>
        <v>1226.898265691215</v>
      </c>
      <c r="L69" s="7">
        <f>L33-blanks!L$9</f>
        <v>147.63131698593315</v>
      </c>
      <c r="M69" s="7">
        <f>M33-blanks!M$9</f>
        <v>0</v>
      </c>
      <c r="N69" s="109">
        <f>N33-blanks!N$9</f>
        <v>0</v>
      </c>
      <c r="O69" s="7">
        <f>O33-blanks!O$9</f>
        <v>0</v>
      </c>
      <c r="P69" s="7">
        <f>P33-blanks!P$9</f>
        <v>0</v>
      </c>
      <c r="Q69" s="7">
        <f>Q33-blanks!Q$9</f>
        <v>0</v>
      </c>
      <c r="R69" s="7">
        <f>R33-blanks!R$9</f>
        <v>0</v>
      </c>
      <c r="S69" s="7">
        <f>S33-blanks!S$9</f>
        <v>0</v>
      </c>
      <c r="T69" s="7">
        <f>T33-blanks!T$9</f>
        <v>545.8539734580536</v>
      </c>
      <c r="U69" s="7">
        <f>U33-blanks!U$9</f>
        <v>0</v>
      </c>
      <c r="V69" s="7">
        <f>V33-blanks!V$9</f>
        <v>0</v>
      </c>
      <c r="W69" s="7"/>
    </row>
    <row r="70" spans="1:23" ht="11.25">
      <c r="A70" s="25">
        <f t="shared" si="4"/>
        <v>31</v>
      </c>
      <c r="B70" s="1" t="str">
        <f>'recalc raw'!$C33</f>
        <v>jb3-2</v>
      </c>
      <c r="C70" s="7">
        <f>C34-blanks!C$9</f>
        <v>17831.430036844355</v>
      </c>
      <c r="D70" s="7">
        <f>D34-blanks!D$9</f>
        <v>956392.9923786824</v>
      </c>
      <c r="E70" s="7">
        <f>E34-blanks!E$9</f>
        <v>1842.0686109682133</v>
      </c>
      <c r="F70" s="7">
        <f>F34-blanks!F$9</f>
        <v>3554.2857661201</v>
      </c>
      <c r="G70" s="7">
        <f>G34-blanks!G$9</f>
        <v>30997.66592191598</v>
      </c>
      <c r="H70" s="7">
        <f>H34-blanks!H$9</f>
        <v>9167.632404946995</v>
      </c>
      <c r="I70" s="7">
        <f>I34-blanks!I$9</f>
        <v>4767799.998995455</v>
      </c>
      <c r="J70" s="7">
        <f>J34-blanks!J$9</f>
        <v>23958.991440104735</v>
      </c>
      <c r="K70" s="7">
        <f>K34-blanks!K$9</f>
        <v>48762.81757557641</v>
      </c>
      <c r="L70" s="7">
        <f>L34-blanks!L$9</f>
        <v>17867.771430325243</v>
      </c>
      <c r="M70" s="7">
        <f>M34-blanks!M$9</f>
        <v>0</v>
      </c>
      <c r="N70" s="109">
        <f>N34-blanks!N$9</f>
        <v>0</v>
      </c>
      <c r="O70" s="7">
        <f>O34-blanks!O$9</f>
        <v>0</v>
      </c>
      <c r="P70" s="7">
        <f>P34-blanks!P$9</f>
        <v>0</v>
      </c>
      <c r="Q70" s="7">
        <f>Q34-blanks!Q$9</f>
        <v>0</v>
      </c>
      <c r="R70" s="7">
        <f>R34-blanks!R$9</f>
        <v>0</v>
      </c>
      <c r="S70" s="7">
        <f>S34-blanks!S$9</f>
        <v>0</v>
      </c>
      <c r="T70" s="7">
        <f>T34-blanks!T$9</f>
        <v>48081.773283343246</v>
      </c>
      <c r="U70" s="7">
        <f>U34-blanks!U$9</f>
        <v>0</v>
      </c>
      <c r="V70" s="7">
        <f>V34-blanks!V$9</f>
        <v>0</v>
      </c>
      <c r="W70" s="7"/>
    </row>
    <row r="71" spans="1:23" ht="11.25">
      <c r="A71" s="25">
        <f>A70+1</f>
        <v>32</v>
      </c>
      <c r="B71" s="1" t="str">
        <f>'recalc raw'!$C34</f>
        <v>drift-8</v>
      </c>
      <c r="C71" s="7">
        <f>C35-blanks!C$9</f>
        <v>17888.79769101739</v>
      </c>
      <c r="D71" s="7">
        <f>D35-blanks!D$9</f>
        <v>524576.6751733347</v>
      </c>
      <c r="E71" s="7">
        <f>E35-blanks!E$9</f>
        <v>83294.16916901624</v>
      </c>
      <c r="F71" s="7">
        <f>F35-blanks!F$9</f>
        <v>50190.439972350454</v>
      </c>
      <c r="G71" s="7">
        <f>G35-blanks!G$9</f>
        <v>29389.63103672834</v>
      </c>
      <c r="H71" s="7">
        <f>H35-blanks!H$9</f>
        <v>45944.047267025526</v>
      </c>
      <c r="I71" s="7">
        <f>I35-blanks!I$9</f>
        <v>4607146.853745027</v>
      </c>
      <c r="J71" s="7">
        <f>J35-blanks!J$9</f>
        <v>15812.576540582731</v>
      </c>
      <c r="K71" s="7">
        <f>K35-blanks!K$9</f>
        <v>41186.53015516224</v>
      </c>
      <c r="L71" s="7">
        <f>L35-blanks!L$9</f>
        <v>34394.948289786524</v>
      </c>
      <c r="M71" s="7">
        <f>M35-blanks!M$9</f>
        <v>0</v>
      </c>
      <c r="N71" s="109">
        <f>N35-blanks!N$9</f>
        <v>0</v>
      </c>
      <c r="O71" s="7">
        <f>O35-blanks!O$9</f>
        <v>0</v>
      </c>
      <c r="P71" s="7">
        <f>P35-blanks!P$9</f>
        <v>0</v>
      </c>
      <c r="Q71" s="7">
        <f>Q35-blanks!Q$9</f>
        <v>0</v>
      </c>
      <c r="R71" s="7">
        <f>R35-blanks!R$9</f>
        <v>0</v>
      </c>
      <c r="S71" s="7">
        <f>S35-blanks!S$9</f>
        <v>0</v>
      </c>
      <c r="T71" s="7">
        <f>T35-blanks!T$9</f>
        <v>40505.485862929076</v>
      </c>
      <c r="U71" s="7">
        <f>U35-blanks!U$9</f>
        <v>0</v>
      </c>
      <c r="V71" s="7">
        <f>V35-blanks!V$9</f>
        <v>0</v>
      </c>
      <c r="W71" s="7"/>
    </row>
    <row r="72" spans="1:7" ht="11.25">
      <c r="A72" s="25"/>
      <c r="C72" s="7"/>
      <c r="D72" s="7"/>
      <c r="E72" s="7"/>
      <c r="F72" s="7"/>
      <c r="G72" s="7"/>
    </row>
    <row r="73" spans="1:9" s="18" customFormat="1" ht="11.25">
      <c r="A73" s="23"/>
      <c r="B73" s="17" t="s">
        <v>499</v>
      </c>
      <c r="C73" s="23"/>
      <c r="D73" s="23"/>
      <c r="E73" s="23"/>
      <c r="F73" s="23"/>
      <c r="G73" s="23"/>
      <c r="H73" s="23"/>
      <c r="I73" s="23"/>
    </row>
    <row r="74" spans="1:22" s="20" customFormat="1" ht="11.25">
      <c r="A74" s="24"/>
      <c r="B74" s="20" t="s">
        <v>474</v>
      </c>
      <c r="C74" s="20" t="str">
        <f aca="true" t="shared" si="5" ref="C74:I74">C2</f>
        <v>Y 371.029</v>
      </c>
      <c r="D74" s="20" t="str">
        <f t="shared" si="5"/>
        <v>Ba 455.403</v>
      </c>
      <c r="E74" s="20" t="str">
        <f t="shared" si="5"/>
        <v>Cr 267.716</v>
      </c>
      <c r="F74" s="20" t="str">
        <f t="shared" si="5"/>
        <v>Ni 231.604</v>
      </c>
      <c r="G74" s="20" t="str">
        <f t="shared" si="5"/>
        <v>Sc 361.384</v>
      </c>
      <c r="H74" s="20" t="str">
        <f t="shared" si="5"/>
        <v>Co 228.616</v>
      </c>
      <c r="I74" s="20" t="str">
        <f t="shared" si="5"/>
        <v>Sr 407.771</v>
      </c>
      <c r="J74" s="20" t="str">
        <f aca="true" t="shared" si="6" ref="J74:U74">J2</f>
        <v>Cu 324.754</v>
      </c>
      <c r="K74" s="20" t="s">
        <v>393</v>
      </c>
      <c r="L74" s="20" t="str">
        <f t="shared" si="6"/>
        <v>Zr 343.823</v>
      </c>
      <c r="M74" s="20">
        <f t="shared" si="6"/>
        <v>0</v>
      </c>
      <c r="N74" s="20">
        <f t="shared" si="6"/>
        <v>0</v>
      </c>
      <c r="O74" s="20">
        <f t="shared" si="6"/>
        <v>0</v>
      </c>
      <c r="P74" s="20">
        <f t="shared" si="6"/>
        <v>0</v>
      </c>
      <c r="Q74" s="20">
        <f t="shared" si="6"/>
        <v>0</v>
      </c>
      <c r="R74" s="20">
        <f t="shared" si="6"/>
        <v>0</v>
      </c>
      <c r="S74" s="20">
        <f t="shared" si="6"/>
        <v>0</v>
      </c>
      <c r="T74" s="20" t="str">
        <f>T2</f>
        <v>V 292.402</v>
      </c>
      <c r="U74" s="20">
        <f t="shared" si="6"/>
        <v>0</v>
      </c>
      <c r="V74" s="20">
        <f>V2</f>
        <v>0</v>
      </c>
    </row>
    <row r="76" spans="1:23" ht="11.25">
      <c r="A76" s="25">
        <v>1</v>
      </c>
      <c r="B76" s="1" t="str">
        <f>'recalc raw'!C3</f>
        <v>drift-1</v>
      </c>
      <c r="C76" s="7">
        <f>C40/Drift!C25</f>
        <v>17978.359012810022</v>
      </c>
      <c r="D76" s="7">
        <f>D40/Drift!D25</f>
        <v>544571.3896550855</v>
      </c>
      <c r="E76" s="7">
        <f>E40/Drift!E25</f>
        <v>75451.20711550723</v>
      </c>
      <c r="F76" s="7">
        <f>F40/Drift!F25</f>
        <v>43181.64708942064</v>
      </c>
      <c r="G76" s="7">
        <f>G40/Drift!G25</f>
        <v>29265.501171282995</v>
      </c>
      <c r="H76" s="7">
        <f>H40/Drift!H25</f>
        <v>37868.3895681922</v>
      </c>
      <c r="I76" s="7">
        <f>I40/Drift!I25</f>
        <v>4721524.292976549</v>
      </c>
      <c r="J76" s="7">
        <f>J40/Drift!J25</f>
        <v>15359.967392037046</v>
      </c>
      <c r="K76" s="7">
        <f>K40/Drift!K25</f>
        <v>39672.98541961865</v>
      </c>
      <c r="L76" s="7">
        <f>L40/Drift!L25</f>
        <v>32406.923926184383</v>
      </c>
      <c r="M76" s="7" t="e">
        <f>M40/Drift!M25</f>
        <v>#DIV/0!</v>
      </c>
      <c r="N76" s="7" t="e">
        <f>N40/Drift!N25</f>
        <v>#DIV/0!</v>
      </c>
      <c r="O76" s="7" t="e">
        <f>O40/Drift!O25</f>
        <v>#DIV/0!</v>
      </c>
      <c r="P76" s="7" t="e">
        <f>P40/Drift!P25</f>
        <v>#DIV/0!</v>
      </c>
      <c r="Q76" s="7" t="e">
        <f>Q40/Drift!Q25</f>
        <v>#DIV/0!</v>
      </c>
      <c r="R76" s="7" t="e">
        <f>R40/Drift!R25</f>
        <v>#DIV/0!</v>
      </c>
      <c r="S76" s="7" t="e">
        <f>S40/Drift!S25</f>
        <v>#DIV/0!</v>
      </c>
      <c r="T76" s="7">
        <f>T40/Drift!T25</f>
        <v>38991.941127385486</v>
      </c>
      <c r="U76" s="7" t="e">
        <f>U40/Drift!U25</f>
        <v>#DIV/0!</v>
      </c>
      <c r="V76" s="7" t="e">
        <f>V40/Drift!V25</f>
        <v>#DIV/0!</v>
      </c>
      <c r="W76" s="7"/>
    </row>
    <row r="77" spans="1:23" ht="11.25">
      <c r="A77" s="25">
        <f>A76+1</f>
        <v>2</v>
      </c>
      <c r="B77" s="1" t="str">
        <f>'recalc raw'!C4</f>
        <v>blank-1</v>
      </c>
      <c r="C77" s="7">
        <f>C5/Drift!C26</f>
        <v>-786.4745798577413</v>
      </c>
      <c r="D77" s="7">
        <f>D5/Drift!D26</f>
        <v>5799.510350307507</v>
      </c>
      <c r="E77" s="7">
        <f>E5/Drift!E26</f>
        <v>1391.6594210397072</v>
      </c>
      <c r="F77" s="7">
        <f>F5/Drift!F26</f>
        <v>-38.7992146451322</v>
      </c>
      <c r="G77" s="7">
        <f>G5/Drift!G26</f>
        <v>142.95191408137302</v>
      </c>
      <c r="H77" s="7">
        <f>H5/Drift!H26</f>
        <v>-5964.113890272021</v>
      </c>
      <c r="I77" s="7">
        <f>I5/Drift!I26</f>
        <v>4977.722496856445</v>
      </c>
      <c r="J77" s="7">
        <f>J5/Drift!J26</f>
        <v>6760.086135898466</v>
      </c>
      <c r="K77" s="7">
        <f>K5/Drift!K26</f>
        <v>740.0683163130772</v>
      </c>
      <c r="L77" s="7">
        <f>L5/Drift!L26</f>
        <v>1953.0660561972095</v>
      </c>
      <c r="M77" s="7" t="e">
        <f>M41/Drift!M26</f>
        <v>#DIV/0!</v>
      </c>
      <c r="N77" s="7" t="e">
        <f>N41/Drift!N26</f>
        <v>#DIV/0!</v>
      </c>
      <c r="O77" s="7" t="e">
        <f>O41/Drift!O26</f>
        <v>#DIV/0!</v>
      </c>
      <c r="P77" s="7" t="e">
        <f>P41/Drift!P26</f>
        <v>#DIV/0!</v>
      </c>
      <c r="Q77" s="7" t="e">
        <f>Q41/Drift!Q26</f>
        <v>#DIV/0!</v>
      </c>
      <c r="R77" s="7" t="e">
        <f>R41/Drift!R26</f>
        <v>#DIV/0!</v>
      </c>
      <c r="S77" s="7" t="e">
        <f>S41/Drift!S26</f>
        <v>#DIV/0!</v>
      </c>
      <c r="T77" s="7">
        <f>T41/Drift!T26</f>
        <v>-543.3243910705474</v>
      </c>
      <c r="U77" s="7" t="e">
        <f>U41/Drift!U26</f>
        <v>#DIV/0!</v>
      </c>
      <c r="V77" s="7" t="e">
        <f>V41/Drift!V26</f>
        <v>#DIV/0!</v>
      </c>
      <c r="W77" s="7"/>
    </row>
    <row r="78" spans="1:23" ht="11.25">
      <c r="A78" s="25">
        <f aca="true" t="shared" si="7" ref="A78:A96">A77+1</f>
        <v>3</v>
      </c>
      <c r="B78" s="1" t="str">
        <f>'recalc raw'!C5</f>
        <v>bir1-1</v>
      </c>
      <c r="C78" s="7">
        <f>C42/Drift!C27</f>
        <v>10580.297371819459</v>
      </c>
      <c r="D78" s="7">
        <f>D42/Drift!D27</f>
        <v>25175.62220047814</v>
      </c>
      <c r="E78" s="7">
        <f>E42/Drift!E27</f>
        <v>13598.27856250447</v>
      </c>
      <c r="F78" s="7">
        <f>F42/Drift!F27</f>
        <v>9956.019633852642</v>
      </c>
      <c r="G78" s="7">
        <f>G42/Drift!G27</f>
        <v>39518.897691884995</v>
      </c>
      <c r="H78" s="7">
        <f>H42/Drift!H27</f>
        <v>9386.185906022982</v>
      </c>
      <c r="I78" s="7">
        <f>I42/Drift!I27</f>
        <v>1281689.0479934732</v>
      </c>
      <c r="J78" s="7">
        <f>J42/Drift!J27</f>
        <v>13941.098716083241</v>
      </c>
      <c r="K78" s="7">
        <f>K42/Drift!K27</f>
        <v>39334.87614459536</v>
      </c>
      <c r="L78" s="7">
        <f>L42/Drift!L27</f>
        <v>2105.541147290656</v>
      </c>
      <c r="M78" s="7" t="e">
        <f>M42/Drift!M27</f>
        <v>#DIV/0!</v>
      </c>
      <c r="N78" s="7" t="e">
        <f>N42/Drift!N27</f>
        <v>#DIV/0!</v>
      </c>
      <c r="O78" s="7" t="e">
        <f>O42/Drift!O27</f>
        <v>#DIV/0!</v>
      </c>
      <c r="P78" s="7" t="e">
        <f>P42/Drift!P27</f>
        <v>#DIV/0!</v>
      </c>
      <c r="Q78" s="7" t="e">
        <f>Q42/Drift!Q27</f>
        <v>#DIV/0!</v>
      </c>
      <c r="R78" s="7" t="e">
        <f>R42/Drift!R27</f>
        <v>#DIV/0!</v>
      </c>
      <c r="S78" s="7" t="e">
        <f>S42/Drift!S27</f>
        <v>#DIV/0!</v>
      </c>
      <c r="T78" s="7">
        <f>T42/Drift!T27</f>
        <v>38653.88539896966</v>
      </c>
      <c r="U78" s="7" t="e">
        <f>U42/Drift!U27</f>
        <v>#DIV/0!</v>
      </c>
      <c r="V78" s="7" t="e">
        <f>V42/Drift!V27</f>
        <v>#DIV/0!</v>
      </c>
      <c r="W78" s="7"/>
    </row>
    <row r="79" spans="1:23" ht="11.25">
      <c r="A79" s="25">
        <f t="shared" si="7"/>
        <v>4</v>
      </c>
      <c r="B79" s="1" t="str">
        <f>'recalc raw'!C6</f>
        <v>drift-2</v>
      </c>
      <c r="C79" s="7">
        <f>C43/Drift!C28</f>
        <v>17978.359012810022</v>
      </c>
      <c r="D79" s="7">
        <f>D43/Drift!D28</f>
        <v>544571.3896550855</v>
      </c>
      <c r="E79" s="7">
        <f>E43/Drift!E28</f>
        <v>75451.20711550723</v>
      </c>
      <c r="F79" s="7">
        <f>F43/Drift!F28</f>
        <v>43181.647089420636</v>
      </c>
      <c r="G79" s="7">
        <f>G43/Drift!G28</f>
        <v>29265.501171282995</v>
      </c>
      <c r="H79" s="7">
        <f>H43/Drift!H28</f>
        <v>37868.3895681922</v>
      </c>
      <c r="I79" s="7">
        <f>I43/Drift!I28</f>
        <v>4721524.292976549</v>
      </c>
      <c r="J79" s="7">
        <f>J43/Drift!J28</f>
        <v>15359.967392037048</v>
      </c>
      <c r="K79" s="7">
        <f>K43/Drift!K28</f>
        <v>39672.98541961865</v>
      </c>
      <c r="L79" s="7">
        <f>L43/Drift!L28</f>
        <v>32406.92392618438</v>
      </c>
      <c r="M79" s="7" t="e">
        <f>M43/Drift!M28</f>
        <v>#DIV/0!</v>
      </c>
      <c r="N79" s="7" t="e">
        <f>N43/Drift!N28</f>
        <v>#DIV/0!</v>
      </c>
      <c r="O79" s="7" t="e">
        <f>O43/Drift!O28</f>
        <v>#DIV/0!</v>
      </c>
      <c r="P79" s="7" t="e">
        <f>P43/Drift!P28</f>
        <v>#DIV/0!</v>
      </c>
      <c r="Q79" s="7" t="e">
        <f>Q43/Drift!Q28</f>
        <v>#DIV/0!</v>
      </c>
      <c r="R79" s="7" t="e">
        <f>R43/Drift!R28</f>
        <v>#DIV/0!</v>
      </c>
      <c r="S79" s="7" t="e">
        <f>S43/Drift!S28</f>
        <v>#DIV/0!</v>
      </c>
      <c r="T79" s="7">
        <f>T43/Drift!T28</f>
        <v>38991.941127385486</v>
      </c>
      <c r="U79" s="7" t="e">
        <f>U43/Drift!U28</f>
        <v>#DIV/0!</v>
      </c>
      <c r="V79" s="7" t="e">
        <f>V43/Drift!V28</f>
        <v>#DIV/0!</v>
      </c>
      <c r="W79" s="7"/>
    </row>
    <row r="80" spans="1:23" ht="11.25">
      <c r="A80" s="25">
        <f t="shared" si="7"/>
        <v>5</v>
      </c>
      <c r="B80" s="1" t="str">
        <f>'recalc raw'!C7</f>
        <v>jp1-1</v>
      </c>
      <c r="C80" s="7">
        <f>C44/Drift!C29</f>
        <v>-327.27292774627784</v>
      </c>
      <c r="D80" s="7">
        <f>D44/Drift!D29</f>
        <v>39569.49816979261</v>
      </c>
      <c r="E80" s="7">
        <f>E44/Drift!E29</f>
        <v>107312.76538756605</v>
      </c>
      <c r="F80" s="7">
        <f>F44/Drift!F29</f>
        <v>161101.42159644977</v>
      </c>
      <c r="G80" s="7">
        <f>G44/Drift!G29</f>
        <v>6076.66927379603</v>
      </c>
      <c r="H80" s="7">
        <f>H44/Drift!H29</f>
        <v>16714.325498281225</v>
      </c>
      <c r="I80" s="7">
        <f>I44/Drift!I29</f>
        <v>7351.781219661058</v>
      </c>
      <c r="J80" s="7">
        <f>J44/Drift!J29</f>
        <v>-236.4200565522308</v>
      </c>
      <c r="K80" s="7">
        <f>K44/Drift!K29</f>
        <v>2653.429757104964</v>
      </c>
      <c r="L80" s="7">
        <f>L44/Drift!L29</f>
        <v>579.0681564158152</v>
      </c>
      <c r="M80" s="7" t="e">
        <f>M44/Drift!M29</f>
        <v>#DIV/0!</v>
      </c>
      <c r="N80" s="7" t="e">
        <f>N44/Drift!N29</f>
        <v>#DIV/0!</v>
      </c>
      <c r="O80" s="7" t="e">
        <f>O44/Drift!O29</f>
        <v>#DIV/0!</v>
      </c>
      <c r="P80" s="7" t="e">
        <f>P44/Drift!P29</f>
        <v>#DIV/0!</v>
      </c>
      <c r="Q80" s="7" t="e">
        <f>Q44/Drift!Q29</f>
        <v>#DIV/0!</v>
      </c>
      <c r="R80" s="7" t="e">
        <f>R44/Drift!R29</f>
        <v>#DIV/0!</v>
      </c>
      <c r="S80" s="7" t="e">
        <f>S44/Drift!S29</f>
        <v>#DIV/0!</v>
      </c>
      <c r="T80" s="7">
        <f>T44/Drift!T29</f>
        <v>1981.4397539969814</v>
      </c>
      <c r="U80" s="7" t="e">
        <f>U44/Drift!U29</f>
        <v>#DIV/0!</v>
      </c>
      <c r="V80" s="7" t="e">
        <f>V44/Drift!V29</f>
        <v>#DIV/0!</v>
      </c>
      <c r="W80" s="7"/>
    </row>
    <row r="81" spans="1:23" ht="11.25">
      <c r="A81" s="25">
        <f t="shared" si="7"/>
        <v>6</v>
      </c>
      <c r="B81" s="1" t="str">
        <f>'recalc raw'!C8</f>
        <v>186r1  89-97</v>
      </c>
      <c r="C81" s="7">
        <f>C45/Drift!C30</f>
        <v>13943.738357457756</v>
      </c>
      <c r="D81" s="7">
        <f>D45/Drift!D30</f>
        <v>16442.347895100498</v>
      </c>
      <c r="E81" s="7">
        <f>E45/Drift!E30</f>
        <v>8618.289051696685</v>
      </c>
      <c r="F81" s="7">
        <f>F45/Drift!F30</f>
        <v>7525.836927847226</v>
      </c>
      <c r="G81" s="7">
        <f>G45/Drift!G30</f>
        <v>39099.775356599646</v>
      </c>
      <c r="H81" s="7">
        <f>H45/Drift!H30</f>
        <v>5980.758926791863</v>
      </c>
      <c r="I81" s="7">
        <f>I45/Drift!I30</f>
        <v>1038613.6752151098</v>
      </c>
      <c r="J81" s="7">
        <f>J45/Drift!J30</f>
        <v>7155.361565307893</v>
      </c>
      <c r="K81" s="7">
        <f>K45/Drift!K30</f>
        <v>24905.44203482442</v>
      </c>
      <c r="L81" s="7">
        <f>L45/Drift!L30</f>
        <v>6033.917831854134</v>
      </c>
      <c r="M81" s="7" t="e">
        <f>M45/Drift!M30</f>
        <v>#DIV/0!</v>
      </c>
      <c r="N81" s="7" t="e">
        <f>N45/Drift!N30</f>
        <v>#DIV/0!</v>
      </c>
      <c r="O81" s="7" t="e">
        <f>O45/Drift!O30</f>
        <v>#DIV/0!</v>
      </c>
      <c r="P81" s="7" t="e">
        <f>P45/Drift!P30</f>
        <v>#DIV/0!</v>
      </c>
      <c r="Q81" s="7" t="e">
        <f>Q45/Drift!Q30</f>
        <v>#DIV/0!</v>
      </c>
      <c r="R81" s="7" t="e">
        <f>R45/Drift!R30</f>
        <v>#DIV/0!</v>
      </c>
      <c r="S81" s="7" t="e">
        <f>S45/Drift!S30</f>
        <v>#DIV/0!</v>
      </c>
      <c r="T81" s="7">
        <f>T45/Drift!T30</f>
        <v>24228.129344466473</v>
      </c>
      <c r="U81" s="7" t="e">
        <f>U45/Drift!U30</f>
        <v>#DIV/0!</v>
      </c>
      <c r="V81" s="7" t="e">
        <f>V45/Drift!V30</f>
        <v>#DIV/0!</v>
      </c>
      <c r="W81" s="7"/>
    </row>
    <row r="82" spans="1:23" ht="11.25">
      <c r="A82" s="25">
        <f t="shared" si="7"/>
        <v>7</v>
      </c>
      <c r="B82" s="1" t="str">
        <f>'recalc raw'!C9</f>
        <v>drift-3</v>
      </c>
      <c r="C82" s="7">
        <f>C46/Drift!C31</f>
        <v>17978.359012810022</v>
      </c>
      <c r="D82" s="7">
        <f>D46/Drift!D31</f>
        <v>544571.3896550855</v>
      </c>
      <c r="E82" s="7">
        <f>E46/Drift!E31</f>
        <v>75451.20711550723</v>
      </c>
      <c r="F82" s="7">
        <f>F46/Drift!F31</f>
        <v>43181.64708942064</v>
      </c>
      <c r="G82" s="7">
        <f>G46/Drift!G31</f>
        <v>29265.501171282995</v>
      </c>
      <c r="H82" s="7">
        <f>H46/Drift!H31</f>
        <v>37868.3895681922</v>
      </c>
      <c r="I82" s="7">
        <f>I46/Drift!I31</f>
        <v>4721524.292976549</v>
      </c>
      <c r="J82" s="7">
        <f>J46/Drift!J31</f>
        <v>15359.967392037044</v>
      </c>
      <c r="K82" s="7">
        <f>K46/Drift!K31</f>
        <v>39672.98541961865</v>
      </c>
      <c r="L82" s="7">
        <f>L46/Drift!L31</f>
        <v>32406.923926184383</v>
      </c>
      <c r="M82" s="7" t="e">
        <f>M46/Drift!M31</f>
        <v>#DIV/0!</v>
      </c>
      <c r="N82" s="7" t="e">
        <f>N46/Drift!N31</f>
        <v>#DIV/0!</v>
      </c>
      <c r="O82" s="7" t="e">
        <f>O46/Drift!O31</f>
        <v>#DIV/0!</v>
      </c>
      <c r="P82" s="7" t="e">
        <f>P46/Drift!P31</f>
        <v>#DIV/0!</v>
      </c>
      <c r="Q82" s="7" t="e">
        <f>Q46/Drift!Q31</f>
        <v>#DIV/0!</v>
      </c>
      <c r="R82" s="7" t="e">
        <f>R46/Drift!R31</f>
        <v>#DIV/0!</v>
      </c>
      <c r="S82" s="7" t="e">
        <f>S46/Drift!S31</f>
        <v>#DIV/0!</v>
      </c>
      <c r="T82" s="7">
        <f>T46/Drift!T31</f>
        <v>38991.941127385486</v>
      </c>
      <c r="U82" s="7" t="e">
        <f>U46/Drift!U31</f>
        <v>#DIV/0!</v>
      </c>
      <c r="V82" s="7" t="e">
        <f>V46/Drift!V31</f>
        <v>#DIV/0!</v>
      </c>
      <c r="W82" s="7"/>
    </row>
    <row r="83" spans="1:23" ht="11.25">
      <c r="A83" s="25">
        <f t="shared" si="7"/>
        <v>8</v>
      </c>
      <c r="B83" s="1" t="str">
        <f>'recalc raw'!C10</f>
        <v>187r1  84-94</v>
      </c>
      <c r="C83" s="7">
        <f>C47/Drift!C32</f>
        <v>11063.29049577666</v>
      </c>
      <c r="D83" s="7">
        <f>D47/Drift!D32</f>
        <v>13756.646938359807</v>
      </c>
      <c r="E83" s="7">
        <f>E47/Drift!E32</f>
        <v>10321.136113947883</v>
      </c>
      <c r="F83" s="7">
        <f>F47/Drift!F32</f>
        <v>6329.343662484788</v>
      </c>
      <c r="G83" s="7">
        <f>G47/Drift!G32</f>
        <v>41465.39795920093</v>
      </c>
      <c r="H83" s="7">
        <f>H47/Drift!H32</f>
        <v>5812.002133495487</v>
      </c>
      <c r="I83" s="7">
        <f>I47/Drift!I32</f>
        <v>1039870.5259322731</v>
      </c>
      <c r="J83" s="7">
        <f>J47/Drift!J32</f>
        <v>1505.2660524676953</v>
      </c>
      <c r="K83" s="7">
        <f>K47/Drift!K32</f>
        <v>32215.765674525737</v>
      </c>
      <c r="L83" s="7">
        <f>L47/Drift!L32</f>
        <v>2946.419184881573</v>
      </c>
      <c r="M83" s="7" t="e">
        <f>M47/Drift!M32</f>
        <v>#DIV/0!</v>
      </c>
      <c r="N83" s="7" t="e">
        <f>N47/Drift!N32</f>
        <v>#DIV/0!</v>
      </c>
      <c r="O83" s="7" t="e">
        <f>O47/Drift!O32</f>
        <v>#DIV/0!</v>
      </c>
      <c r="P83" s="7" t="e">
        <f>P47/Drift!P32</f>
        <v>#DIV/0!</v>
      </c>
      <c r="Q83" s="7" t="e">
        <f>Q47/Drift!Q32</f>
        <v>#DIV/0!</v>
      </c>
      <c r="R83" s="7" t="e">
        <f>R47/Drift!R32</f>
        <v>#DIV/0!</v>
      </c>
      <c r="S83" s="7" t="e">
        <f>S47/Drift!S32</f>
        <v>#DIV/0!</v>
      </c>
      <c r="T83" s="7">
        <f>T47/Drift!T32</f>
        <v>31537.05807192289</v>
      </c>
      <c r="U83" s="7" t="e">
        <f>U47/Drift!U32</f>
        <v>#DIV/0!</v>
      </c>
      <c r="V83" s="7" t="e">
        <f>V47/Drift!V32</f>
        <v>#DIV/0!</v>
      </c>
      <c r="W83" s="7"/>
    </row>
    <row r="84" spans="1:23" ht="11.25">
      <c r="A84" s="25">
        <f t="shared" si="7"/>
        <v>9</v>
      </c>
      <c r="B84" s="1" t="str">
        <f>'recalc raw'!C11</f>
        <v>188r2  30-37</v>
      </c>
      <c r="C84" s="7">
        <f>C48/Drift!C33</f>
        <v>10276.28483675745</v>
      </c>
      <c r="D84" s="7">
        <f>D48/Drift!D33</f>
        <v>11247.534898115957</v>
      </c>
      <c r="E84" s="7">
        <f>E48/Drift!E33</f>
        <v>10359.261263993469</v>
      </c>
      <c r="F84" s="7">
        <f>F48/Drift!F33</f>
        <v>8939.076899832671</v>
      </c>
      <c r="G84" s="7">
        <f>G48/Drift!G33</f>
        <v>38750.92809006418</v>
      </c>
      <c r="H84" s="7">
        <f>H48/Drift!H33</f>
        <v>7539.640962598292</v>
      </c>
      <c r="I84" s="7">
        <f>I48/Drift!I33</f>
        <v>982244.5869965499</v>
      </c>
      <c r="J84" s="7">
        <f>J48/Drift!J33</f>
        <v>11240.868196389023</v>
      </c>
      <c r="K84" s="7">
        <f>K48/Drift!K33</f>
        <v>25859.601655623883</v>
      </c>
      <c r="L84" s="7">
        <f>L48/Drift!L33</f>
        <v>2862.0648753773758</v>
      </c>
      <c r="M84" s="7" t="e">
        <f>M48/Drift!M33</f>
        <v>#DIV/0!</v>
      </c>
      <c r="N84" s="7" t="e">
        <f>N48/Drift!N33</f>
        <v>#DIV/0!</v>
      </c>
      <c r="O84" s="7" t="e">
        <f>O48/Drift!O33</f>
        <v>#DIV/0!</v>
      </c>
      <c r="P84" s="7" t="e">
        <f>P48/Drift!P33</f>
        <v>#DIV/0!</v>
      </c>
      <c r="Q84" s="7" t="e">
        <f>Q48/Drift!Q33</f>
        <v>#DIV/0!</v>
      </c>
      <c r="R84" s="7" t="e">
        <f>R48/Drift!R33</f>
        <v>#DIV/0!</v>
      </c>
      <c r="S84" s="7" t="e">
        <f>S48/Drift!S33</f>
        <v>#DIV/0!</v>
      </c>
      <c r="T84" s="7">
        <f>T48/Drift!T33</f>
        <v>25183.607209601534</v>
      </c>
      <c r="U84" s="7" t="e">
        <f>U48/Drift!U33</f>
        <v>#DIV/0!</v>
      </c>
      <c r="V84" s="7" t="e">
        <f>V48/Drift!V33</f>
        <v>#DIV/0!</v>
      </c>
      <c r="W84" s="7"/>
    </row>
    <row r="85" spans="1:23" ht="11.25">
      <c r="A85" s="25">
        <f t="shared" si="7"/>
        <v>10</v>
      </c>
      <c r="B85" s="1" t="str">
        <f>'recalc raw'!C12</f>
        <v>189r3  67-76</v>
      </c>
      <c r="C85" s="7">
        <f>C49/Drift!C34</f>
        <v>2537.857147201482</v>
      </c>
      <c r="D85" s="7">
        <f>D49/Drift!D34</f>
        <v>5964.816812797593</v>
      </c>
      <c r="E85" s="7">
        <f>E49/Drift!E34</f>
        <v>5528.905838022896</v>
      </c>
      <c r="F85" s="7">
        <f>F49/Drift!F34</f>
        <v>36110.49355094811</v>
      </c>
      <c r="G85" s="7">
        <f>G49/Drift!G34</f>
        <v>9044.751701914327</v>
      </c>
      <c r="H85" s="7">
        <f>H49/Drift!H34</f>
        <v>10088.983758771703</v>
      </c>
      <c r="I85" s="7">
        <f>I49/Drift!I34</f>
        <v>893157.3032485213</v>
      </c>
      <c r="J85" s="7">
        <f>J49/Drift!J34</f>
        <v>11431.233203516867</v>
      </c>
      <c r="K85" s="7">
        <f>K49/Drift!K34</f>
        <v>5650.76064060731</v>
      </c>
      <c r="L85" s="7">
        <f>L49/Drift!L34</f>
        <v>1762.717431721922</v>
      </c>
      <c r="M85" s="7" t="e">
        <f>M49/Drift!M34</f>
        <v>#DIV/0!</v>
      </c>
      <c r="N85" s="7" t="e">
        <f>N49/Drift!N34</f>
        <v>#DIV/0!</v>
      </c>
      <c r="O85" s="7" t="e">
        <f>O49/Drift!O34</f>
        <v>#DIV/0!</v>
      </c>
      <c r="P85" s="7" t="e">
        <f>P49/Drift!P34</f>
        <v>#DIV/0!</v>
      </c>
      <c r="Q85" s="7" t="e">
        <f>Q49/Drift!Q34</f>
        <v>#DIV/0!</v>
      </c>
      <c r="R85" s="7" t="e">
        <f>R49/Drift!R34</f>
        <v>#DIV/0!</v>
      </c>
      <c r="S85" s="7" t="e">
        <f>S49/Drift!S34</f>
        <v>#DIV/0!</v>
      </c>
      <c r="T85" s="7">
        <f>T49/Drift!T34</f>
        <v>4983.9200820754195</v>
      </c>
      <c r="U85" s="7" t="e">
        <f>U49/Drift!U34</f>
        <v>#DIV/0!</v>
      </c>
      <c r="V85" s="7" t="e">
        <f>V49/Drift!V34</f>
        <v>#DIV/0!</v>
      </c>
      <c r="W85" s="7"/>
    </row>
    <row r="86" spans="1:23" ht="11.25">
      <c r="A86" s="25">
        <f t="shared" si="7"/>
        <v>11</v>
      </c>
      <c r="B86" s="1" t="str">
        <f>'recalc raw'!C13</f>
        <v>ja3-1</v>
      </c>
      <c r="C86" s="7">
        <f>C50/Drift!C35</f>
        <v>13541.125523348446</v>
      </c>
      <c r="D86" s="7">
        <f>D50/Drift!D35</f>
        <v>1360660.7254804058</v>
      </c>
      <c r="E86" s="7">
        <f>E50/Drift!E35</f>
        <v>1781.8982257899409</v>
      </c>
      <c r="F86" s="7">
        <f>F50/Drift!F35</f>
        <v>2769.655589879961</v>
      </c>
      <c r="G86" s="7">
        <f>G50/Drift!G35</f>
        <v>18859.627408617078</v>
      </c>
      <c r="H86" s="7">
        <f>H50/Drift!H35</f>
        <v>8161.2684668746615</v>
      </c>
      <c r="I86" s="7">
        <f>I50/Drift!I35</f>
        <v>3477094.795192819</v>
      </c>
      <c r="J86" s="7">
        <f>J50/Drift!J35</f>
        <v>3878.0455809174723</v>
      </c>
      <c r="K86" s="7">
        <f>K50/Drift!K35</f>
        <v>20691.38208824727</v>
      </c>
      <c r="L86" s="7">
        <f>L50/Drift!L35</f>
        <v>20556.657907301153</v>
      </c>
      <c r="M86" s="7" t="e">
        <f>M50/Drift!M35</f>
        <v>#DIV/0!</v>
      </c>
      <c r="N86" s="7" t="e">
        <f>N50/Drift!N35</f>
        <v>#DIV/0!</v>
      </c>
      <c r="O86" s="7" t="e">
        <f>O50/Drift!O35</f>
        <v>#DIV/0!</v>
      </c>
      <c r="P86" s="7" t="e">
        <f>P50/Drift!P35</f>
        <v>#DIV/0!</v>
      </c>
      <c r="Q86" s="7" t="e">
        <f>Q50/Drift!Q35</f>
        <v>#DIV/0!</v>
      </c>
      <c r="R86" s="7" t="e">
        <f>R50/Drift!R35</f>
        <v>#DIV/0!</v>
      </c>
      <c r="S86" s="7" t="e">
        <f>S50/Drift!S35</f>
        <v>#DIV/0!</v>
      </c>
      <c r="T86" s="7">
        <f>T50/Drift!T35</f>
        <v>20019.241532011878</v>
      </c>
      <c r="U86" s="7" t="e">
        <f>U50/Drift!U35</f>
        <v>#DIV/0!</v>
      </c>
      <c r="V86" s="7" t="e">
        <f>V50/Drift!V35</f>
        <v>#DIV/0!</v>
      </c>
      <c r="W86" s="7"/>
    </row>
    <row r="87" spans="1:23" ht="11.25">
      <c r="A87" s="25">
        <f t="shared" si="7"/>
        <v>12</v>
      </c>
      <c r="B87" s="1" t="str">
        <f>'recalc raw'!C14</f>
        <v>drift-4</v>
      </c>
      <c r="C87" s="7">
        <f>C51/Drift!C36</f>
        <v>17978.359012810022</v>
      </c>
      <c r="D87" s="7">
        <f>D51/Drift!D36</f>
        <v>544571.3896550855</v>
      </c>
      <c r="E87" s="7">
        <f>E51/Drift!E36</f>
        <v>75451.20711550723</v>
      </c>
      <c r="F87" s="7">
        <f>F51/Drift!F36</f>
        <v>43181.64708942064</v>
      </c>
      <c r="G87" s="7">
        <f>G51/Drift!G36</f>
        <v>29265.50117128299</v>
      </c>
      <c r="H87" s="7">
        <f>H51/Drift!H36</f>
        <v>37868.3895681922</v>
      </c>
      <c r="I87" s="7">
        <f>I51/Drift!I36</f>
        <v>4721524.292976548</v>
      </c>
      <c r="J87" s="7">
        <f>J51/Drift!J36</f>
        <v>15359.967392037048</v>
      </c>
      <c r="K87" s="7">
        <f>K51/Drift!K36</f>
        <v>39672.98541961865</v>
      </c>
      <c r="L87" s="7">
        <f>L51/Drift!L36</f>
        <v>32406.923926184387</v>
      </c>
      <c r="M87" s="7" t="e">
        <f>M51/Drift!M36</f>
        <v>#DIV/0!</v>
      </c>
      <c r="N87" s="7" t="e">
        <f>N51/Drift!N36</f>
        <v>#DIV/0!</v>
      </c>
      <c r="O87" s="7" t="e">
        <f>O51/Drift!O36</f>
        <v>#DIV/0!</v>
      </c>
      <c r="P87" s="7" t="e">
        <f>P51/Drift!P36</f>
        <v>#DIV/0!</v>
      </c>
      <c r="Q87" s="7" t="e">
        <f>Q51/Drift!Q36</f>
        <v>#DIV/0!</v>
      </c>
      <c r="R87" s="7" t="e">
        <f>R51/Drift!R36</f>
        <v>#DIV/0!</v>
      </c>
      <c r="S87" s="7" t="e">
        <f>S51/Drift!S36</f>
        <v>#DIV/0!</v>
      </c>
      <c r="T87" s="7">
        <f>T51/Drift!T36</f>
        <v>38991.941127385486</v>
      </c>
      <c r="U87" s="7" t="e">
        <f>U51/Drift!U36</f>
        <v>#DIV/0!</v>
      </c>
      <c r="V87" s="7" t="e">
        <f>V51/Drift!V36</f>
        <v>#DIV/0!</v>
      </c>
      <c r="W87" s="7"/>
    </row>
    <row r="88" spans="1:23" ht="11.25">
      <c r="A88" s="25">
        <f t="shared" si="7"/>
        <v>13</v>
      </c>
      <c r="B88" s="1" t="str">
        <f>'recalc raw'!C15</f>
        <v>dts1-1</v>
      </c>
      <c r="C88" s="7">
        <f>C52/Drift!C37</f>
        <v>-54.870072347173306</v>
      </c>
      <c r="D88" s="7">
        <f>D52/Drift!D37</f>
        <v>1719.017303025925</v>
      </c>
      <c r="E88" s="7">
        <f>E52/Drift!E37</f>
        <v>144323.25608261203</v>
      </c>
      <c r="F88" s="7">
        <f>F52/Drift!F37</f>
        <v>153855.74961790408</v>
      </c>
      <c r="G88" s="7">
        <f>G52/Drift!G37</f>
        <v>2850.6851289665115</v>
      </c>
      <c r="H88" s="7">
        <f>H52/Drift!H37</f>
        <v>18924.74370188023</v>
      </c>
      <c r="I88" s="7">
        <f>I52/Drift!I37</f>
        <v>4113.734246123619</v>
      </c>
      <c r="J88" s="7">
        <f>J52/Drift!J37</f>
        <v>-351.8142587715687</v>
      </c>
      <c r="K88" s="7">
        <f>K52/Drift!K37</f>
        <v>711.7816897134215</v>
      </c>
      <c r="L88" s="7">
        <f>L52/Drift!L37</f>
        <v>-160.18579863386196</v>
      </c>
      <c r="M88" s="7" t="e">
        <f>M52/Drift!M37</f>
        <v>#DIV/0!</v>
      </c>
      <c r="N88" s="7" t="e">
        <f>N52/Drift!N37</f>
        <v>#DIV/0!</v>
      </c>
      <c r="O88" s="7" t="e">
        <f>O52/Drift!O37</f>
        <v>#DIV/0!</v>
      </c>
      <c r="P88" s="7" t="e">
        <f>P52/Drift!P37</f>
        <v>#DIV/0!</v>
      </c>
      <c r="Q88" s="7" t="e">
        <f>Q52/Drift!Q37</f>
        <v>#DIV/0!</v>
      </c>
      <c r="R88" s="7" t="e">
        <f>R52/Drift!R37</f>
        <v>#DIV/0!</v>
      </c>
      <c r="S88" s="7" t="e">
        <f>S52/Drift!S37</f>
        <v>#DIV/0!</v>
      </c>
      <c r="T88" s="7">
        <f>T52/Drift!T37</f>
        <v>49.65193026128353</v>
      </c>
      <c r="U88" s="7" t="e">
        <f>U52/Drift!U37</f>
        <v>#DIV/0!</v>
      </c>
      <c r="V88" s="7" t="e">
        <f>V52/Drift!V37</f>
        <v>#DIV/0!</v>
      </c>
      <c r="W88" s="7"/>
    </row>
    <row r="89" spans="1:23" ht="11.25">
      <c r="A89" s="25">
        <f t="shared" si="7"/>
        <v>14</v>
      </c>
      <c r="B89" s="1" t="str">
        <f>'recalc raw'!C16</f>
        <v>191r3  55-66</v>
      </c>
      <c r="C89" s="7">
        <f>C53/Drift!C38</f>
        <v>15901.946888950146</v>
      </c>
      <c r="D89" s="7">
        <f>D53/Drift!D38</f>
        <v>16552.257471172226</v>
      </c>
      <c r="E89" s="7">
        <f>E53/Drift!E38</f>
        <v>7152.558349840598</v>
      </c>
      <c r="F89" s="7">
        <f>F53/Drift!F38</f>
        <v>5519.325113727304</v>
      </c>
      <c r="G89" s="7">
        <f>G53/Drift!G38</f>
        <v>42931.306297602314</v>
      </c>
      <c r="H89" s="7">
        <f>H53/Drift!H38</f>
        <v>6200.064317676895</v>
      </c>
      <c r="I89" s="7">
        <f>I53/Drift!I38</f>
        <v>1156316.9690619109</v>
      </c>
      <c r="J89" s="7">
        <f>J53/Drift!J38</f>
        <v>5151.95471156545</v>
      </c>
      <c r="K89" s="7">
        <f>K53/Drift!K38</f>
        <v>31743.601377643416</v>
      </c>
      <c r="L89" s="7">
        <f>L53/Drift!L38</f>
        <v>6098.8707501539675</v>
      </c>
      <c r="M89" s="7" t="e">
        <f>M53/Drift!M38</f>
        <v>#DIV/0!</v>
      </c>
      <c r="N89" s="7" t="e">
        <f>N53/Drift!N38</f>
        <v>#DIV/0!</v>
      </c>
      <c r="O89" s="7" t="e">
        <f>O53/Drift!O38</f>
        <v>#DIV/0!</v>
      </c>
      <c r="P89" s="7" t="e">
        <f>P53/Drift!P38</f>
        <v>#DIV/0!</v>
      </c>
      <c r="Q89" s="7" t="e">
        <f>Q53/Drift!Q38</f>
        <v>#DIV/0!</v>
      </c>
      <c r="R89" s="7" t="e">
        <f>R53/Drift!R38</f>
        <v>#DIV/0!</v>
      </c>
      <c r="S89" s="7" t="e">
        <f>S53/Drift!S38</f>
        <v>#DIV/0!</v>
      </c>
      <c r="T89" s="7">
        <f>T53/Drift!T38</f>
        <v>31066.12889677919</v>
      </c>
      <c r="U89" s="7" t="e">
        <f>U53/Drift!U38</f>
        <v>#DIV/0!</v>
      </c>
      <c r="V89" s="7" t="e">
        <f>V53/Drift!V38</f>
        <v>#DIV/0!</v>
      </c>
      <c r="W89" s="7"/>
    </row>
    <row r="90" spans="1:23" ht="11.25">
      <c r="A90" s="25">
        <f t="shared" si="7"/>
        <v>15</v>
      </c>
      <c r="B90" s="1" t="str">
        <f>'recalc raw'!C17</f>
        <v>193r1  29-38</v>
      </c>
      <c r="C90" s="7">
        <f>C54/Drift!C39</f>
        <v>7071.217624729676</v>
      </c>
      <c r="D90" s="7">
        <f>D54/Drift!D39</f>
        <v>9161.982646127663</v>
      </c>
      <c r="E90" s="7">
        <f>E54/Drift!E39</f>
        <v>13867.871276640362</v>
      </c>
      <c r="F90" s="7">
        <f>F54/Drift!F39</f>
        <v>6692.225648974498</v>
      </c>
      <c r="G90" s="7">
        <f>G54/Drift!G39</f>
        <v>42095.786911337964</v>
      </c>
      <c r="H90" s="7">
        <f>H54/Drift!H39</f>
        <v>6845.262600155079</v>
      </c>
      <c r="I90" s="7">
        <f>I54/Drift!I39</f>
        <v>1078541.7208136222</v>
      </c>
      <c r="J90" s="7">
        <f>J54/Drift!J39</f>
        <v>6021.9879173472455</v>
      </c>
      <c r="K90" s="7">
        <f>K54/Drift!K39</f>
        <v>23333.84108945231</v>
      </c>
      <c r="L90" s="7">
        <f>L54/Drift!L39</f>
        <v>1197.0312821541138</v>
      </c>
      <c r="M90" s="7" t="e">
        <f>M54/Drift!M39</f>
        <v>#DIV/0!</v>
      </c>
      <c r="N90" s="7" t="e">
        <f>N54/Drift!N39</f>
        <v>#DIV/0!</v>
      </c>
      <c r="O90" s="7" t="e">
        <f>O54/Drift!O39</f>
        <v>#DIV/0!</v>
      </c>
      <c r="P90" s="7" t="e">
        <f>P54/Drift!P39</f>
        <v>#DIV/0!</v>
      </c>
      <c r="Q90" s="7" t="e">
        <f>Q54/Drift!Q39</f>
        <v>#DIV/0!</v>
      </c>
      <c r="R90" s="7" t="e">
        <f>R54/Drift!R39</f>
        <v>#DIV/0!</v>
      </c>
      <c r="S90" s="7" t="e">
        <f>S54/Drift!S39</f>
        <v>#DIV/0!</v>
      </c>
      <c r="T90" s="7">
        <f>T54/Drift!T39</f>
        <v>22659.582228746887</v>
      </c>
      <c r="U90" s="7" t="e">
        <f>U54/Drift!U39</f>
        <v>#DIV/0!</v>
      </c>
      <c r="V90" s="7" t="e">
        <f>V54/Drift!V39</f>
        <v>#DIV/0!</v>
      </c>
      <c r="W90" s="7"/>
    </row>
    <row r="91" spans="1:23" ht="11.25">
      <c r="A91" s="25">
        <f t="shared" si="7"/>
        <v>16</v>
      </c>
      <c r="B91" s="1" t="str">
        <f>'recalc raw'!C18</f>
        <v>162r3  71-86</v>
      </c>
      <c r="C91" s="7">
        <f>C55/Drift!C40</f>
        <v>7106.712667310426</v>
      </c>
      <c r="D91" s="7">
        <f>D55/Drift!D40</f>
        <v>9266.971420766102</v>
      </c>
      <c r="E91" s="7">
        <f>E55/Drift!E40</f>
        <v>5093.135558098167</v>
      </c>
      <c r="F91" s="7">
        <f>F55/Drift!F40</f>
        <v>5843.38439908113</v>
      </c>
      <c r="G91" s="7">
        <f>G55/Drift!G40</f>
        <v>38038.77467772801</v>
      </c>
      <c r="H91" s="7">
        <f>H55/Drift!H40</f>
        <v>5358.169630186141</v>
      </c>
      <c r="I91" s="7">
        <f>I55/Drift!I40</f>
        <v>1129542.2370484401</v>
      </c>
      <c r="J91" s="7">
        <f>J55/Drift!J40</f>
        <v>30.714105922273145</v>
      </c>
      <c r="K91" s="7">
        <f>K55/Drift!K40</f>
        <v>23639.89368008301</v>
      </c>
      <c r="L91" s="7">
        <f>L55/Drift!L40</f>
        <v>341.9335492633762</v>
      </c>
      <c r="M91" s="7" t="e">
        <f>M55/Drift!M40</f>
        <v>#DIV/0!</v>
      </c>
      <c r="N91" s="7" t="e">
        <f>N55/Drift!N40</f>
        <v>#DIV/0!</v>
      </c>
      <c r="O91" s="7" t="e">
        <f>O55/Drift!O40</f>
        <v>#DIV/0!</v>
      </c>
      <c r="P91" s="7" t="e">
        <f>P55/Drift!P40</f>
        <v>#DIV/0!</v>
      </c>
      <c r="Q91" s="7" t="e">
        <f>Q55/Drift!Q40</f>
        <v>#DIV/0!</v>
      </c>
      <c r="R91" s="7" t="e">
        <f>R55/Drift!R40</f>
        <v>#DIV/0!</v>
      </c>
      <c r="S91" s="7" t="e">
        <f>S55/Drift!S40</f>
        <v>#DIV/0!</v>
      </c>
      <c r="T91" s="7">
        <f>T55/Drift!T40</f>
        <v>22964.941527189705</v>
      </c>
      <c r="U91" s="7" t="e">
        <f>U55/Drift!U40</f>
        <v>#DIV/0!</v>
      </c>
      <c r="V91" s="7" t="e">
        <f>V55/Drift!V40</f>
        <v>#DIV/0!</v>
      </c>
      <c r="W91" s="7"/>
    </row>
    <row r="92" spans="1:23" ht="11.25">
      <c r="A92" s="25">
        <f t="shared" si="7"/>
        <v>17</v>
      </c>
      <c r="B92" s="1" t="str">
        <f>'recalc raw'!C19</f>
        <v>drift-5</v>
      </c>
      <c r="C92" s="7">
        <f>C56/Drift!C41</f>
        <v>17978.359012810022</v>
      </c>
      <c r="D92" s="7">
        <f>D56/Drift!D41</f>
        <v>544571.3896550855</v>
      </c>
      <c r="E92" s="7">
        <f>E56/Drift!E41</f>
        <v>75451.20711550723</v>
      </c>
      <c r="F92" s="7">
        <f>F56/Drift!F41</f>
        <v>43181.64708942064</v>
      </c>
      <c r="G92" s="7">
        <f>G56/Drift!G41</f>
        <v>29265.501171282995</v>
      </c>
      <c r="H92" s="7">
        <f>H56/Drift!H41</f>
        <v>37868.3895681922</v>
      </c>
      <c r="I92" s="7">
        <f>I56/Drift!I41</f>
        <v>4721524.292976549</v>
      </c>
      <c r="J92" s="7">
        <f>J56/Drift!J41</f>
        <v>15359.967392037046</v>
      </c>
      <c r="K92" s="7">
        <f>K56/Drift!K41</f>
        <v>39672.98541961865</v>
      </c>
      <c r="L92" s="7">
        <f>L56/Drift!L41</f>
        <v>32406.923926184387</v>
      </c>
      <c r="M92" s="7" t="e">
        <f>M56/Drift!M41</f>
        <v>#DIV/0!</v>
      </c>
      <c r="N92" s="7" t="e">
        <f>N56/Drift!N41</f>
        <v>#DIV/0!</v>
      </c>
      <c r="O92" s="7" t="e">
        <f>O56/Drift!O41</f>
        <v>#DIV/0!</v>
      </c>
      <c r="P92" s="7" t="e">
        <f>P56/Drift!P41</f>
        <v>#DIV/0!</v>
      </c>
      <c r="Q92" s="7" t="e">
        <f>Q56/Drift!Q41</f>
        <v>#DIV/0!</v>
      </c>
      <c r="R92" s="7" t="e">
        <f>R56/Drift!R41</f>
        <v>#DIV/0!</v>
      </c>
      <c r="S92" s="7" t="e">
        <f>S56/Drift!S41</f>
        <v>#DIV/0!</v>
      </c>
      <c r="T92" s="7">
        <f>T56/Drift!T41</f>
        <v>38991.941127385486</v>
      </c>
      <c r="U92" s="7" t="e">
        <f>U56/Drift!U41</f>
        <v>#DIV/0!</v>
      </c>
      <c r="V92" s="7" t="e">
        <f>V56/Drift!V41</f>
        <v>#DIV/0!</v>
      </c>
      <c r="W92" s="7"/>
    </row>
    <row r="93" spans="1:23" ht="11.25">
      <c r="A93" s="25">
        <f t="shared" si="7"/>
        <v>18</v>
      </c>
      <c r="B93" s="1" t="str">
        <f>'recalc raw'!C20</f>
        <v>bir1-2</v>
      </c>
      <c r="C93" s="7">
        <f>C57/Drift!C42</f>
        <v>11209.807947712392</v>
      </c>
      <c r="D93" s="7">
        <f>D57/Drift!D42</f>
        <v>30700.87167803097</v>
      </c>
      <c r="E93" s="7">
        <f>E57/Drift!E42</f>
        <v>14081.903625651727</v>
      </c>
      <c r="F93" s="7">
        <f>F57/Drift!F42</f>
        <v>10591.844974549482</v>
      </c>
      <c r="G93" s="7">
        <f>G57/Drift!G42</f>
        <v>41066.777095648875</v>
      </c>
      <c r="H93" s="7">
        <f>H57/Drift!H42</f>
        <v>8839.516972941126</v>
      </c>
      <c r="I93" s="7">
        <f>I57/Drift!I42</f>
        <v>1279363.8513418431</v>
      </c>
      <c r="J93" s="7">
        <f>J57/Drift!J42</f>
        <v>13527.174495111785</v>
      </c>
      <c r="K93" s="7">
        <f>K57/Drift!K42</f>
        <v>39897.52118773554</v>
      </c>
      <c r="L93" s="7">
        <f>L57/Drift!L42</f>
        <v>2481.021905169138</v>
      </c>
      <c r="M93" s="7" t="e">
        <f>M57/Drift!M42</f>
        <v>#DIV/0!</v>
      </c>
      <c r="N93" s="7" t="e">
        <f>N57/Drift!N42</f>
        <v>#DIV/0!</v>
      </c>
      <c r="O93" s="7" t="e">
        <f>O57/Drift!O42</f>
        <v>#DIV/0!</v>
      </c>
      <c r="P93" s="7" t="e">
        <f>P57/Drift!P42</f>
        <v>#DIV/0!</v>
      </c>
      <c r="Q93" s="7" t="e">
        <f>Q57/Drift!Q42</f>
        <v>#DIV/0!</v>
      </c>
      <c r="R93" s="7" t="e">
        <f>R57/Drift!R42</f>
        <v>#DIV/0!</v>
      </c>
      <c r="S93" s="7" t="e">
        <f>S57/Drift!S42</f>
        <v>#DIV/0!</v>
      </c>
      <c r="T93" s="7">
        <f>T57/Drift!T42</f>
        <v>39216.38653737897</v>
      </c>
      <c r="U93" s="7" t="e">
        <f>U57/Drift!U42</f>
        <v>#DIV/0!</v>
      </c>
      <c r="V93" s="7" t="e">
        <f>V57/Drift!V42</f>
        <v>#DIV/0!</v>
      </c>
      <c r="W93" s="7"/>
    </row>
    <row r="94" spans="1:23" ht="11.25">
      <c r="A94" s="25">
        <f t="shared" si="7"/>
        <v>19</v>
      </c>
      <c r="B94" s="1" t="str">
        <f>'recalc raw'!C21</f>
        <v>161r2  51-60</v>
      </c>
      <c r="C94" s="7">
        <f>C58/Drift!C43</f>
        <v>2912.665735539165</v>
      </c>
      <c r="D94" s="7">
        <f>D58/Drift!D43</f>
        <v>10530.7385980268</v>
      </c>
      <c r="E94" s="7">
        <f>E58/Drift!E43</f>
        <v>19502.666527857084</v>
      </c>
      <c r="F94" s="7">
        <f>F58/Drift!F43</f>
        <v>18087.832883502913</v>
      </c>
      <c r="G94" s="7">
        <f>G58/Drift!G43</f>
        <v>14926.544501320755</v>
      </c>
      <c r="H94" s="7">
        <f>H58/Drift!H43</f>
        <v>7747.797365009468</v>
      </c>
      <c r="I94" s="7">
        <f>I58/Drift!I43</f>
        <v>943592.4131268332</v>
      </c>
      <c r="J94" s="7">
        <f>J58/Drift!J43</f>
        <v>33.546328930945506</v>
      </c>
      <c r="K94" s="7">
        <f>K58/Drift!K43</f>
        <v>8623.87981930526</v>
      </c>
      <c r="L94" s="7">
        <f>L58/Drift!L43</f>
        <v>927.6345259461787</v>
      </c>
      <c r="M94" s="7" t="e">
        <f>M58/Drift!M43</f>
        <v>#DIV/0!</v>
      </c>
      <c r="N94" s="7" t="e">
        <f>N58/Drift!N43</f>
        <v>#DIV/0!</v>
      </c>
      <c r="O94" s="7" t="e">
        <f>O58/Drift!O43</f>
        <v>#DIV/0!</v>
      </c>
      <c r="P94" s="7" t="e">
        <f>P58/Drift!P43</f>
        <v>#DIV/0!</v>
      </c>
      <c r="Q94" s="7" t="e">
        <f>Q58/Drift!Q43</f>
        <v>#DIV/0!</v>
      </c>
      <c r="R94" s="7" t="e">
        <f>R58/Drift!R43</f>
        <v>#DIV/0!</v>
      </c>
      <c r="S94" s="7" t="e">
        <f>S58/Drift!S43</f>
        <v>#DIV/0!</v>
      </c>
      <c r="T94" s="7">
        <f>T58/Drift!T43</f>
        <v>7957.116156742529</v>
      </c>
      <c r="U94" s="7" t="e">
        <f>U58/Drift!U43</f>
        <v>#DIV/0!</v>
      </c>
      <c r="V94" s="7" t="e">
        <f>V58/Drift!V43</f>
        <v>#DIV/0!</v>
      </c>
      <c r="W94" s="7"/>
    </row>
    <row r="95" spans="1:23" ht="11.25">
      <c r="A95" s="25">
        <f t="shared" si="7"/>
        <v>20</v>
      </c>
      <c r="B95" s="1" t="str">
        <f>'recalc raw'!C22</f>
        <v>160r2  122-132</v>
      </c>
      <c r="C95" s="7">
        <f>C59/Drift!C44</f>
        <v>6650.198667374886</v>
      </c>
      <c r="D95" s="7">
        <f>D59/Drift!D44</f>
        <v>9759.742486778134</v>
      </c>
      <c r="E95" s="7">
        <f>E59/Drift!E44</f>
        <v>47184.63092408631</v>
      </c>
      <c r="F95" s="7">
        <f>F59/Drift!F44</f>
        <v>15689.678727152463</v>
      </c>
      <c r="G95" s="7">
        <f>G59/Drift!G44</f>
        <v>28490.82057249648</v>
      </c>
      <c r="H95" s="7">
        <f>H59/Drift!H44</f>
        <v>7679.789287551927</v>
      </c>
      <c r="I95" s="7">
        <f>I59/Drift!I44</f>
        <v>923084.7171706719</v>
      </c>
      <c r="J95" s="7">
        <f>J59/Drift!J44</f>
        <v>4304.205062424009</v>
      </c>
      <c r="K95" s="7">
        <f>K59/Drift!K44</f>
        <v>17560.527576752625</v>
      </c>
      <c r="L95" s="7">
        <f>L59/Drift!L44</f>
        <v>1880.7498783289623</v>
      </c>
      <c r="M95" s="7" t="e">
        <f>M59/Drift!M44</f>
        <v>#DIV/0!</v>
      </c>
      <c r="N95" s="7" t="e">
        <f>N59/Drift!N44</f>
        <v>#DIV/0!</v>
      </c>
      <c r="O95" s="7" t="e">
        <f>O59/Drift!O44</f>
        <v>#DIV/0!</v>
      </c>
      <c r="P95" s="7" t="e">
        <f>P59/Drift!P44</f>
        <v>#DIV/0!</v>
      </c>
      <c r="Q95" s="7" t="e">
        <f>Q59/Drift!Q44</f>
        <v>#DIV/0!</v>
      </c>
      <c r="R95" s="7" t="e">
        <f>R59/Drift!R44</f>
        <v>#DIV/0!</v>
      </c>
      <c r="S95" s="7" t="e">
        <f>S59/Drift!S44</f>
        <v>#DIV/0!</v>
      </c>
      <c r="T95" s="7">
        <f>T59/Drift!T44</f>
        <v>16890.916720117595</v>
      </c>
      <c r="U95" s="7" t="e">
        <f>U59/Drift!U44</f>
        <v>#DIV/0!</v>
      </c>
      <c r="V95" s="7" t="e">
        <f>V59/Drift!V44</f>
        <v>#DIV/0!</v>
      </c>
      <c r="W95" s="7"/>
    </row>
    <row r="96" spans="1:23" ht="11.25">
      <c r="A96" s="25">
        <f t="shared" si="7"/>
        <v>21</v>
      </c>
      <c r="B96" s="1" t="str">
        <f>'recalc raw'!C23</f>
        <v>jb3-1</v>
      </c>
      <c r="C96" s="7">
        <f>C60/Drift!C45</f>
        <v>17906.994620557827</v>
      </c>
      <c r="D96" s="7">
        <f>D60/Drift!D45</f>
        <v>999624.5901962348</v>
      </c>
      <c r="E96" s="7">
        <f>E60/Drift!E45</f>
        <v>1568.5875128733771</v>
      </c>
      <c r="F96" s="7">
        <f>F60/Drift!F45</f>
        <v>3412.9112112879716</v>
      </c>
      <c r="G96" s="7">
        <f>G60/Drift!G45</f>
        <v>32297.148014209877</v>
      </c>
      <c r="H96" s="7">
        <f>H60/Drift!H45</f>
        <v>7962.228343795008</v>
      </c>
      <c r="I96" s="7">
        <f>I60/Drift!I45</f>
        <v>4949647.39630159</v>
      </c>
      <c r="J96" s="7">
        <f>J60/Drift!J45</f>
        <v>24852.6428786246</v>
      </c>
      <c r="K96" s="7">
        <f>K60/Drift!K45</f>
        <v>48248.52482235361</v>
      </c>
      <c r="L96" s="7">
        <f>L60/Drift!L45</f>
        <v>17393.56488585292</v>
      </c>
      <c r="M96" s="7" t="e">
        <f>M60/Drift!M45</f>
        <v>#DIV/0!</v>
      </c>
      <c r="N96" s="7" t="e">
        <f>N60/Drift!N45</f>
        <v>#DIV/0!</v>
      </c>
      <c r="O96" s="7" t="e">
        <f>O60/Drift!O45</f>
        <v>#DIV/0!</v>
      </c>
      <c r="P96" s="7" t="e">
        <f>P60/Drift!P45</f>
        <v>#DIV/0!</v>
      </c>
      <c r="Q96" s="7" t="e">
        <f>Q60/Drift!Q45</f>
        <v>#DIV/0!</v>
      </c>
      <c r="R96" s="7" t="e">
        <f>R60/Drift!R45</f>
        <v>#DIV/0!</v>
      </c>
      <c r="S96" s="7" t="e">
        <f>S60/Drift!S45</f>
        <v>#DIV/0!</v>
      </c>
      <c r="T96" s="7">
        <f>T60/Drift!T45</f>
        <v>47562.559963405256</v>
      </c>
      <c r="U96" s="7" t="e">
        <f>U60/Drift!U45</f>
        <v>#DIV/0!</v>
      </c>
      <c r="V96" s="7" t="e">
        <f>V60/Drift!V45</f>
        <v>#DIV/0!</v>
      </c>
      <c r="W96" s="7"/>
    </row>
    <row r="97" spans="1:23" ht="11.25">
      <c r="A97" s="25">
        <f>A96+1</f>
        <v>22</v>
      </c>
      <c r="B97" s="1" t="str">
        <f>'recalc raw'!C24</f>
        <v>drift-6</v>
      </c>
      <c r="C97" s="7">
        <f>C61/Drift!C46</f>
        <v>17978.359012810022</v>
      </c>
      <c r="D97" s="7">
        <f>D61/Drift!D46</f>
        <v>544571.3896550855</v>
      </c>
      <c r="E97" s="7">
        <f>E61/Drift!E46</f>
        <v>75451.20711550723</v>
      </c>
      <c r="F97" s="7">
        <f>F61/Drift!F46</f>
        <v>43181.64708942064</v>
      </c>
      <c r="G97" s="7">
        <f>G61/Drift!G46</f>
        <v>29265.501171282995</v>
      </c>
      <c r="H97" s="7">
        <f>H61/Drift!H46</f>
        <v>37868.3895681922</v>
      </c>
      <c r="I97" s="7">
        <f>I61/Drift!I46</f>
        <v>4721524.292976549</v>
      </c>
      <c r="J97" s="7">
        <f>J61/Drift!J46</f>
        <v>15359.967392037044</v>
      </c>
      <c r="K97" s="7">
        <f>K61/Drift!K46</f>
        <v>39672.98541961865</v>
      </c>
      <c r="L97" s="7">
        <f>L61/Drift!L46</f>
        <v>32406.923926184387</v>
      </c>
      <c r="M97" s="7" t="e">
        <f>M61/Drift!M46</f>
        <v>#DIV/0!</v>
      </c>
      <c r="N97" s="7" t="e">
        <f>N61/Drift!N46</f>
        <v>#DIV/0!</v>
      </c>
      <c r="O97" s="7" t="e">
        <f>O61/Drift!O46</f>
        <v>#DIV/0!</v>
      </c>
      <c r="P97" s="7" t="e">
        <f>P61/Drift!P46</f>
        <v>#DIV/0!</v>
      </c>
      <c r="Q97" s="7" t="e">
        <f>Q61/Drift!Q46</f>
        <v>#DIV/0!</v>
      </c>
      <c r="R97" s="7" t="e">
        <f>R61/Drift!R46</f>
        <v>#DIV/0!</v>
      </c>
      <c r="S97" s="7" t="e">
        <f>S61/Drift!S46</f>
        <v>#DIV/0!</v>
      </c>
      <c r="T97" s="7">
        <f>T61/Drift!T46</f>
        <v>38991.941127385486</v>
      </c>
      <c r="U97" s="7" t="e">
        <f>U61/Drift!U46</f>
        <v>#DIV/0!</v>
      </c>
      <c r="V97" s="7" t="e">
        <f>V61/Drift!V46</f>
        <v>#DIV/0!</v>
      </c>
      <c r="W97" s="7"/>
    </row>
    <row r="98" spans="1:23" ht="11.25">
      <c r="A98" s="25">
        <f>A97+1</f>
        <v>23</v>
      </c>
      <c r="B98" s="1" t="str">
        <f>'recalc raw'!C25</f>
        <v>159r1  110-117</v>
      </c>
      <c r="C98" s="7">
        <f>C62/Drift!C47</f>
        <v>7063.727595929198</v>
      </c>
      <c r="D98" s="7">
        <f>D62/Drift!D47</f>
        <v>5170.365341998706</v>
      </c>
      <c r="E98" s="7">
        <f>E62/Drift!E47</f>
        <v>48417.967280207544</v>
      </c>
      <c r="F98" s="7">
        <f>F62/Drift!F47</f>
        <v>12343.651784100653</v>
      </c>
      <c r="G98" s="7">
        <f>G62/Drift!G47</f>
        <v>36081.17725776002</v>
      </c>
      <c r="H98" s="7">
        <f>H62/Drift!H47</f>
        <v>7537.547867371231</v>
      </c>
      <c r="I98" s="7">
        <f>I62/Drift!I47</f>
        <v>837117.8653371431</v>
      </c>
      <c r="J98" s="7">
        <f>J62/Drift!J47</f>
        <v>11480.971234005632</v>
      </c>
      <c r="K98" s="7">
        <f>K62/Drift!K47</f>
        <v>21604.312973264194</v>
      </c>
      <c r="L98" s="7">
        <f>L62/Drift!L47</f>
        <v>1931.6881735381742</v>
      </c>
      <c r="M98" s="7" t="e">
        <f>M62/Drift!M47</f>
        <v>#DIV/0!</v>
      </c>
      <c r="N98" s="7" t="e">
        <f>N62/Drift!N47</f>
        <v>#DIV/0!</v>
      </c>
      <c r="O98" s="7" t="e">
        <f>O62/Drift!O47</f>
        <v>#DIV/0!</v>
      </c>
      <c r="P98" s="7" t="e">
        <f>P62/Drift!P47</f>
        <v>#DIV/0!</v>
      </c>
      <c r="Q98" s="7" t="e">
        <f>Q62/Drift!Q47</f>
        <v>#DIV/0!</v>
      </c>
      <c r="R98" s="7" t="e">
        <f>R62/Drift!R47</f>
        <v>#DIV/0!</v>
      </c>
      <c r="S98" s="7" t="e">
        <f>S62/Drift!S47</f>
        <v>#DIV/0!</v>
      </c>
      <c r="T98" s="7">
        <f>T62/Drift!T47</f>
        <v>20932.79217802644</v>
      </c>
      <c r="U98" s="7" t="e">
        <f>U62/Drift!U47</f>
        <v>#DIV/0!</v>
      </c>
      <c r="V98" s="7" t="e">
        <f>V62/Drift!V47</f>
        <v>#DIV/0!</v>
      </c>
      <c r="W98" s="7"/>
    </row>
    <row r="99" spans="1:23" ht="11.25">
      <c r="A99" s="25">
        <f>A98+1</f>
        <v>24</v>
      </c>
      <c r="B99" s="1" t="str">
        <f>'recalc raw'!C26</f>
        <v>jp1-2</v>
      </c>
      <c r="C99" s="7">
        <f>C63/Drift!C48</f>
        <v>93.48211658071978</v>
      </c>
      <c r="D99" s="7">
        <f>D63/Drift!D48</f>
        <v>40456.62384492227</v>
      </c>
      <c r="E99" s="7">
        <f>E63/Drift!E48</f>
        <v>110111.67375175933</v>
      </c>
      <c r="F99" s="7">
        <f>F63/Drift!F48</f>
        <v>163986.99626254867</v>
      </c>
      <c r="G99" s="7">
        <f>G63/Drift!G48</f>
        <v>6803.660043174428</v>
      </c>
      <c r="H99" s="7">
        <f>H63/Drift!H48</f>
        <v>15956.81185636792</v>
      </c>
      <c r="I99" s="7">
        <f>I63/Drift!I48</f>
        <v>9054.78014463604</v>
      </c>
      <c r="J99" s="7">
        <f>J63/Drift!J48</f>
        <v>-623.6104432456169</v>
      </c>
      <c r="K99" s="7">
        <f>K63/Drift!K48</f>
        <v>2734.625371362132</v>
      </c>
      <c r="L99" s="7">
        <f>L63/Drift!L48</f>
        <v>149.67940335511642</v>
      </c>
      <c r="M99" s="7" t="e">
        <f>M63/Drift!M48</f>
        <v>#DIV/0!</v>
      </c>
      <c r="N99" s="7" t="e">
        <f>N63/Drift!N48</f>
        <v>#DIV/0!</v>
      </c>
      <c r="O99" s="7" t="e">
        <f>O63/Drift!O48</f>
        <v>#DIV/0!</v>
      </c>
      <c r="P99" s="7" t="e">
        <f>P63/Drift!P48</f>
        <v>#DIV/0!</v>
      </c>
      <c r="Q99" s="7" t="e">
        <f>Q63/Drift!Q48</f>
        <v>#DIV/0!</v>
      </c>
      <c r="R99" s="7" t="e">
        <f>R63/Drift!R48</f>
        <v>#DIV/0!</v>
      </c>
      <c r="S99" s="7" t="e">
        <f>S63/Drift!S48</f>
        <v>#DIV/0!</v>
      </c>
      <c r="T99" s="7">
        <f>T63/Drift!T48</f>
        <v>2069.1954349908633</v>
      </c>
      <c r="U99" s="7" t="e">
        <f>U63/Drift!U48</f>
        <v>#DIV/0!</v>
      </c>
      <c r="V99" s="7" t="e">
        <f>V63/Drift!V48</f>
        <v>#DIV/0!</v>
      </c>
      <c r="W99" s="7"/>
    </row>
    <row r="100" spans="1:23" ht="11.25">
      <c r="A100" s="25">
        <f aca="true" t="shared" si="8" ref="A100:A105">A99+1</f>
        <v>25</v>
      </c>
      <c r="B100" s="1" t="str">
        <f>'recalc raw'!C27</f>
        <v>158r3  42-57</v>
      </c>
      <c r="C100" s="7">
        <f>C64/Drift!C49</f>
        <v>7278.138728144171</v>
      </c>
      <c r="D100" s="7">
        <f>D64/Drift!D49</f>
        <v>9735.580639065081</v>
      </c>
      <c r="E100" s="7">
        <f>E64/Drift!E49</f>
        <v>5101.567225479083</v>
      </c>
      <c r="F100" s="7">
        <f>F64/Drift!F49</f>
        <v>5984.072600696745</v>
      </c>
      <c r="G100" s="7">
        <f>G64/Drift!G49</f>
        <v>36597.53128537531</v>
      </c>
      <c r="H100" s="7">
        <f>H64/Drift!H49</f>
        <v>6179.577468089783</v>
      </c>
      <c r="I100" s="7">
        <f>I64/Drift!I49</f>
        <v>1149618.4613964532</v>
      </c>
      <c r="J100" s="7">
        <f>J64/Drift!J49</f>
        <v>-308.72297375218295</v>
      </c>
      <c r="K100" s="7">
        <f>K64/Drift!K49</f>
        <v>22524.03106333745</v>
      </c>
      <c r="L100" s="7">
        <f>L64/Drift!L49</f>
        <v>510.7352602324141</v>
      </c>
      <c r="M100" s="7" t="e">
        <f>M64/Drift!M49</f>
        <v>#DIV/0!</v>
      </c>
      <c r="N100" s="7" t="e">
        <f>N64/Drift!N49</f>
        <v>#DIV/0!</v>
      </c>
      <c r="O100" s="7" t="e">
        <f>O64/Drift!O49</f>
        <v>#DIV/0!</v>
      </c>
      <c r="P100" s="7" t="e">
        <f>P64/Drift!P49</f>
        <v>#DIV/0!</v>
      </c>
      <c r="Q100" s="7" t="e">
        <f>Q64/Drift!Q49</f>
        <v>#DIV/0!</v>
      </c>
      <c r="R100" s="7" t="e">
        <f>R64/Drift!R49</f>
        <v>#DIV/0!</v>
      </c>
      <c r="S100" s="7" t="e">
        <f>S64/Drift!S49</f>
        <v>#DIV/0!</v>
      </c>
      <c r="T100" s="7">
        <f>T64/Drift!T49</f>
        <v>21848.423642486086</v>
      </c>
      <c r="U100" s="7" t="e">
        <f>U64/Drift!U49</f>
        <v>#DIV/0!</v>
      </c>
      <c r="V100" s="7" t="e">
        <f>V64/Drift!V49</f>
        <v>#DIV/0!</v>
      </c>
      <c r="W100" s="7"/>
    </row>
    <row r="101" spans="1:23" ht="11.25">
      <c r="A101" s="25">
        <f t="shared" si="8"/>
        <v>26</v>
      </c>
      <c r="B101" s="1" t="str">
        <f>'recalc raw'!C28</f>
        <v>158r1  11-18</v>
      </c>
      <c r="C101" s="7">
        <f>C65/Drift!C50</f>
        <v>204961.40818498706</v>
      </c>
      <c r="D101" s="7">
        <f>D65/Drift!D50</f>
        <v>24962.378697287688</v>
      </c>
      <c r="E101" s="7">
        <f>E65/Drift!E50</f>
        <v>-762.9036821680899</v>
      </c>
      <c r="F101" s="7">
        <f>F65/Drift!F50</f>
        <v>4159.338268669027</v>
      </c>
      <c r="G101" s="7">
        <f>G65/Drift!G50</f>
        <v>37886.81231686019</v>
      </c>
      <c r="H101" s="7">
        <f>H65/Drift!H50</f>
        <v>12455.570140759637</v>
      </c>
      <c r="I101" s="7">
        <f>I65/Drift!I50</f>
        <v>3036402.8920801543</v>
      </c>
      <c r="J101" s="7">
        <f>J65/Drift!J50</f>
        <v>-867.446163109183</v>
      </c>
      <c r="K101" s="7">
        <f>K65/Drift!K50</f>
        <v>11655.92090171715</v>
      </c>
      <c r="L101" s="7">
        <f>L65/Drift!L50</f>
        <v>217800.1653420841</v>
      </c>
      <c r="M101" s="7" t="e">
        <f>M65/Drift!M50</f>
        <v>#DIV/0!</v>
      </c>
      <c r="N101" s="7" t="e">
        <f>N65/Drift!N50</f>
        <v>#DIV/0!</v>
      </c>
      <c r="O101" s="7" t="e">
        <f>O65/Drift!O50</f>
        <v>#DIV/0!</v>
      </c>
      <c r="P101" s="7" t="e">
        <f>P65/Drift!P50</f>
        <v>#DIV/0!</v>
      </c>
      <c r="Q101" s="7" t="e">
        <f>Q65/Drift!Q50</f>
        <v>#DIV/0!</v>
      </c>
      <c r="R101" s="7" t="e">
        <f>R65/Drift!R50</f>
        <v>#DIV/0!</v>
      </c>
      <c r="S101" s="7" t="e">
        <f>S65/Drift!S50</f>
        <v>#DIV/0!</v>
      </c>
      <c r="T101" s="7">
        <f>T65/Drift!T50</f>
        <v>10980.760750989872</v>
      </c>
      <c r="U101" s="7" t="e">
        <f>U65/Drift!U50</f>
        <v>#DIV/0!</v>
      </c>
      <c r="V101" s="7" t="e">
        <f>V65/Drift!V50</f>
        <v>#DIV/0!</v>
      </c>
      <c r="W101" s="7"/>
    </row>
    <row r="102" spans="1:23" ht="11.25">
      <c r="A102" s="25">
        <f t="shared" si="8"/>
        <v>27</v>
      </c>
      <c r="B102" s="1" t="str">
        <f>'recalc raw'!C29</f>
        <v>drift-7</v>
      </c>
      <c r="C102" s="7">
        <f>C66/Drift!C51</f>
        <v>17978.359012810022</v>
      </c>
      <c r="D102" s="7">
        <f>D66/Drift!D51</f>
        <v>544571.3896550855</v>
      </c>
      <c r="E102" s="7">
        <f>E66/Drift!E51</f>
        <v>75451.20711550723</v>
      </c>
      <c r="F102" s="7">
        <f>F66/Drift!F51</f>
        <v>43181.64708942064</v>
      </c>
      <c r="G102" s="7">
        <f>G66/Drift!G51</f>
        <v>29265.501171282995</v>
      </c>
      <c r="H102" s="7">
        <f>H66/Drift!H51</f>
        <v>37868.3895681922</v>
      </c>
      <c r="I102" s="7">
        <f>I66/Drift!I51</f>
        <v>4721524.292976549</v>
      </c>
      <c r="J102" s="7">
        <f>J66/Drift!J51</f>
        <v>15359.967392037046</v>
      </c>
      <c r="K102" s="7">
        <f>K66/Drift!K51</f>
        <v>39672.98541961864</v>
      </c>
      <c r="L102" s="7">
        <f>L66/Drift!L51</f>
        <v>32406.923926184383</v>
      </c>
      <c r="M102" s="7" t="e">
        <f>M66/Drift!M51</f>
        <v>#DIV/0!</v>
      </c>
      <c r="N102" s="7" t="e">
        <f>N66/Drift!N51</f>
        <v>#DIV/0!</v>
      </c>
      <c r="O102" s="7" t="e">
        <f>O66/Drift!O51</f>
        <v>#DIV/0!</v>
      </c>
      <c r="P102" s="7" t="e">
        <f>P66/Drift!P51</f>
        <v>#DIV/0!</v>
      </c>
      <c r="Q102" s="7" t="e">
        <f>Q66/Drift!Q51</f>
        <v>#DIV/0!</v>
      </c>
      <c r="R102" s="7" t="e">
        <f>R66/Drift!R51</f>
        <v>#DIV/0!</v>
      </c>
      <c r="S102" s="7" t="e">
        <f>S66/Drift!S51</f>
        <v>#DIV/0!</v>
      </c>
      <c r="T102" s="7">
        <f>T66/Drift!T51</f>
        <v>38991.941127385486</v>
      </c>
      <c r="U102" s="7" t="e">
        <f>U66/Drift!U51</f>
        <v>#DIV/0!</v>
      </c>
      <c r="V102" s="7" t="e">
        <f>V66/Drift!V51</f>
        <v>#DIV/0!</v>
      </c>
      <c r="W102" s="7"/>
    </row>
    <row r="103" spans="1:23" ht="11.25">
      <c r="A103" s="25">
        <f t="shared" si="8"/>
        <v>28</v>
      </c>
      <c r="B103" s="1" t="str">
        <f>'recalc raw'!C30</f>
        <v>ja3-2</v>
      </c>
      <c r="C103" s="7">
        <f>C67/Drift!C52</f>
        <v>14158.32884089067</v>
      </c>
      <c r="D103" s="7">
        <f>D67/Drift!D52</f>
        <v>1318245.5668578697</v>
      </c>
      <c r="E103" s="7">
        <f>E67/Drift!E52</f>
        <v>1962.4688621163702</v>
      </c>
      <c r="F103" s="7">
        <f>F67/Drift!F52</f>
        <v>2586.6384490576243</v>
      </c>
      <c r="G103" s="7">
        <f>G67/Drift!G52</f>
        <v>19493.450637858678</v>
      </c>
      <c r="H103" s="7">
        <f>H67/Drift!H52</f>
        <v>5397.092469158567</v>
      </c>
      <c r="I103" s="7">
        <f>I67/Drift!I52</f>
        <v>3462794.8133592387</v>
      </c>
      <c r="J103" s="7">
        <f>J67/Drift!J52</f>
        <v>3766.0327164770742</v>
      </c>
      <c r="K103" s="7">
        <f>K67/Drift!K52</f>
        <v>21054.67740486437</v>
      </c>
      <c r="L103" s="7">
        <f>L67/Drift!L52</f>
        <v>21784.467772061478</v>
      </c>
      <c r="M103" s="7" t="e">
        <f>M67/Drift!M52</f>
        <v>#DIV/0!</v>
      </c>
      <c r="N103" s="7" t="e">
        <f>N67/Drift!N52</f>
        <v>#DIV/0!</v>
      </c>
      <c r="O103" s="7" t="e">
        <f>O67/Drift!O52</f>
        <v>#DIV/0!</v>
      </c>
      <c r="P103" s="7" t="e">
        <f>P67/Drift!P52</f>
        <v>#DIV/0!</v>
      </c>
      <c r="Q103" s="7" t="e">
        <f>Q67/Drift!Q52</f>
        <v>#DIV/0!</v>
      </c>
      <c r="R103" s="7" t="e">
        <f>R67/Drift!R52</f>
        <v>#DIV/0!</v>
      </c>
      <c r="S103" s="7" t="e">
        <f>S67/Drift!S52</f>
        <v>#DIV/0!</v>
      </c>
      <c r="T103" s="7">
        <f>T67/Drift!T52</f>
        <v>20377.58763648121</v>
      </c>
      <c r="U103" s="7" t="e">
        <f>U67/Drift!U52</f>
        <v>#DIV/0!</v>
      </c>
      <c r="V103" s="7" t="e">
        <f>V67/Drift!V52</f>
        <v>#DIV/0!</v>
      </c>
      <c r="W103" s="7"/>
    </row>
    <row r="104" spans="1:23" ht="11.25">
      <c r="A104" s="25">
        <f t="shared" si="8"/>
        <v>29</v>
      </c>
      <c r="B104" s="1" t="str">
        <f>'recalc raw'!C31</f>
        <v>blank-2</v>
      </c>
      <c r="C104" s="7">
        <f>C32/Drift!C53</f>
        <v>-77.8250070871875</v>
      </c>
      <c r="D104" s="7">
        <f>D32/Drift!D53</f>
        <v>4956.406744487828</v>
      </c>
      <c r="E104" s="7">
        <f>E32/Drift!E53</f>
        <v>1300.9139667487377</v>
      </c>
      <c r="F104" s="7">
        <f>F32/Drift!F53</f>
        <v>1162.4309287670437</v>
      </c>
      <c r="G104" s="7">
        <f>G32/Drift!G53</f>
        <v>291.34669210387244</v>
      </c>
      <c r="H104" s="7">
        <f>H32/Drift!H53</f>
        <v>-1623.4418744636735</v>
      </c>
      <c r="I104" s="7">
        <f>I32/Drift!I53</f>
        <v>4712.248288750189</v>
      </c>
      <c r="J104" s="7">
        <f>J32/Drift!J53</f>
        <v>6516.682451703178</v>
      </c>
      <c r="K104" s="7">
        <f>K32/Drift!K53</f>
        <v>464.3570504441129</v>
      </c>
      <c r="L104" s="7">
        <f>L32/Drift!L53</f>
        <v>2179.2511236564696</v>
      </c>
      <c r="M104" s="7" t="e">
        <f>M68/Drift!M53</f>
        <v>#DIV/0!</v>
      </c>
      <c r="N104" s="7" t="e">
        <f>N68/Drift!N53</f>
        <v>#DIV/0!</v>
      </c>
      <c r="O104" s="7" t="e">
        <f>O68/Drift!O53</f>
        <v>#DIV/0!</v>
      </c>
      <c r="P104" s="7" t="e">
        <f>P68/Drift!P53</f>
        <v>#DIV/0!</v>
      </c>
      <c r="Q104" s="7" t="e">
        <f>Q68/Drift!Q53</f>
        <v>#DIV/0!</v>
      </c>
      <c r="R104" s="7" t="e">
        <f>R68/Drift!R53</f>
        <v>#DIV/0!</v>
      </c>
      <c r="S104" s="7" t="e">
        <f>S68/Drift!S53</f>
        <v>#DIV/0!</v>
      </c>
      <c r="T104" s="7">
        <f>T68/Drift!T53</f>
        <v>-800.9365710873426</v>
      </c>
      <c r="U104" s="7" t="e">
        <f>U68/Drift!U53</f>
        <v>#DIV/0!</v>
      </c>
      <c r="V104" s="7" t="e">
        <f>V68/Drift!V53</f>
        <v>#DIV/0!</v>
      </c>
      <c r="W104" s="7"/>
    </row>
    <row r="105" spans="1:23" ht="11.25">
      <c r="A105" s="25">
        <f t="shared" si="8"/>
        <v>30</v>
      </c>
      <c r="B105" s="1" t="str">
        <f>'recalc raw'!C32</f>
        <v>dts1-2</v>
      </c>
      <c r="C105" s="7">
        <f>C69/Drift!C54</f>
        <v>-344.2914202638475</v>
      </c>
      <c r="D105" s="7">
        <f>D69/Drift!D54</f>
        <v>1149.888879869225</v>
      </c>
      <c r="E105" s="7">
        <f>E69/Drift!E54</f>
        <v>144495.6600845264</v>
      </c>
      <c r="F105" s="7">
        <f>F69/Drift!F54</f>
        <v>150938.05462782425</v>
      </c>
      <c r="G105" s="7">
        <f>G69/Drift!G54</f>
        <v>3111.654710111066</v>
      </c>
      <c r="H105" s="7">
        <f>H69/Drift!H54</f>
        <v>17997.60028808463</v>
      </c>
      <c r="I105" s="7">
        <f>I69/Drift!I54</f>
        <v>2655.9357150673645</v>
      </c>
      <c r="J105" s="7">
        <f>J69/Drift!J54</f>
        <v>-407.2536421811437</v>
      </c>
      <c r="K105" s="7">
        <f>K69/Drift!K54</f>
        <v>1196.7033942964854</v>
      </c>
      <c r="L105" s="7">
        <f>L69/Drift!L54</f>
        <v>138.9654225864247</v>
      </c>
      <c r="M105" s="7" t="e">
        <f>M69/Drift!M54</f>
        <v>#DIV/0!</v>
      </c>
      <c r="N105" s="7" t="e">
        <f>N69/Drift!N54</f>
        <v>#DIV/0!</v>
      </c>
      <c r="O105" s="7" t="e">
        <f>O69/Drift!O54</f>
        <v>#DIV/0!</v>
      </c>
      <c r="P105" s="7" t="e">
        <f>P69/Drift!P54</f>
        <v>#DIV/0!</v>
      </c>
      <c r="Q105" s="7" t="e">
        <f>Q69/Drift!Q54</f>
        <v>#DIV/0!</v>
      </c>
      <c r="R105" s="7" t="e">
        <f>R69/Drift!R54</f>
        <v>#DIV/0!</v>
      </c>
      <c r="S105" s="7" t="e">
        <f>S69/Drift!S54</f>
        <v>#DIV/0!</v>
      </c>
      <c r="T105" s="7">
        <f>T69/Drift!T54</f>
        <v>532.1913377308804</v>
      </c>
      <c r="U105" s="7" t="e">
        <f>U69/Drift!U54</f>
        <v>#DIV/0!</v>
      </c>
      <c r="V105" s="7" t="e">
        <f>V69/Drift!V54</f>
        <v>#DIV/0!</v>
      </c>
      <c r="W105" s="7"/>
    </row>
    <row r="106" spans="1:23" ht="11.25">
      <c r="A106" s="25">
        <f>A105+1</f>
        <v>31</v>
      </c>
      <c r="B106" s="1" t="str">
        <f>'recalc raw'!C33</f>
        <v>jb3-2</v>
      </c>
      <c r="C106" s="7">
        <f>C70/Drift!C55</f>
        <v>18058.499165539964</v>
      </c>
      <c r="D106" s="7">
        <f>D70/Drift!D55</f>
        <v>990925.8385786299</v>
      </c>
      <c r="E106" s="7">
        <f>E70/Drift!E55</f>
        <v>1678.1747577986362</v>
      </c>
      <c r="F106" s="7">
        <f>F70/Drift!F55</f>
        <v>3072.9836853747433</v>
      </c>
      <c r="G106" s="7">
        <f>G70/Drift!G55</f>
        <v>30907.350837823145</v>
      </c>
      <c r="H106" s="7">
        <f>H70/Drift!H55</f>
        <v>7584.675581356018</v>
      </c>
      <c r="I106" s="7">
        <f>I70/Drift!I55</f>
        <v>4888399.037602663</v>
      </c>
      <c r="J106" s="7">
        <f>J70/Drift!J55</f>
        <v>23424.56146038674</v>
      </c>
      <c r="K106" s="7">
        <f>K70/Drift!K55</f>
        <v>47264.939156669076</v>
      </c>
      <c r="L106" s="7">
        <f>L70/Drift!L55</f>
        <v>16826.97472006364</v>
      </c>
      <c r="M106" s="7" t="e">
        <f>M70/Drift!M55</f>
        <v>#DIV/0!</v>
      </c>
      <c r="N106" s="7" t="e">
        <f>N70/Drift!N55</f>
        <v>#DIV/0!</v>
      </c>
      <c r="O106" s="7" t="e">
        <f>O70/Drift!O55</f>
        <v>#DIV/0!</v>
      </c>
      <c r="P106" s="7" t="e">
        <f>P70/Drift!P55</f>
        <v>#DIV/0!</v>
      </c>
      <c r="Q106" s="7" t="e">
        <f>Q70/Drift!Q55</f>
        <v>#DIV/0!</v>
      </c>
      <c r="R106" s="7" t="e">
        <f>R70/Drift!R55</f>
        <v>#DIV/0!</v>
      </c>
      <c r="S106" s="7" t="e">
        <f>S70/Drift!S55</f>
        <v>#DIV/0!</v>
      </c>
      <c r="T106" s="7">
        <f>T70/Drift!T55</f>
        <v>46579.82379153135</v>
      </c>
      <c r="U106" s="7" t="e">
        <f>U70/Drift!U55</f>
        <v>#DIV/0!</v>
      </c>
      <c r="V106" s="7" t="e">
        <f>V70/Drift!V55</f>
        <v>#DIV/0!</v>
      </c>
      <c r="W106" s="7"/>
    </row>
    <row r="107" spans="1:23" ht="11.25">
      <c r="A107" s="25">
        <f>A106+1</f>
        <v>32</v>
      </c>
      <c r="B107" s="1" t="str">
        <f>'recalc raw'!C34</f>
        <v>drift-8</v>
      </c>
      <c r="C107" s="7">
        <f>C71/Drift!C56</f>
        <v>17978.359012810022</v>
      </c>
      <c r="D107" s="7">
        <f>D71/Drift!D56</f>
        <v>544571.3896550855</v>
      </c>
      <c r="E107" s="7">
        <f>E71/Drift!E56</f>
        <v>75451.20711550723</v>
      </c>
      <c r="F107" s="7">
        <f>F71/Drift!F56</f>
        <v>43181.64708942064</v>
      </c>
      <c r="G107" s="7">
        <f>G71/Drift!G56</f>
        <v>29265.501171282995</v>
      </c>
      <c r="H107" s="7">
        <f>H71/Drift!H56</f>
        <v>37868.3895681922</v>
      </c>
      <c r="I107" s="7">
        <f>I71/Drift!I56</f>
        <v>4721524.292976549</v>
      </c>
      <c r="J107" s="7">
        <f>J71/Drift!J56</f>
        <v>15359.967392037044</v>
      </c>
      <c r="K107" s="7">
        <f>K71/Drift!K56</f>
        <v>39672.98541961865</v>
      </c>
      <c r="L107" s="7">
        <f>L71/Drift!L56</f>
        <v>32406.92392618438</v>
      </c>
      <c r="M107" s="7" t="e">
        <f>M71/Drift!M56</f>
        <v>#DIV/0!</v>
      </c>
      <c r="N107" s="7" t="e">
        <f>N71/Drift!N56</f>
        <v>#DIV/0!</v>
      </c>
      <c r="O107" s="7" t="e">
        <f>O71/Drift!O56</f>
        <v>#DIV/0!</v>
      </c>
      <c r="P107" s="7" t="e">
        <f>P71/Drift!P56</f>
        <v>#DIV/0!</v>
      </c>
      <c r="Q107" s="7" t="e">
        <f>Q71/Drift!Q56</f>
        <v>#DIV/0!</v>
      </c>
      <c r="R107" s="7" t="e">
        <f>R71/Drift!R56</f>
        <v>#DIV/0!</v>
      </c>
      <c r="S107" s="7" t="e">
        <f>S71/Drift!S56</f>
        <v>#DIV/0!</v>
      </c>
      <c r="T107" s="7">
        <f>T71/Drift!T56</f>
        <v>38991.941127385486</v>
      </c>
      <c r="U107" s="7" t="e">
        <f>U71/Drift!U56</f>
        <v>#DIV/0!</v>
      </c>
      <c r="V107" s="7" t="e">
        <f>V71/Drift!V56</f>
        <v>#DIV/0!</v>
      </c>
      <c r="W107" s="7"/>
    </row>
    <row r="108" spans="3:23" ht="11.25"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</row>
    <row r="109" spans="1:23" s="19" customFormat="1" ht="11.25">
      <c r="A109" s="23"/>
      <c r="B109" s="17" t="s">
        <v>529</v>
      </c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</row>
    <row r="110" spans="1:23" s="21" customFormat="1" ht="11.25">
      <c r="A110" s="24"/>
      <c r="B110" s="20" t="str">
        <f>'blk, drift &amp; conc calc'!B2</f>
        <v>Sample</v>
      </c>
      <c r="C110" s="20" t="str">
        <f>'blk, drift &amp; conc calc'!C2</f>
        <v>Y 371.029</v>
      </c>
      <c r="D110" s="20" t="str">
        <f>'blk, drift &amp; conc calc'!D2</f>
        <v>Ba 455.403</v>
      </c>
      <c r="E110" s="20" t="str">
        <f>'blk, drift &amp; conc calc'!E2</f>
        <v>Cr 267.716</v>
      </c>
      <c r="F110" s="20" t="str">
        <f>'blk, drift &amp; conc calc'!F2</f>
        <v>Ni 231.604</v>
      </c>
      <c r="G110" s="20" t="str">
        <f>'blk, drift &amp; conc calc'!G2</f>
        <v>Sc 361.384</v>
      </c>
      <c r="H110" s="20" t="str">
        <f>'blk, drift &amp; conc calc'!H2</f>
        <v>Co 228.616</v>
      </c>
      <c r="I110" s="20" t="str">
        <f>'blk, drift &amp; conc calc'!I2</f>
        <v>Sr 407.771</v>
      </c>
      <c r="J110" s="20" t="str">
        <f>'blk, drift &amp; conc calc'!J2</f>
        <v>Cu 324.754</v>
      </c>
      <c r="K110" s="20" t="str">
        <f>'blk, drift &amp; conc calc'!K2</f>
        <v>V 292.402</v>
      </c>
      <c r="L110" s="20" t="str">
        <f>'blk, drift &amp; conc calc'!L2</f>
        <v>Zr 343.823</v>
      </c>
      <c r="M110" s="20">
        <f>'blk, drift &amp; conc calc'!M2</f>
        <v>0</v>
      </c>
      <c r="N110" s="20">
        <f>'blk, drift &amp; conc calc'!N2</f>
        <v>0</v>
      </c>
      <c r="O110" s="20">
        <f>'blk, drift &amp; conc calc'!O2</f>
        <v>0</v>
      </c>
      <c r="P110" s="20">
        <f>'blk, drift &amp; conc calc'!P2</f>
        <v>0</v>
      </c>
      <c r="Q110" s="20">
        <f>'blk, drift &amp; conc calc'!Q2</f>
        <v>0</v>
      </c>
      <c r="R110" s="20">
        <f>'blk, drift &amp; conc calc'!R2</f>
        <v>0</v>
      </c>
      <c r="S110" s="20">
        <f>'blk, drift &amp; conc calc'!S2</f>
        <v>0</v>
      </c>
      <c r="T110" s="20" t="str">
        <f>'blk, drift &amp; conc calc'!T2</f>
        <v>V 292.402</v>
      </c>
      <c r="U110" s="20">
        <f>'blk, drift &amp; conc calc'!U2</f>
        <v>0</v>
      </c>
      <c r="V110" s="20">
        <f>'blk, drift &amp; conc calc'!V2</f>
        <v>0</v>
      </c>
      <c r="W110" s="20"/>
    </row>
    <row r="111" spans="1:23" ht="11.25">
      <c r="A111" s="25">
        <v>1</v>
      </c>
      <c r="B111" s="1" t="str">
        <f>'recalc raw'!C3</f>
        <v>drift-1</v>
      </c>
      <c r="C111" s="7">
        <f>C76*regressions!B$38+regressions!B$39</f>
        <v>27.13012280811507</v>
      </c>
      <c r="D111" s="7">
        <f>D76*regressions!C$38+regressions!C$39</f>
        <v>133.3806266022973</v>
      </c>
      <c r="E111" s="7">
        <f>E76*regressions!D$38+regressions!D$39</f>
        <v>1951.5706904869799</v>
      </c>
      <c r="F111" s="7">
        <f>F76*regressions!E$38+regressions!E$39</f>
        <v>653.8669184705175</v>
      </c>
      <c r="G111" s="7">
        <f>G76*regressions!F$38+regressions!F$39</f>
        <v>32.18813415381699</v>
      </c>
      <c r="H111" s="7">
        <f>H76*regressions!G$38+regressions!G$39</f>
        <v>263.5927256968673</v>
      </c>
      <c r="I111" s="7">
        <f>I76*regressions!H$38+regressions!H$39</f>
        <v>391.26541118558066</v>
      </c>
      <c r="J111" s="7">
        <f>J76*regressions!I$38+regressions!I$39</f>
        <v>139.79735160214682</v>
      </c>
      <c r="K111" s="7">
        <f>K76*regressions!J$38+regressions!J$39</f>
        <v>309.90181926624706</v>
      </c>
      <c r="L111" s="7">
        <f>L76*regressions!K$38+regressions!K$39</f>
        <v>179.52732236953204</v>
      </c>
      <c r="M111" s="7" t="e">
        <f>M76*regressions!L$38+regressions!L$39</f>
        <v>#DIV/0!</v>
      </c>
      <c r="N111" s="7" t="e">
        <f>N76*regressions!M$38+regressions!M$39</f>
        <v>#DIV/0!</v>
      </c>
      <c r="O111" s="7" t="e">
        <f>O76*regressions!N$38+regressions!N$39</f>
        <v>#DIV/0!</v>
      </c>
      <c r="P111" s="7" t="e">
        <f>P76*regressions!O$38+regressions!O$39</f>
        <v>#DIV/0!</v>
      </c>
      <c r="Q111" s="7" t="e">
        <f>Q76*regressions!P$38+regressions!P$39</f>
        <v>#DIV/0!</v>
      </c>
      <c r="R111" s="7" t="e">
        <f>R76*regressions!Q$38+regressions!Q$39</f>
        <v>#DIV/0!</v>
      </c>
      <c r="S111" s="7" t="e">
        <f>S76*regressions!R$38+regressions!R$39</f>
        <v>#DIV/0!</v>
      </c>
      <c r="T111" s="7">
        <f>T76*regressions!S$38+regressions!S$39</f>
        <v>22.46174801615139</v>
      </c>
      <c r="U111" s="7" t="e">
        <f>U76*regressions!T$38+regressions!T$39</f>
        <v>#DIV/0!</v>
      </c>
      <c r="V111" s="7" t="e">
        <f>V76*regressions!U$38+regressions!U$39</f>
        <v>#DIV/0!</v>
      </c>
      <c r="W111" s="7"/>
    </row>
    <row r="112" spans="1:23" ht="11.25">
      <c r="A112" s="25">
        <f>A111+1</f>
        <v>2</v>
      </c>
      <c r="B112" s="1" t="str">
        <f>'recalc raw'!C4</f>
        <v>blank-1</v>
      </c>
      <c r="C112" s="7">
        <f>C77*regressions!B$38+regressions!B$39</f>
        <v>-1.277430026930322</v>
      </c>
      <c r="D112" s="7">
        <f>D77*regressions!C$38+regressions!C$39</f>
        <v>4.766562730319521</v>
      </c>
      <c r="E112" s="7">
        <f>E77*regressions!D$38+regressions!D$39</f>
        <v>45.42960998025508</v>
      </c>
      <c r="F112" s="7">
        <f>F77*regressions!E$38+regressions!E$39</f>
        <v>-0.29287281725989023</v>
      </c>
      <c r="G112" s="7">
        <f>G77*regressions!F$38+regressions!F$39</f>
        <v>0.3862451504540185</v>
      </c>
      <c r="H112" s="7">
        <f>H77*regressions!G$38+regressions!G$39</f>
        <v>-54.46409211318582</v>
      </c>
      <c r="I112" s="7">
        <f>I77*regressions!H$38+regressions!H$39</f>
        <v>2.131816583721437</v>
      </c>
      <c r="J112" s="7">
        <f>J77*regressions!I$38+regressions!I$39</f>
        <v>61.52631150056524</v>
      </c>
      <c r="K112" s="7">
        <f>K77*regressions!J$38+regressions!J$39</f>
        <v>9.516826956179411</v>
      </c>
      <c r="L112" s="7">
        <f>L77*regressions!K$38+regressions!K$39</f>
        <v>13.379248334267482</v>
      </c>
      <c r="M112" s="7" t="e">
        <f>M77*regressions!L$38+regressions!L$39</f>
        <v>#DIV/0!</v>
      </c>
      <c r="N112" s="7" t="e">
        <f>N77*regressions!M$38+regressions!M$39</f>
        <v>#DIV/0!</v>
      </c>
      <c r="O112" s="7" t="e">
        <f>O77*regressions!N$38+regressions!N$39</f>
        <v>#DIV/0!</v>
      </c>
      <c r="P112" s="7" t="e">
        <f>P77*regressions!O$38+regressions!O$39</f>
        <v>#DIV/0!</v>
      </c>
      <c r="Q112" s="7" t="e">
        <f>Q77*regressions!P$38+regressions!P$39</f>
        <v>#DIV/0!</v>
      </c>
      <c r="R112" s="7" t="e">
        <f>R77*regressions!Q$38+regressions!Q$39</f>
        <v>#DIV/0!</v>
      </c>
      <c r="S112" s="7" t="e">
        <f>S77*regressions!R$38+regressions!R$39</f>
        <v>#DIV/0!</v>
      </c>
      <c r="T112" s="7">
        <f>T77*regressions!S$38+regressions!S$39</f>
        <v>5.828085699025098</v>
      </c>
      <c r="U112" s="7" t="e">
        <f>U77*regressions!T$38+regressions!T$39</f>
        <v>#DIV/0!</v>
      </c>
      <c r="V112" s="7" t="e">
        <f>V77*regressions!U$38+regressions!U$39</f>
        <v>#DIV/0!</v>
      </c>
      <c r="W112" s="7"/>
    </row>
    <row r="113" spans="1:23" ht="11.25">
      <c r="A113" s="25">
        <f aca="true" t="shared" si="9" ref="A113:A131">A112+1</f>
        <v>3</v>
      </c>
      <c r="B113" s="1" t="str">
        <f>'recalc raw'!C5</f>
        <v>bir1-1</v>
      </c>
      <c r="C113" s="7">
        <f>C78*regressions!B$38+regressions!B$39</f>
        <v>15.930405746649571</v>
      </c>
      <c r="D113" s="7">
        <f>D78*regressions!C$38+regressions!C$39</f>
        <v>9.391972078528484</v>
      </c>
      <c r="E113" s="7">
        <f>E78*regressions!D$38+regressions!D$39</f>
        <v>359.6029869989196</v>
      </c>
      <c r="F113" s="7">
        <f>F78*regressions!E$38+regressions!E$39</f>
        <v>150.98295080322396</v>
      </c>
      <c r="G113" s="7">
        <f>G78*regressions!F$38+regressions!F$39</f>
        <v>43.384866114876964</v>
      </c>
      <c r="H113" s="7">
        <f>H78*regressions!G$38+regressions!G$39</f>
        <v>56.92054532296572</v>
      </c>
      <c r="I113" s="7">
        <f>I78*regressions!H$38+regressions!H$39</f>
        <v>107.46550934716954</v>
      </c>
      <c r="J113" s="7">
        <f>J78*regressions!I$38+regressions!I$39</f>
        <v>126.8836468977724</v>
      </c>
      <c r="K113" s="7">
        <f>K78*regressions!J$38+regressions!J$39</f>
        <v>307.2931539122397</v>
      </c>
      <c r="L113" s="7">
        <f>L78*regressions!K$38+regressions!K$39</f>
        <v>14.211111503514562</v>
      </c>
      <c r="M113" s="7" t="e">
        <f>M78*regressions!L$38+regressions!L$39</f>
        <v>#DIV/0!</v>
      </c>
      <c r="N113" s="7" t="e">
        <f>N78*regressions!M$38+regressions!M$39</f>
        <v>#DIV/0!</v>
      </c>
      <c r="O113" s="7" t="e">
        <f>O78*regressions!N$38+regressions!N$39</f>
        <v>#DIV/0!</v>
      </c>
      <c r="P113" s="7" t="e">
        <f>P78*regressions!O$38+regressions!O$39</f>
        <v>#DIV/0!</v>
      </c>
      <c r="Q113" s="7" t="e">
        <f>Q78*regressions!P$38+regressions!P$39</f>
        <v>#DIV/0!</v>
      </c>
      <c r="R113" s="7" t="e">
        <f>R78*regressions!Q$38+regressions!Q$39</f>
        <v>#DIV/0!</v>
      </c>
      <c r="S113" s="7" t="e">
        <f>S78*regressions!R$38+regressions!R$39</f>
        <v>#DIV/0!</v>
      </c>
      <c r="T113" s="7">
        <f>T78*regressions!S$38+regressions!S$39</f>
        <v>22.319517914567424</v>
      </c>
      <c r="U113" s="7" t="e">
        <f>U78*regressions!T$38+regressions!T$39</f>
        <v>#DIV/0!</v>
      </c>
      <c r="V113" s="7" t="e">
        <f>V78*regressions!U$38+regressions!U$39</f>
        <v>#DIV/0!</v>
      </c>
      <c r="W113" s="7"/>
    </row>
    <row r="114" spans="1:23" ht="11.25">
      <c r="A114" s="25">
        <f t="shared" si="9"/>
        <v>4</v>
      </c>
      <c r="B114" s="1" t="str">
        <f>'recalc raw'!C6</f>
        <v>drift-2</v>
      </c>
      <c r="C114" s="7">
        <f>C79*regressions!B$38+regressions!B$39</f>
        <v>27.13012280811507</v>
      </c>
      <c r="D114" s="7">
        <f>D79*regressions!C$38+regressions!C$39</f>
        <v>133.3806266022973</v>
      </c>
      <c r="E114" s="7">
        <f>E79*regressions!D$38+regressions!D$39</f>
        <v>1951.5706904869799</v>
      </c>
      <c r="F114" s="7">
        <f>F79*regressions!E$38+regressions!E$39</f>
        <v>653.8669184705174</v>
      </c>
      <c r="G114" s="7">
        <f>G79*regressions!F$38+regressions!F$39</f>
        <v>32.18813415381699</v>
      </c>
      <c r="H114" s="7">
        <f>H79*regressions!G$38+regressions!G$39</f>
        <v>263.5927256968673</v>
      </c>
      <c r="I114" s="7">
        <f>I79*regressions!H$38+regressions!H$39</f>
        <v>391.26541118558066</v>
      </c>
      <c r="J114" s="7">
        <f>J79*regressions!I$38+regressions!I$39</f>
        <v>139.79735160214685</v>
      </c>
      <c r="K114" s="7">
        <f>K79*regressions!J$38+regressions!J$39</f>
        <v>309.90181926624706</v>
      </c>
      <c r="L114" s="7">
        <f>L79*regressions!K$38+regressions!K$39</f>
        <v>179.52732236953202</v>
      </c>
      <c r="M114" s="7" t="e">
        <f>M79*regressions!L$38+regressions!L$39</f>
        <v>#DIV/0!</v>
      </c>
      <c r="N114" s="7" t="e">
        <f>N79*regressions!M$38+regressions!M$39</f>
        <v>#DIV/0!</v>
      </c>
      <c r="O114" s="7" t="e">
        <f>O79*regressions!N$38+regressions!N$39</f>
        <v>#DIV/0!</v>
      </c>
      <c r="P114" s="7" t="e">
        <f>P79*regressions!O$38+regressions!O$39</f>
        <v>#DIV/0!</v>
      </c>
      <c r="Q114" s="7" t="e">
        <f>Q79*regressions!P$38+regressions!P$39</f>
        <v>#DIV/0!</v>
      </c>
      <c r="R114" s="7" t="e">
        <f>R79*regressions!Q$38+regressions!Q$39</f>
        <v>#DIV/0!</v>
      </c>
      <c r="S114" s="7" t="e">
        <f>S79*regressions!R$38+regressions!R$39</f>
        <v>#DIV/0!</v>
      </c>
      <c r="T114" s="7">
        <f>T79*regressions!S$38+regressions!S$39</f>
        <v>22.46174801615139</v>
      </c>
      <c r="U114" s="7" t="e">
        <f>U79*regressions!T$38+regressions!T$39</f>
        <v>#DIV/0!</v>
      </c>
      <c r="V114" s="7" t="e">
        <f>V79*regressions!U$38+regressions!U$39</f>
        <v>#DIV/0!</v>
      </c>
      <c r="W114" s="7"/>
    </row>
    <row r="115" spans="1:23" ht="11.25">
      <c r="A115" s="25">
        <f t="shared" si="9"/>
        <v>5</v>
      </c>
      <c r="B115" s="1" t="str">
        <f>'recalc raw'!C7</f>
        <v>jp1-1</v>
      </c>
      <c r="C115" s="7">
        <f>C80*regressions!B$38+regressions!B$39</f>
        <v>-0.5822575848259754</v>
      </c>
      <c r="D115" s="7">
        <f>D80*regressions!C$38+regressions!C$39</f>
        <v>12.828036495386256</v>
      </c>
      <c r="E115" s="7">
        <f>E80*regressions!D$38+regressions!D$39</f>
        <v>2771.621946563812</v>
      </c>
      <c r="F115" s="7">
        <f>F80*regressions!E$38+regressions!E$39</f>
        <v>2438.632733648217</v>
      </c>
      <c r="G115" s="7">
        <f>G80*regressions!F$38+regressions!F$39</f>
        <v>6.8658777947119605</v>
      </c>
      <c r="H115" s="7">
        <f>H80*regressions!G$38+regressions!G$39</f>
        <v>110.09489256028824</v>
      </c>
      <c r="I115" s="7">
        <f>I80*regressions!H$38+regressions!H$39</f>
        <v>2.327685741546142</v>
      </c>
      <c r="J115" s="7">
        <f>J80*regressions!I$38+regressions!I$39</f>
        <v>-2.1517557250001627</v>
      </c>
      <c r="K115" s="7">
        <f>K80*regressions!J$38+regressions!J$39</f>
        <v>24.279272322233233</v>
      </c>
      <c r="L115" s="7">
        <f>L80*regressions!K$38+regressions!K$39</f>
        <v>5.883084605134228</v>
      </c>
      <c r="M115" s="7" t="e">
        <f>M80*regressions!L$38+regressions!L$39</f>
        <v>#DIV/0!</v>
      </c>
      <c r="N115" s="7" t="e">
        <f>N80*regressions!M$38+regressions!M$39</f>
        <v>#DIV/0!</v>
      </c>
      <c r="O115" s="7" t="e">
        <f>O80*regressions!N$38+regressions!N$39</f>
        <v>#DIV/0!</v>
      </c>
      <c r="P115" s="7" t="e">
        <f>P80*regressions!O$38+regressions!O$39</f>
        <v>#DIV/0!</v>
      </c>
      <c r="Q115" s="7" t="e">
        <f>Q80*regressions!P$38+regressions!P$39</f>
        <v>#DIV/0!</v>
      </c>
      <c r="R115" s="7" t="e">
        <f>R80*regressions!Q$38+regressions!Q$39</f>
        <v>#DIV/0!</v>
      </c>
      <c r="S115" s="7" t="e">
        <f>S80*regressions!R$38+regressions!R$39</f>
        <v>#DIV/0!</v>
      </c>
      <c r="T115" s="7">
        <f>T80*regressions!S$38+regressions!S$39</f>
        <v>6.890329082715959</v>
      </c>
      <c r="U115" s="7" t="e">
        <f>U80*regressions!T$38+regressions!T$39</f>
        <v>#DIV/0!</v>
      </c>
      <c r="V115" s="7" t="e">
        <f>V80*regressions!U$38+regressions!U$39</f>
        <v>#DIV/0!</v>
      </c>
      <c r="W115" s="7"/>
    </row>
    <row r="116" spans="1:23" ht="11.25">
      <c r="A116" s="25">
        <f t="shared" si="9"/>
        <v>6</v>
      </c>
      <c r="B116" s="1" t="str">
        <f>'recalc raw'!C8</f>
        <v>186r1  89-97</v>
      </c>
      <c r="C116" s="7">
        <f>C81*regressions!B$38+regressions!B$39</f>
        <v>21.022224282381828</v>
      </c>
      <c r="D116" s="7">
        <f>D81*regressions!C$38+regressions!C$39</f>
        <v>7.3071901096315015</v>
      </c>
      <c r="E116" s="7">
        <f>E81*regressions!D$38+regressions!D$39</f>
        <v>231.42825622409973</v>
      </c>
      <c r="F116" s="7">
        <f>F81*regressions!E$38+regressions!E$39</f>
        <v>114.20110453149488</v>
      </c>
      <c r="G116" s="7">
        <f>G81*regressions!F$38+regressions!F$39</f>
        <v>42.92718358619933</v>
      </c>
      <c r="H116" s="7">
        <f>H81*regressions!G$38+regressions!G$39</f>
        <v>32.210132208526154</v>
      </c>
      <c r="I116" s="7">
        <f>I81*regressions!H$38+regressions!H$39</f>
        <v>87.41083753274253</v>
      </c>
      <c r="J116" s="7">
        <f>J81*regressions!I$38+regressions!I$39</f>
        <v>65.1238750092929</v>
      </c>
      <c r="K116" s="7">
        <f>K81*regressions!J$38+regressions!J$39</f>
        <v>195.96357019260202</v>
      </c>
      <c r="L116" s="7">
        <f>L81*regressions!K$38+regressions!K$39</f>
        <v>35.64328022945125</v>
      </c>
      <c r="M116" s="7" t="e">
        <f>M81*regressions!L$38+regressions!L$39</f>
        <v>#DIV/0!</v>
      </c>
      <c r="N116" s="7" t="e">
        <f>N81*regressions!M$38+regressions!M$39</f>
        <v>#DIV/0!</v>
      </c>
      <c r="O116" s="7" t="e">
        <f>O81*regressions!N$38+regressions!N$39</f>
        <v>#DIV/0!</v>
      </c>
      <c r="P116" s="7" t="e">
        <f>P81*regressions!O$38+regressions!O$39</f>
        <v>#DIV/0!</v>
      </c>
      <c r="Q116" s="7" t="e">
        <f>Q81*regressions!P$38+regressions!P$39</f>
        <v>#DIV/0!</v>
      </c>
      <c r="R116" s="7" t="e">
        <f>R81*regressions!Q$38+regressions!Q$39</f>
        <v>#DIV/0!</v>
      </c>
      <c r="S116" s="7" t="e">
        <f>S81*regressions!R$38+regressions!R$39</f>
        <v>#DIV/0!</v>
      </c>
      <c r="T116" s="7">
        <f>T81*regressions!S$38+regressions!S$39</f>
        <v>16.25017319832086</v>
      </c>
      <c r="U116" s="7" t="e">
        <f>U81*regressions!T$38+regressions!T$39</f>
        <v>#DIV/0!</v>
      </c>
      <c r="V116" s="7" t="e">
        <f>V81*regressions!U$38+regressions!U$39</f>
        <v>#DIV/0!</v>
      </c>
      <c r="W116" s="7"/>
    </row>
    <row r="117" spans="1:23" ht="11.25">
      <c r="A117" s="25">
        <f t="shared" si="9"/>
        <v>7</v>
      </c>
      <c r="B117" s="1" t="str">
        <f>'recalc raw'!C9</f>
        <v>drift-3</v>
      </c>
      <c r="C117" s="7">
        <f>C82*regressions!B$38+regressions!B$39</f>
        <v>27.13012280811507</v>
      </c>
      <c r="D117" s="7">
        <f>D82*regressions!C$38+regressions!C$39</f>
        <v>133.3806266022973</v>
      </c>
      <c r="E117" s="7">
        <f>E82*regressions!D$38+regressions!D$39</f>
        <v>1951.5706904869799</v>
      </c>
      <c r="F117" s="7">
        <f>F82*regressions!E$38+regressions!E$39</f>
        <v>653.8669184705175</v>
      </c>
      <c r="G117" s="7">
        <f>G82*regressions!F$38+regressions!F$39</f>
        <v>32.18813415381699</v>
      </c>
      <c r="H117" s="7">
        <f>H82*regressions!G$38+regressions!G$39</f>
        <v>263.5927256968673</v>
      </c>
      <c r="I117" s="7">
        <f>I82*regressions!H$38+regressions!H$39</f>
        <v>391.26541118558066</v>
      </c>
      <c r="J117" s="7">
        <f>J82*regressions!I$38+regressions!I$39</f>
        <v>139.7973516021468</v>
      </c>
      <c r="K117" s="7">
        <f>K82*regressions!J$38+regressions!J$39</f>
        <v>309.90181926624706</v>
      </c>
      <c r="L117" s="7">
        <f>L82*regressions!K$38+regressions!K$39</f>
        <v>179.52732236953204</v>
      </c>
      <c r="M117" s="7" t="e">
        <f>M82*regressions!L$38+regressions!L$39</f>
        <v>#DIV/0!</v>
      </c>
      <c r="N117" s="7" t="e">
        <f>N82*regressions!M$38+regressions!M$39</f>
        <v>#DIV/0!</v>
      </c>
      <c r="O117" s="7" t="e">
        <f>O82*regressions!N$38+regressions!N$39</f>
        <v>#DIV/0!</v>
      </c>
      <c r="P117" s="7" t="e">
        <f>P82*regressions!O$38+regressions!O$39</f>
        <v>#DIV/0!</v>
      </c>
      <c r="Q117" s="7" t="e">
        <f>Q82*regressions!P$38+regressions!P$39</f>
        <v>#DIV/0!</v>
      </c>
      <c r="R117" s="7" t="e">
        <f>R82*regressions!Q$38+regressions!Q$39</f>
        <v>#DIV/0!</v>
      </c>
      <c r="S117" s="7" t="e">
        <f>S82*regressions!R$38+regressions!R$39</f>
        <v>#DIV/0!</v>
      </c>
      <c r="T117" s="7">
        <f>T82*regressions!S$38+regressions!S$39</f>
        <v>22.46174801615139</v>
      </c>
      <c r="U117" s="7" t="e">
        <f>U82*regressions!T$38+regressions!T$39</f>
        <v>#DIV/0!</v>
      </c>
      <c r="V117" s="7" t="e">
        <f>V82*regressions!U$38+regressions!U$39</f>
        <v>#DIV/0!</v>
      </c>
      <c r="W117" s="7"/>
    </row>
    <row r="118" spans="1:23" ht="11.25">
      <c r="A118" s="25">
        <f t="shared" si="9"/>
        <v>8</v>
      </c>
      <c r="B118" s="1" t="str">
        <f>'recalc raw'!C10</f>
        <v>187r1  84-94</v>
      </c>
      <c r="C118" s="7">
        <f>C83*regressions!B$38+regressions!B$39</f>
        <v>16.66159542760358</v>
      </c>
      <c r="D118" s="7">
        <f>D83*regressions!C$38+regressions!C$39</f>
        <v>6.666067349406893</v>
      </c>
      <c r="E118" s="7">
        <f>E83*regressions!D$38+regressions!D$39</f>
        <v>275.2560521021952</v>
      </c>
      <c r="F118" s="7">
        <f>F83*regressions!E$38+regressions!E$39</f>
        <v>96.09167134239117</v>
      </c>
      <c r="G118" s="7">
        <f>G83*regressions!F$38+regressions!F$39</f>
        <v>45.51044876560902</v>
      </c>
      <c r="H118" s="7">
        <f>H83*regressions!G$38+regressions!G$39</f>
        <v>30.98560145110465</v>
      </c>
      <c r="I118" s="7">
        <f>I83*regressions!H$38+regressions!H$39</f>
        <v>87.51453264740732</v>
      </c>
      <c r="J118" s="7">
        <f>J83*regressions!I$38+regressions!I$39</f>
        <v>13.700042599093987</v>
      </c>
      <c r="K118" s="7">
        <f>K83*regressions!J$38+regressions!J$39</f>
        <v>252.36600991909617</v>
      </c>
      <c r="L118" s="7">
        <f>L83*regressions!K$38+regressions!K$39</f>
        <v>18.79871636595042</v>
      </c>
      <c r="M118" s="7" t="e">
        <f>M83*regressions!L$38+regressions!L$39</f>
        <v>#DIV/0!</v>
      </c>
      <c r="N118" s="7" t="e">
        <f>N83*regressions!M$38+regressions!M$39</f>
        <v>#DIV/0!</v>
      </c>
      <c r="O118" s="7" t="e">
        <f>O83*regressions!N$38+regressions!N$39</f>
        <v>#DIV/0!</v>
      </c>
      <c r="P118" s="7" t="e">
        <f>P83*regressions!O$38+regressions!O$39</f>
        <v>#DIV/0!</v>
      </c>
      <c r="Q118" s="7" t="e">
        <f>Q83*regressions!P$38+regressions!P$39</f>
        <v>#DIV/0!</v>
      </c>
      <c r="R118" s="7" t="e">
        <f>R83*regressions!Q$38+regressions!Q$39</f>
        <v>#DIV/0!</v>
      </c>
      <c r="S118" s="7" t="e">
        <f>S83*regressions!R$38+regressions!R$39</f>
        <v>#DIV/0!</v>
      </c>
      <c r="T118" s="7">
        <f>T83*regressions!S$38+regressions!S$39</f>
        <v>19.325256943381326</v>
      </c>
      <c r="U118" s="7" t="e">
        <f>U83*regressions!T$38+regressions!T$39</f>
        <v>#DIV/0!</v>
      </c>
      <c r="V118" s="7" t="e">
        <f>V83*regressions!U$38+regressions!U$39</f>
        <v>#DIV/0!</v>
      </c>
      <c r="W118" s="7"/>
    </row>
    <row r="119" spans="1:23" ht="11.25">
      <c r="A119" s="25">
        <f t="shared" si="9"/>
        <v>9</v>
      </c>
      <c r="B119" s="1" t="str">
        <f>'recalc raw'!C11</f>
        <v>188r2  30-37</v>
      </c>
      <c r="C119" s="7">
        <f>C84*regressions!B$38+regressions!B$39</f>
        <v>15.470169736048087</v>
      </c>
      <c r="D119" s="7">
        <f>D84*regressions!C$38+regressions!C$39</f>
        <v>6.067099384296526</v>
      </c>
      <c r="E119" s="7">
        <f>E84*regressions!D$38+regressions!D$39</f>
        <v>276.23731538241645</v>
      </c>
      <c r="F119" s="7">
        <f>F84*regressions!E$38+regressions!E$39</f>
        <v>135.59109108113807</v>
      </c>
      <c r="G119" s="7">
        <f>G84*regressions!F$38+regressions!F$39</f>
        <v>42.54624158996444</v>
      </c>
      <c r="H119" s="7">
        <f>H84*regressions!G$38+regressions!G$39</f>
        <v>43.52167091905598</v>
      </c>
      <c r="I119" s="7">
        <f>I84*regressions!H$38+regressions!H$39</f>
        <v>82.76016662445409</v>
      </c>
      <c r="J119" s="7">
        <f>J84*regressions!I$38+regressions!I$39</f>
        <v>102.30774346426401</v>
      </c>
      <c r="K119" s="7">
        <f>K84*regressions!J$38+regressions!J$39</f>
        <v>203.32534145664349</v>
      </c>
      <c r="L119" s="7">
        <f>L84*regressions!K$38+regressions!K$39</f>
        <v>18.3385018958977</v>
      </c>
      <c r="M119" s="7" t="e">
        <f>M84*regressions!L$38+regressions!L$39</f>
        <v>#DIV/0!</v>
      </c>
      <c r="N119" s="7" t="e">
        <f>N84*regressions!M$38+regressions!M$39</f>
        <v>#DIV/0!</v>
      </c>
      <c r="O119" s="7" t="e">
        <f>O84*regressions!N$38+regressions!N$39</f>
        <v>#DIV/0!</v>
      </c>
      <c r="P119" s="7" t="e">
        <f>P84*regressions!O$38+regressions!O$39</f>
        <v>#DIV/0!</v>
      </c>
      <c r="Q119" s="7" t="e">
        <f>Q84*regressions!P$38+regressions!P$39</f>
        <v>#DIV/0!</v>
      </c>
      <c r="R119" s="7" t="e">
        <f>R84*regressions!Q$38+regressions!Q$39</f>
        <v>#DIV/0!</v>
      </c>
      <c r="S119" s="7" t="e">
        <f>S84*regressions!R$38+regressions!R$39</f>
        <v>#DIV/0!</v>
      </c>
      <c r="T119" s="7">
        <f>T84*regressions!S$38+regressions!S$39</f>
        <v>16.652171160184203</v>
      </c>
      <c r="U119" s="7" t="e">
        <f>U84*regressions!T$38+regressions!T$39</f>
        <v>#DIV/0!</v>
      </c>
      <c r="V119" s="7" t="e">
        <f>V84*regressions!U$38+regressions!U$39</f>
        <v>#DIV/0!</v>
      </c>
      <c r="W119" s="7"/>
    </row>
    <row r="120" spans="1:23" ht="11.25">
      <c r="A120" s="25">
        <f t="shared" si="9"/>
        <v>10</v>
      </c>
      <c r="B120" s="1" t="str">
        <f>'recalc raw'!C12</f>
        <v>189r3  67-76</v>
      </c>
      <c r="C120" s="7">
        <f>C85*regressions!B$38+regressions!B$39</f>
        <v>3.755182104229363</v>
      </c>
      <c r="D120" s="7">
        <f>D85*regressions!C$38+regressions!C$39</f>
        <v>4.806024210663642</v>
      </c>
      <c r="E120" s="7">
        <f>E85*regressions!D$38+regressions!D$39</f>
        <v>151.91385949424492</v>
      </c>
      <c r="F120" s="7">
        <f>F85*regressions!E$38+regressions!E$39</f>
        <v>546.842009695897</v>
      </c>
      <c r="G120" s="7">
        <f>G85*regressions!F$38+regressions!F$39</f>
        <v>10.107030452682263</v>
      </c>
      <c r="H120" s="7">
        <f>H85*regressions!G$38+regressions!G$39</f>
        <v>62.02017758149765</v>
      </c>
      <c r="I120" s="7">
        <f>I85*regressions!H$38+regressions!H$39</f>
        <v>75.41011623479783</v>
      </c>
      <c r="J120" s="7">
        <f>J85*regressions!I$38+regressions!I$39</f>
        <v>104.04033332952588</v>
      </c>
      <c r="K120" s="7">
        <f>K85*regressions!J$38+regressions!J$39</f>
        <v>47.40503019962426</v>
      </c>
      <c r="L120" s="7">
        <f>L85*regressions!K$38+regressions!K$39</f>
        <v>12.340757333000974</v>
      </c>
      <c r="M120" s="7" t="e">
        <f>M85*regressions!L$38+regressions!L$39</f>
        <v>#DIV/0!</v>
      </c>
      <c r="N120" s="7" t="e">
        <f>N85*regressions!M$38+regressions!M$39</f>
        <v>#DIV/0!</v>
      </c>
      <c r="O120" s="7" t="e">
        <f>O85*regressions!N$38+regressions!N$39</f>
        <v>#DIV/0!</v>
      </c>
      <c r="P120" s="7" t="e">
        <f>P85*regressions!O$38+regressions!O$39</f>
        <v>#DIV/0!</v>
      </c>
      <c r="Q120" s="7" t="e">
        <f>Q85*regressions!P$38+regressions!P$39</f>
        <v>#DIV/0!</v>
      </c>
      <c r="R120" s="7" t="e">
        <f>R85*regressions!Q$38+regressions!Q$39</f>
        <v>#DIV/0!</v>
      </c>
      <c r="S120" s="7" t="e">
        <f>S85*regressions!R$38+regressions!R$39</f>
        <v>#DIV/0!</v>
      </c>
      <c r="T120" s="7">
        <f>T85*regressions!S$38+regressions!S$39</f>
        <v>8.153561875923254</v>
      </c>
      <c r="U120" s="7" t="e">
        <f>U85*regressions!T$38+regressions!T$39</f>
        <v>#DIV/0!</v>
      </c>
      <c r="V120" s="7" t="e">
        <f>V85*regressions!U$38+regressions!U$39</f>
        <v>#DIV/0!</v>
      </c>
      <c r="W120" s="7"/>
    </row>
    <row r="121" spans="1:23" ht="11.25">
      <c r="A121" s="25">
        <f t="shared" si="9"/>
        <v>11</v>
      </c>
      <c r="B121" s="1" t="str">
        <f>'recalc raw'!C13</f>
        <v>ja3-1</v>
      </c>
      <c r="C121" s="7">
        <f>C86*regressions!B$38+regressions!B$39</f>
        <v>20.412720057335214</v>
      </c>
      <c r="D121" s="7">
        <f>D86*regressions!C$38+regressions!C$39</f>
        <v>328.1951111639582</v>
      </c>
      <c r="E121" s="7">
        <f>E86*regressions!D$38+regressions!D$39</f>
        <v>55.47355758861768</v>
      </c>
      <c r="F121" s="7">
        <f>F86*regressions!E$38+regressions!E$39</f>
        <v>42.214282149264974</v>
      </c>
      <c r="G121" s="7">
        <f>G86*regressions!F$38+regressions!F$39</f>
        <v>20.824896702978965</v>
      </c>
      <c r="H121" s="7">
        <f>H86*regressions!G$38+regressions!G$39</f>
        <v>48.032315994592224</v>
      </c>
      <c r="I121" s="7">
        <f>I86*regressions!H$38+regressions!H$39</f>
        <v>288.5950958468053</v>
      </c>
      <c r="J121" s="7">
        <f>J86*regressions!I$38+regressions!I$39</f>
        <v>35.295680502924085</v>
      </c>
      <c r="K121" s="7">
        <f>K86*regressions!J$38+regressions!J$39</f>
        <v>163.4501995328097</v>
      </c>
      <c r="L121" s="7">
        <f>L86*regressions!K$38+regressions!K$39</f>
        <v>114.87545184959453</v>
      </c>
      <c r="M121" s="7" t="e">
        <f>M86*regressions!L$38+regressions!L$39</f>
        <v>#DIV/0!</v>
      </c>
      <c r="N121" s="7" t="e">
        <f>N86*regressions!M$38+regressions!M$39</f>
        <v>#DIV/0!</v>
      </c>
      <c r="O121" s="7" t="e">
        <f>O86*regressions!N$38+regressions!N$39</f>
        <v>#DIV/0!</v>
      </c>
      <c r="P121" s="7" t="e">
        <f>P86*regressions!O$38+regressions!O$39</f>
        <v>#DIV/0!</v>
      </c>
      <c r="Q121" s="7" t="e">
        <f>Q86*regressions!P$38+regressions!P$39</f>
        <v>#DIV/0!</v>
      </c>
      <c r="R121" s="7" t="e">
        <f>R86*regressions!Q$38+regressions!Q$39</f>
        <v>#DIV/0!</v>
      </c>
      <c r="S121" s="7" t="e">
        <f>S86*regressions!R$38+regressions!R$39</f>
        <v>#DIV/0!</v>
      </c>
      <c r="T121" s="7">
        <f>T86*regressions!S$38+regressions!S$39</f>
        <v>14.479368887664187</v>
      </c>
      <c r="U121" s="7" t="e">
        <f>U86*regressions!T$38+regressions!T$39</f>
        <v>#DIV/0!</v>
      </c>
      <c r="V121" s="7" t="e">
        <f>V86*regressions!U$38+regressions!U$39</f>
        <v>#DIV/0!</v>
      </c>
      <c r="W121" s="7"/>
    </row>
    <row r="122" spans="1:23" ht="11.25">
      <c r="A122" s="25">
        <f t="shared" si="9"/>
        <v>12</v>
      </c>
      <c r="B122" s="1" t="str">
        <f>'recalc raw'!C14</f>
        <v>drift-4</v>
      </c>
      <c r="C122" s="7">
        <f>C87*regressions!B$38+regressions!B$39</f>
        <v>27.13012280811507</v>
      </c>
      <c r="D122" s="7">
        <f>D87*regressions!C$38+regressions!C$39</f>
        <v>133.3806266022973</v>
      </c>
      <c r="E122" s="7">
        <f>E87*regressions!D$38+regressions!D$39</f>
        <v>1951.5706904869799</v>
      </c>
      <c r="F122" s="7">
        <f>F87*regressions!E$38+regressions!E$39</f>
        <v>653.8669184705175</v>
      </c>
      <c r="G122" s="7">
        <f>G87*regressions!F$38+regressions!F$39</f>
        <v>32.18813415381698</v>
      </c>
      <c r="H122" s="7">
        <f>H87*regressions!G$38+regressions!G$39</f>
        <v>263.5927256968673</v>
      </c>
      <c r="I122" s="7">
        <f>I87*regressions!H$38+regressions!H$39</f>
        <v>391.26541118558055</v>
      </c>
      <c r="J122" s="7">
        <f>J87*regressions!I$38+regressions!I$39</f>
        <v>139.79735160214685</v>
      </c>
      <c r="K122" s="7">
        <f>K87*regressions!J$38+regressions!J$39</f>
        <v>309.90181926624706</v>
      </c>
      <c r="L122" s="7">
        <f>L87*regressions!K$38+regressions!K$39</f>
        <v>179.52732236953207</v>
      </c>
      <c r="M122" s="7" t="e">
        <f>M87*regressions!L$38+regressions!L$39</f>
        <v>#DIV/0!</v>
      </c>
      <c r="N122" s="7" t="e">
        <f>N87*regressions!M$38+regressions!M$39</f>
        <v>#DIV/0!</v>
      </c>
      <c r="O122" s="7" t="e">
        <f>O87*regressions!N$38+regressions!N$39</f>
        <v>#DIV/0!</v>
      </c>
      <c r="P122" s="7" t="e">
        <f>P87*regressions!O$38+regressions!O$39</f>
        <v>#DIV/0!</v>
      </c>
      <c r="Q122" s="7" t="e">
        <f>Q87*regressions!P$38+regressions!P$39</f>
        <v>#DIV/0!</v>
      </c>
      <c r="R122" s="7" t="e">
        <f>R87*regressions!Q$38+regressions!Q$39</f>
        <v>#DIV/0!</v>
      </c>
      <c r="S122" s="7" t="e">
        <f>S87*regressions!R$38+regressions!R$39</f>
        <v>#DIV/0!</v>
      </c>
      <c r="T122" s="7">
        <f>T87*regressions!S$38+regressions!S$39</f>
        <v>22.46174801615139</v>
      </c>
      <c r="U122" s="7" t="e">
        <f>U87*regressions!T$38+regressions!T$39</f>
        <v>#DIV/0!</v>
      </c>
      <c r="V122" s="7" t="e">
        <f>V87*regressions!U$38+regressions!U$39</f>
        <v>#DIV/0!</v>
      </c>
      <c r="W122" s="7"/>
    </row>
    <row r="123" spans="1:23" ht="11.25">
      <c r="A123" s="25">
        <f t="shared" si="9"/>
        <v>13</v>
      </c>
      <c r="B123" s="1" t="str">
        <f>'recalc raw'!C15</f>
        <v>dts1-1</v>
      </c>
      <c r="C123" s="7">
        <f>C88*regressions!B$38+regressions!B$39</f>
        <v>-0.1698745775931812</v>
      </c>
      <c r="D123" s="7">
        <f>D88*regressions!C$38+regressions!C$39</f>
        <v>3.7924792386394444</v>
      </c>
      <c r="E123" s="7">
        <f>E88*regressions!D$38+regressions!D$39</f>
        <v>3724.196177972589</v>
      </c>
      <c r="F123" s="7">
        <f>F88*regressions!E$38+regressions!E$39</f>
        <v>2328.966414242828</v>
      </c>
      <c r="G123" s="7">
        <f>G88*regressions!F$38+regressions!F$39</f>
        <v>3.343095884570374</v>
      </c>
      <c r="H123" s="7">
        <f>H88*regressions!G$38+regressions!G$39</f>
        <v>126.13409918539728</v>
      </c>
      <c r="I123" s="7">
        <f>I88*regressions!H$38+regressions!H$39</f>
        <v>2.0605341636970667</v>
      </c>
      <c r="J123" s="7">
        <f>J88*regressions!I$38+regressions!I$39</f>
        <v>-3.202005601758957</v>
      </c>
      <c r="K123" s="7">
        <f>K88*regressions!J$38+regressions!J$39</f>
        <v>9.298582890596823</v>
      </c>
      <c r="L123" s="7">
        <f>L88*regressions!K$38+regressions!K$39</f>
        <v>1.8499134588439987</v>
      </c>
      <c r="M123" s="7" t="e">
        <f>M88*regressions!L$38+regressions!L$39</f>
        <v>#DIV/0!</v>
      </c>
      <c r="N123" s="7" t="e">
        <f>N88*regressions!M$38+regressions!M$39</f>
        <v>#DIV/0!</v>
      </c>
      <c r="O123" s="7" t="e">
        <f>O88*regressions!N$38+regressions!N$39</f>
        <v>#DIV/0!</v>
      </c>
      <c r="P123" s="7" t="e">
        <f>P88*regressions!O$38+regressions!O$39</f>
        <v>#DIV/0!</v>
      </c>
      <c r="Q123" s="7" t="e">
        <f>Q88*regressions!P$38+regressions!P$39</f>
        <v>#DIV/0!</v>
      </c>
      <c r="R123" s="7" t="e">
        <f>R88*regressions!Q$38+regressions!Q$39</f>
        <v>#DIV/0!</v>
      </c>
      <c r="S123" s="7" t="e">
        <f>S88*regressions!R$38+regressions!R$39</f>
        <v>#DIV/0!</v>
      </c>
      <c r="T123" s="7">
        <f>T88*regressions!S$38+regressions!S$39</f>
        <v>6.07756847754548</v>
      </c>
      <c r="U123" s="7" t="e">
        <f>U88*regressions!T$38+regressions!T$39</f>
        <v>#DIV/0!</v>
      </c>
      <c r="V123" s="7" t="e">
        <f>V88*regressions!U$38+regressions!U$39</f>
        <v>#DIV/0!</v>
      </c>
      <c r="W123" s="7"/>
    </row>
    <row r="124" spans="1:23" ht="11.25">
      <c r="A124" s="25">
        <f t="shared" si="9"/>
        <v>14</v>
      </c>
      <c r="B124" s="1" t="str">
        <f>'recalc raw'!C16</f>
        <v>191r3  55-66</v>
      </c>
      <c r="C124" s="7">
        <f>C89*regressions!B$38+regressions!B$39</f>
        <v>23.986701001330346</v>
      </c>
      <c r="D124" s="7">
        <f>D89*regressions!C$38+regressions!C$39</f>
        <v>7.333427405563263</v>
      </c>
      <c r="E124" s="7">
        <f>E89*regressions!D$38+regressions!D$39</f>
        <v>193.70334983803824</v>
      </c>
      <c r="F124" s="7">
        <f>F89*regressions!E$38+regressions!E$39</f>
        <v>83.83169695280283</v>
      </c>
      <c r="G124" s="7">
        <f>G89*regressions!F$38+regressions!F$39</f>
        <v>47.11122395377072</v>
      </c>
      <c r="H124" s="7">
        <f>H89*regressions!G$38+regressions!G$39</f>
        <v>33.80145301500439</v>
      </c>
      <c r="I124" s="7">
        <f>I89*regressions!H$38+regressions!H$39</f>
        <v>97.12182101327377</v>
      </c>
      <c r="J124" s="7">
        <f>J89*regressions!I$38+regressions!I$39</f>
        <v>46.89004903906473</v>
      </c>
      <c r="K124" s="7">
        <f>K89*regressions!J$38+regressions!J$39</f>
        <v>248.72304968799543</v>
      </c>
      <c r="L124" s="7">
        <f>L89*regressions!K$38+regressions!K$39</f>
        <v>35.99764591686462</v>
      </c>
      <c r="M124" s="7" t="e">
        <f>M89*regressions!L$38+regressions!L$39</f>
        <v>#DIV/0!</v>
      </c>
      <c r="N124" s="7" t="e">
        <f>N89*regressions!M$38+regressions!M$39</f>
        <v>#DIV/0!</v>
      </c>
      <c r="O124" s="7" t="e">
        <f>O89*regressions!N$38+regressions!N$39</f>
        <v>#DIV/0!</v>
      </c>
      <c r="P124" s="7" t="e">
        <f>P89*regressions!O$38+regressions!O$39</f>
        <v>#DIV/0!</v>
      </c>
      <c r="Q124" s="7" t="e">
        <f>Q89*regressions!P$38+regressions!P$39</f>
        <v>#DIV/0!</v>
      </c>
      <c r="R124" s="7" t="e">
        <f>R89*regressions!Q$38+regressions!Q$39</f>
        <v>#DIV/0!</v>
      </c>
      <c r="S124" s="7" t="e">
        <f>S89*regressions!R$38+regressions!R$39</f>
        <v>#DIV/0!</v>
      </c>
      <c r="T124" s="7">
        <f>T89*regressions!S$38+regressions!S$39</f>
        <v>19.1271230299777</v>
      </c>
      <c r="U124" s="7" t="e">
        <f>U89*regressions!T$38+regressions!T$39</f>
        <v>#DIV/0!</v>
      </c>
      <c r="V124" s="7" t="e">
        <f>V89*regressions!U$38+regressions!U$39</f>
        <v>#DIV/0!</v>
      </c>
      <c r="W124" s="7"/>
    </row>
    <row r="125" spans="1:23" ht="11.25">
      <c r="A125" s="25">
        <f t="shared" si="9"/>
        <v>15</v>
      </c>
      <c r="B125" s="1" t="str">
        <f>'recalc raw'!C17</f>
        <v>193r1  29-38</v>
      </c>
      <c r="C125" s="7">
        <f>C90*regressions!B$38+regressions!B$39</f>
        <v>10.618108793651716</v>
      </c>
      <c r="D125" s="7">
        <f>D90*regressions!C$38+regressions!C$39</f>
        <v>5.569242386095931</v>
      </c>
      <c r="E125" s="7">
        <f>E90*regressions!D$38+regressions!D$39</f>
        <v>366.54175132326776</v>
      </c>
      <c r="F125" s="7">
        <f>F90*regressions!E$38+regressions!E$39</f>
        <v>101.58404416228663</v>
      </c>
      <c r="G125" s="7">
        <f>G90*regressions!F$38+regressions!F$39</f>
        <v>46.19883491298075</v>
      </c>
      <c r="H125" s="7">
        <f>H90*regressions!G$38+regressions!G$39</f>
        <v>38.48313205202266</v>
      </c>
      <c r="I125" s="7">
        <f>I90*regressions!H$38+regressions!H$39</f>
        <v>90.70505792832232</v>
      </c>
      <c r="J125" s="7">
        <f>J90*regressions!I$38+regressions!I$39</f>
        <v>54.80857743628486</v>
      </c>
      <c r="K125" s="7">
        <f>K90*regressions!J$38+regressions!J$39</f>
        <v>183.8379609905622</v>
      </c>
      <c r="L125" s="7">
        <f>L90*regressions!K$38+regressions!K$39</f>
        <v>9.254525543900046</v>
      </c>
      <c r="M125" s="7" t="e">
        <f>M90*regressions!L$38+regressions!L$39</f>
        <v>#DIV/0!</v>
      </c>
      <c r="N125" s="7" t="e">
        <f>N90*regressions!M$38+regressions!M$39</f>
        <v>#DIV/0!</v>
      </c>
      <c r="O125" s="7" t="e">
        <f>O90*regressions!N$38+regressions!N$39</f>
        <v>#DIV/0!</v>
      </c>
      <c r="P125" s="7" t="e">
        <f>P90*regressions!O$38+regressions!O$39</f>
        <v>#DIV/0!</v>
      </c>
      <c r="Q125" s="7" t="e">
        <f>Q90*regressions!P$38+regressions!P$39</f>
        <v>#DIV/0!</v>
      </c>
      <c r="R125" s="7" t="e">
        <f>R90*regressions!Q$38+regressions!Q$39</f>
        <v>#DIV/0!</v>
      </c>
      <c r="S125" s="7" t="e">
        <f>S90*regressions!R$38+regressions!R$39</f>
        <v>#DIV/0!</v>
      </c>
      <c r="T125" s="7">
        <f>T90*regressions!S$38+regressions!S$39</f>
        <v>15.590238764866703</v>
      </c>
      <c r="U125" s="7" t="e">
        <f>U90*regressions!T$38+regressions!T$39</f>
        <v>#DIV/0!</v>
      </c>
      <c r="V125" s="7" t="e">
        <f>V90*regressions!U$38+regressions!U$39</f>
        <v>#DIV/0!</v>
      </c>
      <c r="W125" s="7"/>
    </row>
    <row r="126" spans="1:23" ht="11.25">
      <c r="A126" s="25">
        <f t="shared" si="9"/>
        <v>16</v>
      </c>
      <c r="B126" s="1" t="str">
        <f>'recalc raw'!C18</f>
        <v>162r3  71-86</v>
      </c>
      <c r="C126" s="7">
        <f>C91*regressions!B$38+regressions!B$39</f>
        <v>10.671843738462996</v>
      </c>
      <c r="D126" s="7">
        <f>D91*regressions!C$38+regressions!C$39</f>
        <v>5.594305002549881</v>
      </c>
      <c r="E126" s="7">
        <f>E91*regressions!D$38+regressions!D$39</f>
        <v>140.69802496531636</v>
      </c>
      <c r="F126" s="7">
        <f>F91*regressions!E$38+regressions!E$39</f>
        <v>88.73647172029484</v>
      </c>
      <c r="G126" s="7">
        <f>G91*regressions!F$38+regressions!F$39</f>
        <v>41.76856846895905</v>
      </c>
      <c r="H126" s="7">
        <f>H91*regressions!G$38+regressions!G$39</f>
        <v>27.692508188518765</v>
      </c>
      <c r="I126" s="7">
        <f>I91*regressions!H$38+regressions!H$39</f>
        <v>94.91280058758471</v>
      </c>
      <c r="J126" s="7">
        <f>J91*regressions!I$38+regressions!I$39</f>
        <v>0.2795416523467156</v>
      </c>
      <c r="K126" s="7">
        <f>K91*regressions!J$38+regressions!J$39</f>
        <v>186.19929458493786</v>
      </c>
      <c r="L126" s="7">
        <f>L91*regressions!K$38+regressions!K$39</f>
        <v>4.5893418407958</v>
      </c>
      <c r="M126" s="7" t="e">
        <f>M91*regressions!L$38+regressions!L$39</f>
        <v>#DIV/0!</v>
      </c>
      <c r="N126" s="7" t="e">
        <f>N91*regressions!M$38+regressions!M$39</f>
        <v>#DIV/0!</v>
      </c>
      <c r="O126" s="7" t="e">
        <f>O91*regressions!N$38+regressions!N$39</f>
        <v>#DIV/0!</v>
      </c>
      <c r="P126" s="7" t="e">
        <f>P91*regressions!O$38+regressions!O$39</f>
        <v>#DIV/0!</v>
      </c>
      <c r="Q126" s="7" t="e">
        <f>Q91*regressions!P$38+regressions!P$39</f>
        <v>#DIV/0!</v>
      </c>
      <c r="R126" s="7" t="e">
        <f>R91*regressions!Q$38+regressions!Q$39</f>
        <v>#DIV/0!</v>
      </c>
      <c r="S126" s="7" t="e">
        <f>S91*regressions!R$38+regressions!R$39</f>
        <v>#DIV/0!</v>
      </c>
      <c r="T126" s="7">
        <f>T91*regressions!S$38+regressions!S$39</f>
        <v>15.718712505692379</v>
      </c>
      <c r="U126" s="7" t="e">
        <f>U91*regressions!T$38+regressions!T$39</f>
        <v>#DIV/0!</v>
      </c>
      <c r="V126" s="7" t="e">
        <f>V91*regressions!U$38+regressions!U$39</f>
        <v>#DIV/0!</v>
      </c>
      <c r="W126" s="7"/>
    </row>
    <row r="127" spans="1:23" ht="11.25">
      <c r="A127" s="25">
        <f t="shared" si="9"/>
        <v>17</v>
      </c>
      <c r="B127" s="1" t="str">
        <f>'recalc raw'!C19</f>
        <v>drift-5</v>
      </c>
      <c r="C127" s="7">
        <f>C92*regressions!B$38+regressions!B$39</f>
        <v>27.13012280811507</v>
      </c>
      <c r="D127" s="7">
        <f>D92*regressions!C$38+regressions!C$39</f>
        <v>133.3806266022973</v>
      </c>
      <c r="E127" s="7">
        <f>E92*regressions!D$38+regressions!D$39</f>
        <v>1951.5706904869799</v>
      </c>
      <c r="F127" s="7">
        <f>F92*regressions!E$38+regressions!E$39</f>
        <v>653.8669184705175</v>
      </c>
      <c r="G127" s="7">
        <f>G92*regressions!F$38+regressions!F$39</f>
        <v>32.18813415381699</v>
      </c>
      <c r="H127" s="7">
        <f>H92*regressions!G$38+regressions!G$39</f>
        <v>263.5927256968673</v>
      </c>
      <c r="I127" s="7">
        <f>I92*regressions!H$38+regressions!H$39</f>
        <v>391.26541118558066</v>
      </c>
      <c r="J127" s="7">
        <f>J92*regressions!I$38+regressions!I$39</f>
        <v>139.79735160214682</v>
      </c>
      <c r="K127" s="7">
        <f>K92*regressions!J$38+regressions!J$39</f>
        <v>309.90181926624706</v>
      </c>
      <c r="L127" s="7">
        <f>L92*regressions!K$38+regressions!K$39</f>
        <v>179.52732236953207</v>
      </c>
      <c r="M127" s="7" t="e">
        <f>M92*regressions!L$38+regressions!L$39</f>
        <v>#DIV/0!</v>
      </c>
      <c r="N127" s="7" t="e">
        <f>N92*regressions!M$38+regressions!M$39</f>
        <v>#DIV/0!</v>
      </c>
      <c r="O127" s="7" t="e">
        <f>O92*regressions!N$38+regressions!N$39</f>
        <v>#DIV/0!</v>
      </c>
      <c r="P127" s="7" t="e">
        <f>P92*regressions!O$38+regressions!O$39</f>
        <v>#DIV/0!</v>
      </c>
      <c r="Q127" s="7" t="e">
        <f>Q92*regressions!P$38+regressions!P$39</f>
        <v>#DIV/0!</v>
      </c>
      <c r="R127" s="7" t="e">
        <f>R92*regressions!Q$38+regressions!Q$39</f>
        <v>#DIV/0!</v>
      </c>
      <c r="S127" s="7" t="e">
        <f>S92*regressions!R$38+regressions!R$39</f>
        <v>#DIV/0!</v>
      </c>
      <c r="T127" s="7">
        <f>T92*regressions!S$38+regressions!S$39</f>
        <v>22.46174801615139</v>
      </c>
      <c r="U127" s="7" t="e">
        <f>U92*regressions!T$38+regressions!T$39</f>
        <v>#DIV/0!</v>
      </c>
      <c r="V127" s="7" t="e">
        <f>V92*regressions!U$38+regressions!U$39</f>
        <v>#DIV/0!</v>
      </c>
      <c r="W127" s="7"/>
    </row>
    <row r="128" spans="1:23" ht="11.25">
      <c r="A128" s="25">
        <f t="shared" si="9"/>
        <v>18</v>
      </c>
      <c r="B128" s="1" t="str">
        <f>'recalc raw'!C20</f>
        <v>bir1-2</v>
      </c>
      <c r="C128" s="7">
        <f>C93*regressions!B$38+regressions!B$39</f>
        <v>16.883404069634217</v>
      </c>
      <c r="D128" s="7">
        <f>D93*regressions!C$38+regressions!C$39</f>
        <v>10.71094364425231</v>
      </c>
      <c r="E128" s="7">
        <f>E93*regressions!D$38+regressions!D$39</f>
        <v>372.05050563933537</v>
      </c>
      <c r="F128" s="7">
        <f>F93*regressions!E$38+regressions!E$39</f>
        <v>160.6064370865342</v>
      </c>
      <c r="G128" s="7">
        <f>G93*regressions!F$38+regressions!F$39</f>
        <v>45.07515388997336</v>
      </c>
      <c r="H128" s="7">
        <f>H93*regressions!G$38+regressions!G$39</f>
        <v>52.95381361629072</v>
      </c>
      <c r="I128" s="7">
        <f>I93*regressions!H$38+regressions!H$39</f>
        <v>107.27367150189772</v>
      </c>
      <c r="J128" s="7">
        <f>J93*regressions!I$38+regressions!I$39</f>
        <v>123.1163531022276</v>
      </c>
      <c r="K128" s="7">
        <f>K93*regressions!J$38+regressions!J$39</f>
        <v>311.63421385666936</v>
      </c>
      <c r="L128" s="7">
        <f>L93*regressions!K$38+regressions!K$39</f>
        <v>16.259633730982273</v>
      </c>
      <c r="M128" s="7" t="e">
        <f>M93*regressions!L$38+regressions!L$39</f>
        <v>#DIV/0!</v>
      </c>
      <c r="N128" s="7" t="e">
        <f>N93*regressions!M$38+regressions!M$39</f>
        <v>#DIV/0!</v>
      </c>
      <c r="O128" s="7" t="e">
        <f>O93*regressions!N$38+regressions!N$39</f>
        <v>#DIV/0!</v>
      </c>
      <c r="P128" s="7" t="e">
        <f>P93*regressions!O$38+regressions!O$39</f>
        <v>#DIV/0!</v>
      </c>
      <c r="Q128" s="7" t="e">
        <f>Q93*regressions!P$38+regressions!P$39</f>
        <v>#DIV/0!</v>
      </c>
      <c r="R128" s="7" t="e">
        <f>R93*regressions!Q$38+regressions!Q$39</f>
        <v>#DIV/0!</v>
      </c>
      <c r="S128" s="7" t="e">
        <f>S93*regressions!R$38+regressions!R$39</f>
        <v>#DIV/0!</v>
      </c>
      <c r="T128" s="7">
        <f>T93*regressions!S$38+regressions!S$39</f>
        <v>22.55617887704235</v>
      </c>
      <c r="U128" s="7" t="e">
        <f>U93*regressions!T$38+regressions!T$39</f>
        <v>#DIV/0!</v>
      </c>
      <c r="V128" s="7" t="e">
        <f>V93*regressions!U$38+regressions!U$39</f>
        <v>#DIV/0!</v>
      </c>
      <c r="W128" s="7"/>
    </row>
    <row r="129" spans="1:23" ht="11.25">
      <c r="A129" s="25">
        <f t="shared" si="9"/>
        <v>19</v>
      </c>
      <c r="B129" s="1" t="str">
        <f>'recalc raw'!C21</f>
        <v>161r2  51-60</v>
      </c>
      <c r="C129" s="7">
        <f>C94*regressions!B$38+regressions!B$39</f>
        <v>4.322594265048733</v>
      </c>
      <c r="D129" s="7">
        <f>D94*regressions!C$38+regressions!C$39</f>
        <v>5.895987845881001</v>
      </c>
      <c r="E129" s="7">
        <f>E94*regressions!D$38+regressions!D$39</f>
        <v>511.56984078580666</v>
      </c>
      <c r="F129" s="7">
        <f>F94*regressions!E$38+regressions!E$39</f>
        <v>274.06139429634436</v>
      </c>
      <c r="G129" s="7">
        <f>G94*regressions!F$38+regressions!F$39</f>
        <v>16.529961360808283</v>
      </c>
      <c r="H129" s="7">
        <f>H94*regressions!G$38+regressions!G$39</f>
        <v>45.03209258640209</v>
      </c>
      <c r="I129" s="7">
        <f>I94*regressions!H$38+regressions!H$39</f>
        <v>79.57121065161627</v>
      </c>
      <c r="J129" s="7">
        <f>J94*regressions!I$38+regressions!I$39</f>
        <v>0.30531887346010955</v>
      </c>
      <c r="K129" s="7">
        <f>K94*regressions!J$38+regressions!J$39</f>
        <v>70.34398386858199</v>
      </c>
      <c r="L129" s="7">
        <f>L94*regressions!K$38+regressions!K$39</f>
        <v>7.784769154204418</v>
      </c>
      <c r="M129" s="7" t="e">
        <f>M94*regressions!L$38+regressions!L$39</f>
        <v>#DIV/0!</v>
      </c>
      <c r="N129" s="7" t="e">
        <f>N94*regressions!M$38+regressions!M$39</f>
        <v>#DIV/0!</v>
      </c>
      <c r="O129" s="7" t="e">
        <f>O94*regressions!N$38+regressions!N$39</f>
        <v>#DIV/0!</v>
      </c>
      <c r="P129" s="7" t="e">
        <f>P94*regressions!O$38+regressions!O$39</f>
        <v>#DIV/0!</v>
      </c>
      <c r="Q129" s="7" t="e">
        <f>Q94*regressions!P$38+regressions!P$39</f>
        <v>#DIV/0!</v>
      </c>
      <c r="R129" s="7" t="e">
        <f>R94*regressions!Q$38+regressions!Q$39</f>
        <v>#DIV/0!</v>
      </c>
      <c r="S129" s="7" t="e">
        <f>S94*regressions!R$38+regressions!R$39</f>
        <v>#DIV/0!</v>
      </c>
      <c r="T129" s="7">
        <f>T94*regressions!S$38+regressions!S$39</f>
        <v>9.40447391255878</v>
      </c>
      <c r="U129" s="7" t="e">
        <f>U94*regressions!T$38+regressions!T$39</f>
        <v>#DIV/0!</v>
      </c>
      <c r="V129" s="7" t="e">
        <f>V94*regressions!U$38+regressions!U$39</f>
        <v>#DIV/0!</v>
      </c>
      <c r="W129" s="7"/>
    </row>
    <row r="130" spans="1:23" ht="11.25">
      <c r="A130" s="25">
        <f t="shared" si="9"/>
        <v>20</v>
      </c>
      <c r="B130" s="1" t="str">
        <f>'recalc raw'!C22</f>
        <v>160r2  122-132</v>
      </c>
      <c r="C130" s="7">
        <f>C95*regressions!B$38+regressions!B$39</f>
        <v>9.980740057257208</v>
      </c>
      <c r="D130" s="7">
        <f>D95*regressions!C$38+regressions!C$39</f>
        <v>5.7119378853946845</v>
      </c>
      <c r="E130" s="7">
        <f>E95*regressions!D$38+regressions!D$39</f>
        <v>1224.0469104873655</v>
      </c>
      <c r="F130" s="7">
        <f>F95*regressions!E$38+regressions!E$39</f>
        <v>237.7643137119046</v>
      </c>
      <c r="G130" s="7">
        <f>G95*regressions!F$38+regressions!F$39</f>
        <v>31.342181205189892</v>
      </c>
      <c r="H130" s="7">
        <f>H95*regressions!G$38+regressions!G$39</f>
        <v>44.53861329603889</v>
      </c>
      <c r="I130" s="7">
        <f>I95*regressions!H$38+regressions!H$39</f>
        <v>77.87924528560666</v>
      </c>
      <c r="J130" s="7">
        <f>J95*regressions!I$38+regressions!I$39</f>
        <v>39.17433241371157</v>
      </c>
      <c r="K130" s="7">
        <f>K95*regressions!J$38+regressions!J$39</f>
        <v>139.29424672136705</v>
      </c>
      <c r="L130" s="7">
        <f>L95*regressions!K$38+regressions!K$39</f>
        <v>12.984710679114041</v>
      </c>
      <c r="M130" s="7" t="e">
        <f>M95*regressions!L$38+regressions!L$39</f>
        <v>#DIV/0!</v>
      </c>
      <c r="N130" s="7" t="e">
        <f>N95*regressions!M$38+regressions!M$39</f>
        <v>#DIV/0!</v>
      </c>
      <c r="O130" s="7" t="e">
        <f>O95*regressions!N$38+regressions!N$39</f>
        <v>#DIV/0!</v>
      </c>
      <c r="P130" s="7" t="e">
        <f>P95*regressions!O$38+regressions!O$39</f>
        <v>#DIV/0!</v>
      </c>
      <c r="Q130" s="7" t="e">
        <f>Q95*regressions!P$38+regressions!P$39</f>
        <v>#DIV/0!</v>
      </c>
      <c r="R130" s="7" t="e">
        <f>R95*regressions!Q$38+regressions!Q$39</f>
        <v>#DIV/0!</v>
      </c>
      <c r="S130" s="7" t="e">
        <f>S95*regressions!R$38+regressions!R$39</f>
        <v>#DIV/0!</v>
      </c>
      <c r="T130" s="7">
        <f>T95*regressions!S$38+regressions!S$39</f>
        <v>13.163189576435187</v>
      </c>
      <c r="U130" s="7" t="e">
        <f>U95*regressions!T$38+regressions!T$39</f>
        <v>#DIV/0!</v>
      </c>
      <c r="V130" s="7" t="e">
        <f>V95*regressions!U$38+regressions!U$39</f>
        <v>#DIV/0!</v>
      </c>
      <c r="W130" s="7"/>
    </row>
    <row r="131" spans="1:23" ht="11.25">
      <c r="A131" s="25">
        <f t="shared" si="9"/>
        <v>21</v>
      </c>
      <c r="B131" s="1" t="str">
        <f>'recalc raw'!C23</f>
        <v>jb3-1</v>
      </c>
      <c r="C131" s="7">
        <f>C96*regressions!B$38+regressions!B$39</f>
        <v>27.02208626553484</v>
      </c>
      <c r="D131" s="7">
        <f>D96*regressions!C$38+regressions!C$39</f>
        <v>242.00960975388375</v>
      </c>
      <c r="E131" s="7">
        <f>E96*regressions!D$38+regressions!D$39</f>
        <v>49.983376707688365</v>
      </c>
      <c r="F131" s="7">
        <f>F96*regressions!E$38+regressions!E$39</f>
        <v>51.95022888347002</v>
      </c>
      <c r="G131" s="7">
        <f>G96*regressions!F$38+regressions!F$39</f>
        <v>35.498699295098874</v>
      </c>
      <c r="H131" s="7">
        <f>H96*regressions!G$38+regressions!G$39</f>
        <v>46.58804374983612</v>
      </c>
      <c r="I131" s="7">
        <f>I96*regressions!H$38+regressions!H$39</f>
        <v>410.086462113861</v>
      </c>
      <c r="J131" s="7">
        <f>J96*regressions!I$38+regressions!I$39</f>
        <v>226.19407750480292</v>
      </c>
      <c r="K131" s="7">
        <f>K96*regressions!J$38+regressions!J$39</f>
        <v>376.0659685055681</v>
      </c>
      <c r="L131" s="7">
        <f>L96*regressions!K$38+regressions!K$39</f>
        <v>97.61846537019218</v>
      </c>
      <c r="M131" s="7" t="e">
        <f>M96*regressions!L$38+regressions!L$39</f>
        <v>#DIV/0!</v>
      </c>
      <c r="N131" s="7" t="e">
        <f>N96*regressions!M$38+regressions!M$39</f>
        <v>#DIV/0!</v>
      </c>
      <c r="O131" s="7" t="e">
        <f>O96*regressions!N$38+regressions!N$39</f>
        <v>#DIV/0!</v>
      </c>
      <c r="P131" s="7" t="e">
        <f>P96*regressions!O$38+regressions!O$39</f>
        <v>#DIV/0!</v>
      </c>
      <c r="Q131" s="7" t="e">
        <f>Q96*regressions!P$38+regressions!P$39</f>
        <v>#DIV/0!</v>
      </c>
      <c r="R131" s="7" t="e">
        <f>R96*regressions!Q$38+regressions!Q$39</f>
        <v>#DIV/0!</v>
      </c>
      <c r="S131" s="7" t="e">
        <f>S96*regressions!R$38+regressions!R$39</f>
        <v>#DIV/0!</v>
      </c>
      <c r="T131" s="7">
        <f>T96*regressions!S$38+regressions!S$39</f>
        <v>26.067662323230063</v>
      </c>
      <c r="U131" s="7" t="e">
        <f>U96*regressions!T$38+regressions!T$39</f>
        <v>#DIV/0!</v>
      </c>
      <c r="V131" s="7" t="e">
        <f>V96*regressions!U$38+regressions!U$39</f>
        <v>#DIV/0!</v>
      </c>
      <c r="W131" s="7"/>
    </row>
    <row r="132" spans="1:23" ht="11.25">
      <c r="A132" s="25">
        <f>A131+1</f>
        <v>22</v>
      </c>
      <c r="B132" s="1" t="str">
        <f>'recalc raw'!C24</f>
        <v>drift-6</v>
      </c>
      <c r="C132" s="7">
        <f>C97*regressions!B$38+regressions!B$39</f>
        <v>27.13012280811507</v>
      </c>
      <c r="D132" s="7">
        <f>D97*regressions!C$38+regressions!C$39</f>
        <v>133.3806266022973</v>
      </c>
      <c r="E132" s="7">
        <f>E97*regressions!D$38+regressions!D$39</f>
        <v>1951.5706904869799</v>
      </c>
      <c r="F132" s="7">
        <f>F97*regressions!E$38+regressions!E$39</f>
        <v>653.8669184705175</v>
      </c>
      <c r="G132" s="7">
        <f>G97*regressions!F$38+regressions!F$39</f>
        <v>32.18813415381699</v>
      </c>
      <c r="H132" s="7">
        <f>H97*regressions!G$38+regressions!G$39</f>
        <v>263.5927256968673</v>
      </c>
      <c r="I132" s="7">
        <f>I97*regressions!H$38+regressions!H$39</f>
        <v>391.26541118558066</v>
      </c>
      <c r="J132" s="7">
        <f>J97*regressions!I$38+regressions!I$39</f>
        <v>139.7973516021468</v>
      </c>
      <c r="K132" s="7">
        <f>K97*regressions!J$38+regressions!J$39</f>
        <v>309.90181926624706</v>
      </c>
      <c r="L132" s="7">
        <f>L97*regressions!K$38+regressions!K$39</f>
        <v>179.52732236953207</v>
      </c>
      <c r="M132" s="7" t="e">
        <f>M97*regressions!L$38+regressions!L$39</f>
        <v>#DIV/0!</v>
      </c>
      <c r="N132" s="7" t="e">
        <f>N97*regressions!M$38+regressions!M$39</f>
        <v>#DIV/0!</v>
      </c>
      <c r="O132" s="7" t="e">
        <f>O97*regressions!N$38+regressions!N$39</f>
        <v>#DIV/0!</v>
      </c>
      <c r="P132" s="7" t="e">
        <f>P97*regressions!O$38+regressions!O$39</f>
        <v>#DIV/0!</v>
      </c>
      <c r="Q132" s="7" t="e">
        <f>Q97*regressions!P$38+regressions!P$39</f>
        <v>#DIV/0!</v>
      </c>
      <c r="R132" s="7" t="e">
        <f>R97*regressions!Q$38+regressions!Q$39</f>
        <v>#DIV/0!</v>
      </c>
      <c r="S132" s="7" t="e">
        <f>S97*regressions!R$38+regressions!R$39</f>
        <v>#DIV/0!</v>
      </c>
      <c r="T132" s="7">
        <f>T97*regressions!S$38+regressions!S$39</f>
        <v>22.46174801615139</v>
      </c>
      <c r="U132" s="7" t="e">
        <f>U97*regressions!T$38+regressions!T$39</f>
        <v>#DIV/0!</v>
      </c>
      <c r="V132" s="7" t="e">
        <f>V97*regressions!U$38+regressions!U$39</f>
        <v>#DIV/0!</v>
      </c>
      <c r="W132" s="7"/>
    </row>
    <row r="133" spans="1:23" ht="11.25">
      <c r="A133" s="25">
        <f>A132+1</f>
        <v>23</v>
      </c>
      <c r="B133" s="1" t="str">
        <f>'recalc raw'!C25</f>
        <v>159r1  110-117</v>
      </c>
      <c r="C133" s="7">
        <f>C98*regressions!B$38+regressions!B$39</f>
        <v>10.606769850098884</v>
      </c>
      <c r="D133" s="7">
        <f>D98*regressions!C$38+regressions!C$39</f>
        <v>4.6163750546231235</v>
      </c>
      <c r="E133" s="7">
        <f>E98*regressions!D$38+regressions!D$39</f>
        <v>1255.7904623678583</v>
      </c>
      <c r="F133" s="7">
        <f>F98*regressions!E$38+regressions!E$39</f>
        <v>187.12077636129317</v>
      </c>
      <c r="G133" s="7">
        <f>G98*regressions!F$38+regressions!F$39</f>
        <v>39.630867702680945</v>
      </c>
      <c r="H133" s="7">
        <f>H98*regressions!G$38+regressions!G$39</f>
        <v>43.50648302982388</v>
      </c>
      <c r="I133" s="7">
        <f>I98*regressions!H$38+regressions!H$39</f>
        <v>70.78664277003683</v>
      </c>
      <c r="J133" s="7">
        <f>J98*regressions!I$38+regressions!I$39</f>
        <v>104.4930195077427</v>
      </c>
      <c r="K133" s="7">
        <f>K98*regressions!J$38+regressions!J$39</f>
        <v>170.49387252930728</v>
      </c>
      <c r="L133" s="7">
        <f>L98*regressions!K$38+regressions!K$39</f>
        <v>13.262616344786403</v>
      </c>
      <c r="M133" s="7" t="e">
        <f>M98*regressions!L$38+regressions!L$39</f>
        <v>#DIV/0!</v>
      </c>
      <c r="N133" s="7" t="e">
        <f>N98*regressions!M$38+regressions!M$39</f>
        <v>#DIV/0!</v>
      </c>
      <c r="O133" s="7" t="e">
        <f>O98*regressions!N$38+regressions!N$39</f>
        <v>#DIV/0!</v>
      </c>
      <c r="P133" s="7" t="e">
        <f>P98*regressions!O$38+regressions!O$39</f>
        <v>#DIV/0!</v>
      </c>
      <c r="Q133" s="7" t="e">
        <f>Q98*regressions!P$38+regressions!P$39</f>
        <v>#DIV/0!</v>
      </c>
      <c r="R133" s="7" t="e">
        <f>R98*regressions!Q$38+regressions!Q$39</f>
        <v>#DIV/0!</v>
      </c>
      <c r="S133" s="7" t="e">
        <f>S98*regressions!R$38+regressions!R$39</f>
        <v>#DIV/0!</v>
      </c>
      <c r="T133" s="7">
        <f>T98*regressions!S$38+regressions!S$39</f>
        <v>14.86372682117307</v>
      </c>
      <c r="U133" s="7" t="e">
        <f>U98*regressions!T$38+regressions!T$39</f>
        <v>#DIV/0!</v>
      </c>
      <c r="V133" s="7" t="e">
        <f>V98*regressions!U$38+regressions!U$39</f>
        <v>#DIV/0!</v>
      </c>
      <c r="W133" s="7"/>
    </row>
    <row r="134" spans="1:23" ht="11.25">
      <c r="A134" s="25">
        <f>A133+1</f>
        <v>24</v>
      </c>
      <c r="B134" s="1" t="str">
        <f>'recalc raw'!C26</f>
        <v>jp1-2</v>
      </c>
      <c r="C134" s="7">
        <f>C99*regressions!B$38+regressions!B$39</f>
        <v>0.054711621072096456</v>
      </c>
      <c r="D134" s="7">
        <f>D99*regressions!C$38+regressions!C$39</f>
        <v>13.039808569294095</v>
      </c>
      <c r="E134" s="7">
        <f>E99*regressions!D$38+regressions!D$39</f>
        <v>2843.6601155730623</v>
      </c>
      <c r="F134" s="7">
        <f>F99*regressions!E$38+regressions!E$39</f>
        <v>2482.307130438122</v>
      </c>
      <c r="G134" s="7">
        <f>G99*regressions!F$38+regressions!F$39</f>
        <v>7.659753342832943</v>
      </c>
      <c r="H134" s="7">
        <f>H99*regressions!G$38+regressions!G$39</f>
        <v>104.598232333638</v>
      </c>
      <c r="I134" s="7">
        <f>I99*regressions!H$38+regressions!H$39</f>
        <v>2.468189833549885</v>
      </c>
      <c r="J134" s="7">
        <f>J99*regressions!I$38+regressions!I$39</f>
        <v>-5.675733949954453</v>
      </c>
      <c r="K134" s="7">
        <f>K99*regressions!J$38+regressions!J$39</f>
        <v>24.90573305980226</v>
      </c>
      <c r="L134" s="7">
        <f>L99*regressions!K$38+regressions!K$39</f>
        <v>3.5404548260759943</v>
      </c>
      <c r="M134" s="7" t="e">
        <f>M99*regressions!L$38+regressions!L$39</f>
        <v>#DIV/0!</v>
      </c>
      <c r="N134" s="7" t="e">
        <f>N99*regressions!M$38+regressions!M$39</f>
        <v>#DIV/0!</v>
      </c>
      <c r="O134" s="7" t="e">
        <f>O99*regressions!N$38+regressions!N$39</f>
        <v>#DIV/0!</v>
      </c>
      <c r="P134" s="7" t="e">
        <f>P99*regressions!O$38+regressions!O$39</f>
        <v>#DIV/0!</v>
      </c>
      <c r="Q134" s="7" t="e">
        <f>Q99*regressions!P$38+regressions!P$39</f>
        <v>#DIV/0!</v>
      </c>
      <c r="R134" s="7" t="e">
        <f>R99*regressions!Q$38+regressions!Q$39</f>
        <v>#DIV/0!</v>
      </c>
      <c r="S134" s="7" t="e">
        <f>S99*regressions!R$38+regressions!R$39</f>
        <v>#DIV/0!</v>
      </c>
      <c r="T134" s="7">
        <f>T99*regressions!S$38+regressions!S$39</f>
        <v>6.927250508306999</v>
      </c>
      <c r="U134" s="7" t="e">
        <f>U99*regressions!T$38+regressions!T$39</f>
        <v>#DIV/0!</v>
      </c>
      <c r="V134" s="7" t="e">
        <f>V99*regressions!U$38+regressions!U$39</f>
        <v>#DIV/0!</v>
      </c>
      <c r="W134" s="7"/>
    </row>
    <row r="135" spans="1:23" ht="11.25">
      <c r="A135" s="25">
        <f aca="true" t="shared" si="10" ref="A135:A140">A134+1</f>
        <v>25</v>
      </c>
      <c r="B135" s="1" t="str">
        <f>'recalc raw'!C27</f>
        <v>158r3  42-57</v>
      </c>
      <c r="C135" s="7">
        <f>C100*regressions!B$38+regressions!B$39</f>
        <v>10.931360821648918</v>
      </c>
      <c r="D135" s="7">
        <f>D100*regressions!C$38+regressions!C$39</f>
        <v>5.706170039030763</v>
      </c>
      <c r="E135" s="7">
        <f>E100*regressions!D$38+regressions!D$39</f>
        <v>140.91503881528257</v>
      </c>
      <c r="F135" s="7">
        <f>F100*regressions!E$38+regressions!E$39</f>
        <v>90.86584733937228</v>
      </c>
      <c r="G135" s="7">
        <f>G100*regressions!F$38+regressions!F$39</f>
        <v>40.19472745711505</v>
      </c>
      <c r="H135" s="7">
        <f>H100*regressions!G$38+regressions!G$39</f>
        <v>33.65279661455935</v>
      </c>
      <c r="I135" s="7">
        <f>I100*regressions!H$38+regressions!H$39</f>
        <v>96.56916785330242</v>
      </c>
      <c r="J135" s="7">
        <f>J100*regressions!I$38+regressions!I$39</f>
        <v>-2.8098141752350707</v>
      </c>
      <c r="K135" s="7">
        <f>K100*regressions!J$38+regressions!J$39</f>
        <v>177.5899118700283</v>
      </c>
      <c r="L135" s="7">
        <f>L100*regressions!K$38+regressions!K$39</f>
        <v>5.510278665650524</v>
      </c>
      <c r="M135" s="7" t="e">
        <f>M100*regressions!L$38+regressions!L$39</f>
        <v>#DIV/0!</v>
      </c>
      <c r="N135" s="7" t="e">
        <f>N100*regressions!M$38+regressions!M$39</f>
        <v>#DIV/0!</v>
      </c>
      <c r="O135" s="7" t="e">
        <f>O100*regressions!N$38+regressions!N$39</f>
        <v>#DIV/0!</v>
      </c>
      <c r="P135" s="7" t="e">
        <f>P100*regressions!O$38+regressions!O$39</f>
        <v>#DIV/0!</v>
      </c>
      <c r="Q135" s="7" t="e">
        <f>Q100*regressions!P$38+regressions!P$39</f>
        <v>#DIV/0!</v>
      </c>
      <c r="R135" s="7" t="e">
        <f>R100*regressions!Q$38+regressions!Q$39</f>
        <v>#DIV/0!</v>
      </c>
      <c r="S135" s="7" t="e">
        <f>S100*regressions!R$38+regressions!R$39</f>
        <v>#DIV/0!</v>
      </c>
      <c r="T135" s="7">
        <f>T100*regressions!S$38+regressions!S$39</f>
        <v>15.24896021690296</v>
      </c>
      <c r="U135" s="7" t="e">
        <f>U100*regressions!T$38+regressions!T$39</f>
        <v>#DIV/0!</v>
      </c>
      <c r="V135" s="7" t="e">
        <f>V100*regressions!U$38+regressions!U$39</f>
        <v>#DIV/0!</v>
      </c>
      <c r="W135" s="7"/>
    </row>
    <row r="136" spans="1:23" ht="11.25">
      <c r="A136" s="25">
        <f t="shared" si="10"/>
        <v>26</v>
      </c>
      <c r="B136" s="1" t="str">
        <f>'recalc raw'!C28</f>
        <v>158r1  11-18</v>
      </c>
      <c r="C136" s="7">
        <f>C101*regressions!B$38+regressions!B$39</f>
        <v>310.1984922868635</v>
      </c>
      <c r="D136" s="7">
        <f>D101*regressions!C$38+regressions!C$39</f>
        <v>9.341067206553705</v>
      </c>
      <c r="E136" s="7">
        <f>E101*regressions!D$38+regressions!D$39</f>
        <v>-10.024431658122769</v>
      </c>
      <c r="F136" s="7">
        <f>F101*regressions!E$38+regressions!E$39</f>
        <v>63.24771907208955</v>
      </c>
      <c r="G136" s="7">
        <f>G101*regressions!F$38+regressions!F$39</f>
        <v>41.60262523060012</v>
      </c>
      <c r="H136" s="7">
        <f>H101*regressions!G$38+regressions!G$39</f>
        <v>79.19256962707081</v>
      </c>
      <c r="I136" s="7">
        <f>I101*regressions!H$38+regressions!H$39</f>
        <v>252.23628505004805</v>
      </c>
      <c r="J136" s="7">
        <f>J101*regressions!I$38+regressions!I$39</f>
        <v>-7.894982662721987</v>
      </c>
      <c r="K136" s="7">
        <f>K101*regressions!J$38+regressions!J$39</f>
        <v>93.73754656534625</v>
      </c>
      <c r="L136" s="7">
        <f>L101*regressions!K$38+regressions!K$39</f>
        <v>1190.9830838007704</v>
      </c>
      <c r="M136" s="7" t="e">
        <f>M101*regressions!L$38+regressions!L$39</f>
        <v>#DIV/0!</v>
      </c>
      <c r="N136" s="7" t="e">
        <f>N101*regressions!M$38+regressions!M$39</f>
        <v>#DIV/0!</v>
      </c>
      <c r="O136" s="7" t="e">
        <f>O101*regressions!N$38+regressions!N$39</f>
        <v>#DIV/0!</v>
      </c>
      <c r="P136" s="7" t="e">
        <f>P101*regressions!O$38+regressions!O$39</f>
        <v>#DIV/0!</v>
      </c>
      <c r="Q136" s="7" t="e">
        <f>Q101*regressions!P$38+regressions!P$39</f>
        <v>#DIV/0!</v>
      </c>
      <c r="R136" s="7" t="e">
        <f>R101*regressions!Q$38+regressions!Q$39</f>
        <v>#DIV/0!</v>
      </c>
      <c r="S136" s="7" t="e">
        <f>S101*regressions!R$38+regressions!R$39</f>
        <v>#DIV/0!</v>
      </c>
      <c r="T136" s="7">
        <f>T101*regressions!S$38+regressions!S$39</f>
        <v>10.676611142147792</v>
      </c>
      <c r="U136" s="7" t="e">
        <f>U101*regressions!T$38+regressions!T$39</f>
        <v>#DIV/0!</v>
      </c>
      <c r="V136" s="7" t="e">
        <f>V101*regressions!U$38+regressions!U$39</f>
        <v>#DIV/0!</v>
      </c>
      <c r="W136" s="7"/>
    </row>
    <row r="137" spans="1:23" ht="11.25">
      <c r="A137" s="25">
        <f t="shared" si="10"/>
        <v>27</v>
      </c>
      <c r="B137" s="1" t="str">
        <f>'recalc raw'!C29</f>
        <v>drift-7</v>
      </c>
      <c r="C137" s="7">
        <f>C102*regressions!B$38+regressions!B$39</f>
        <v>27.13012280811507</v>
      </c>
      <c r="D137" s="7">
        <f>D102*regressions!C$38+regressions!C$39</f>
        <v>133.3806266022973</v>
      </c>
      <c r="E137" s="7">
        <f>E102*regressions!D$38+regressions!D$39</f>
        <v>1951.5706904869799</v>
      </c>
      <c r="F137" s="7">
        <f>F102*regressions!E$38+regressions!E$39</f>
        <v>653.8669184705175</v>
      </c>
      <c r="G137" s="7">
        <f>G102*regressions!F$38+regressions!F$39</f>
        <v>32.18813415381699</v>
      </c>
      <c r="H137" s="7">
        <f>H102*regressions!G$38+regressions!G$39</f>
        <v>263.5927256968673</v>
      </c>
      <c r="I137" s="7">
        <f>I102*regressions!H$38+regressions!H$39</f>
        <v>391.26541118558066</v>
      </c>
      <c r="J137" s="7">
        <f>J102*regressions!I$38+regressions!I$39</f>
        <v>139.79735160214682</v>
      </c>
      <c r="K137" s="7">
        <f>K102*regressions!J$38+regressions!J$39</f>
        <v>309.901819266247</v>
      </c>
      <c r="L137" s="7">
        <f>L102*regressions!K$38+regressions!K$39</f>
        <v>179.52732236953204</v>
      </c>
      <c r="M137" s="7" t="e">
        <f>M102*regressions!L$38+regressions!L$39</f>
        <v>#DIV/0!</v>
      </c>
      <c r="N137" s="7" t="e">
        <f>N102*regressions!M$38+regressions!M$39</f>
        <v>#DIV/0!</v>
      </c>
      <c r="O137" s="7" t="e">
        <f>O102*regressions!N$38+regressions!N$39</f>
        <v>#DIV/0!</v>
      </c>
      <c r="P137" s="7" t="e">
        <f>P102*regressions!O$38+regressions!O$39</f>
        <v>#DIV/0!</v>
      </c>
      <c r="Q137" s="7" t="e">
        <f>Q102*regressions!P$38+regressions!P$39</f>
        <v>#DIV/0!</v>
      </c>
      <c r="R137" s="7" t="e">
        <f>R102*regressions!Q$38+regressions!Q$39</f>
        <v>#DIV/0!</v>
      </c>
      <c r="S137" s="7" t="e">
        <f>S102*regressions!R$38+regressions!R$39</f>
        <v>#DIV/0!</v>
      </c>
      <c r="T137" s="7">
        <f>T102*regressions!S$38+regressions!S$39</f>
        <v>22.46174801615139</v>
      </c>
      <c r="U137" s="7" t="e">
        <f>U102*regressions!T$38+regressions!T$39</f>
        <v>#DIV/0!</v>
      </c>
      <c r="V137" s="7" t="e">
        <f>V102*regressions!U$38+regressions!U$39</f>
        <v>#DIV/0!</v>
      </c>
      <c r="W137" s="7"/>
    </row>
    <row r="138" spans="1:23" ht="11.25">
      <c r="A138" s="25">
        <f t="shared" si="10"/>
        <v>28</v>
      </c>
      <c r="B138" s="1" t="str">
        <f>'recalc raw'!C30</f>
        <v>ja3-2</v>
      </c>
      <c r="C138" s="7">
        <f>C103*regressions!B$38+regressions!B$39</f>
        <v>21.347086768687085</v>
      </c>
      <c r="D138" s="7">
        <f>D103*regressions!C$38+regressions!C$39</f>
        <v>318.06988724310656</v>
      </c>
      <c r="E138" s="7">
        <f>E103*regressions!D$38+regressions!D$39</f>
        <v>60.12107595120632</v>
      </c>
      <c r="F138" s="7">
        <f>F103*regressions!E$38+regressions!E$39</f>
        <v>39.44424007704409</v>
      </c>
      <c r="G138" s="7">
        <f>G103*regressions!F$38+regressions!F$39</f>
        <v>21.517033088639295</v>
      </c>
      <c r="H138" s="7">
        <f>H103*regressions!G$38+regressions!G$39</f>
        <v>27.97493956539492</v>
      </c>
      <c r="I138" s="7">
        <f>I103*regressions!H$38+regressions!H$39</f>
        <v>287.4152912481461</v>
      </c>
      <c r="J138" s="7">
        <f>J103*regressions!I$38+regressions!I$39</f>
        <v>34.276205565610354</v>
      </c>
      <c r="K138" s="7">
        <f>K103*regressions!J$38+regressions!J$39</f>
        <v>166.25318654245885</v>
      </c>
      <c r="L138" s="7">
        <f>L103*regressions!K$38+regressions!K$39</f>
        <v>121.57405289982373</v>
      </c>
      <c r="M138" s="7" t="e">
        <f>M103*regressions!L$38+regressions!L$39</f>
        <v>#DIV/0!</v>
      </c>
      <c r="N138" s="7" t="e">
        <f>N103*regressions!M$38+regressions!M$39</f>
        <v>#DIV/0!</v>
      </c>
      <c r="O138" s="7" t="e">
        <f>O103*regressions!N$38+regressions!N$39</f>
        <v>#DIV/0!</v>
      </c>
      <c r="P138" s="7" t="e">
        <f>P103*regressions!O$38+regressions!O$39</f>
        <v>#DIV/0!</v>
      </c>
      <c r="Q138" s="7" t="e">
        <f>Q103*regressions!P$38+regressions!P$39</f>
        <v>#DIV/0!</v>
      </c>
      <c r="R138" s="7" t="e">
        <f>R103*regressions!Q$38+regressions!Q$39</f>
        <v>#DIV/0!</v>
      </c>
      <c r="S138" s="7" t="e">
        <f>S103*regressions!R$38+regressions!R$39</f>
        <v>#DIV/0!</v>
      </c>
      <c r="T138" s="7">
        <f>T103*regressions!S$38+regressions!S$39</f>
        <v>14.630135754061428</v>
      </c>
      <c r="U138" s="7" t="e">
        <f>U103*regressions!T$38+regressions!T$39</f>
        <v>#DIV/0!</v>
      </c>
      <c r="V138" s="7" t="e">
        <f>V103*regressions!U$38+regressions!U$39</f>
        <v>#DIV/0!</v>
      </c>
      <c r="W138" s="7"/>
    </row>
    <row r="139" spans="1:23" ht="11.25">
      <c r="A139" s="25">
        <f t="shared" si="10"/>
        <v>29</v>
      </c>
      <c r="B139" s="1" t="str">
        <f>'recalc raw'!C31</f>
        <v>blank-2</v>
      </c>
      <c r="C139" s="7">
        <f>C104*regressions!B$38+regressions!B$39</f>
        <v>-0.20462540648978134</v>
      </c>
      <c r="D139" s="7">
        <f>D104*regressions!C$38+regressions!C$39</f>
        <v>4.565299477401589</v>
      </c>
      <c r="E139" s="7">
        <f>E104*regressions!D$38+regressions!D$39</f>
        <v>43.09400783741099</v>
      </c>
      <c r="F139" s="7">
        <f>F104*regressions!E$38+regressions!E$39</f>
        <v>17.88825503076919</v>
      </c>
      <c r="G139" s="7">
        <f>G104*regressions!F$38+regressions!F$39</f>
        <v>0.5482925803569213</v>
      </c>
      <c r="H139" s="7">
        <f>H104*regressions!G$38+regressions!G$39</f>
        <v>-22.967366633807423</v>
      </c>
      <c r="I139" s="7">
        <f>I104*regressions!H$38+regressions!H$39</f>
        <v>2.1099139201240833</v>
      </c>
      <c r="J139" s="7">
        <f>J104*regressions!I$38+regressions!I$39</f>
        <v>59.31099492129002</v>
      </c>
      <c r="K139" s="7">
        <f>K104*regressions!J$38+regressions!J$39</f>
        <v>7.389590349220512</v>
      </c>
      <c r="L139" s="7">
        <f>L104*regressions!K$38+regressions!K$39</f>
        <v>14.613253349143722</v>
      </c>
      <c r="M139" s="7" t="e">
        <f>M104*regressions!L$38+regressions!L$39</f>
        <v>#DIV/0!</v>
      </c>
      <c r="N139" s="7" t="e">
        <f>N104*regressions!M$38+regressions!M$39</f>
        <v>#DIV/0!</v>
      </c>
      <c r="O139" s="7" t="e">
        <f>O104*regressions!N$38+regressions!N$39</f>
        <v>#DIV/0!</v>
      </c>
      <c r="P139" s="7" t="e">
        <f>P104*regressions!O$38+regressions!O$39</f>
        <v>#DIV/0!</v>
      </c>
      <c r="Q139" s="7" t="e">
        <f>Q104*regressions!P$38+regressions!P$39</f>
        <v>#DIV/0!</v>
      </c>
      <c r="R139" s="7" t="e">
        <f>R104*regressions!Q$38+regressions!Q$39</f>
        <v>#DIV/0!</v>
      </c>
      <c r="S139" s="7" t="e">
        <f>S104*regressions!R$38+regressions!R$39</f>
        <v>#DIV/0!</v>
      </c>
      <c r="T139" s="7">
        <f>T104*regressions!S$38+regressions!S$39</f>
        <v>5.7197005913247905</v>
      </c>
      <c r="U139" s="7" t="e">
        <f>U104*regressions!T$38+regressions!T$39</f>
        <v>#DIV/0!</v>
      </c>
      <c r="V139" s="7" t="e">
        <f>V104*regressions!U$38+regressions!U$39</f>
        <v>#DIV/0!</v>
      </c>
      <c r="W139" s="7"/>
    </row>
    <row r="140" spans="1:23" ht="11.25">
      <c r="A140" s="25">
        <f t="shared" si="10"/>
        <v>30</v>
      </c>
      <c r="B140" s="1" t="str">
        <f>'recalc raw'!C32</f>
        <v>dts1-2</v>
      </c>
      <c r="C140" s="7">
        <f>C105*regressions!B$38+regressions!B$39</f>
        <v>-0.6080214011144711</v>
      </c>
      <c r="D140" s="7">
        <f>D105*regressions!C$38+regressions!C$39</f>
        <v>3.6566185484681477</v>
      </c>
      <c r="E140" s="7">
        <f>E105*regressions!D$38+regressions!D$39</f>
        <v>3728.6335038910306</v>
      </c>
      <c r="F140" s="7">
        <f>F105*regressions!E$38+regressions!E$39</f>
        <v>2284.8058627222745</v>
      </c>
      <c r="G140" s="7">
        <f>G105*regressions!F$38+regressions!F$39</f>
        <v>3.6280752515727643</v>
      </c>
      <c r="H140" s="7">
        <f>H105*regressions!G$38+regressions!G$39</f>
        <v>119.40657370593635</v>
      </c>
      <c r="I140" s="7">
        <f>I105*regressions!H$38+regressions!H$39</f>
        <v>1.9402600660880747</v>
      </c>
      <c r="J140" s="7">
        <f>J105*regressions!I$38+regressions!I$39</f>
        <v>-3.7065821270406776</v>
      </c>
      <c r="K140" s="7">
        <f>K105*regressions!J$38+regressions!J$39</f>
        <v>13.03997226852764</v>
      </c>
      <c r="L140" s="7">
        <f>L105*regressions!K$38+regressions!K$39</f>
        <v>3.4820022228764724</v>
      </c>
      <c r="M140" s="7" t="e">
        <f>M105*regressions!L$38+regressions!L$39</f>
        <v>#DIV/0!</v>
      </c>
      <c r="N140" s="7" t="e">
        <f>N105*regressions!M$38+regressions!M$39</f>
        <v>#DIV/0!</v>
      </c>
      <c r="O140" s="7" t="e">
        <f>O105*regressions!N$38+regressions!N$39</f>
        <v>#DIV/0!</v>
      </c>
      <c r="P140" s="7" t="e">
        <f>P105*regressions!O$38+regressions!O$39</f>
        <v>#DIV/0!</v>
      </c>
      <c r="Q140" s="7" t="e">
        <f>Q105*regressions!P$38+regressions!P$39</f>
        <v>#DIV/0!</v>
      </c>
      <c r="R140" s="7" t="e">
        <f>R105*regressions!Q$38+regressions!Q$39</f>
        <v>#DIV/0!</v>
      </c>
      <c r="S140" s="7" t="e">
        <f>S105*regressions!R$38+regressions!R$39</f>
        <v>#DIV/0!</v>
      </c>
      <c r="T140" s="7">
        <f>T105*regressions!S$38+regressions!S$39</f>
        <v>6.280587161075215</v>
      </c>
      <c r="U140" s="7" t="e">
        <f>U105*regressions!T$38+regressions!T$39</f>
        <v>#DIV/0!</v>
      </c>
      <c r="V140" s="7" t="e">
        <f>V105*regressions!U$38+regressions!U$39</f>
        <v>#DIV/0!</v>
      </c>
      <c r="W140" s="7"/>
    </row>
    <row r="141" spans="1:23" ht="11.25">
      <c r="A141" s="25">
        <f>A140+1</f>
        <v>31</v>
      </c>
      <c r="B141" s="1" t="str">
        <f>'recalc raw'!C33</f>
        <v>jb3-2</v>
      </c>
      <c r="C141" s="7">
        <f>C106*regressions!B$38+regressions!B$39</f>
        <v>27.251444727206</v>
      </c>
      <c r="D141" s="7">
        <f>D106*regressions!C$38+regressions!C$39</f>
        <v>239.9330689411064</v>
      </c>
      <c r="E141" s="7">
        <f>E106*regressions!D$38+regressions!D$39</f>
        <v>52.803927952658945</v>
      </c>
      <c r="F141" s="7">
        <f>F106*regressions!E$38+regressions!E$39</f>
        <v>46.80528156293645</v>
      </c>
      <c r="G141" s="7">
        <f>G106*regressions!F$38+regressions!F$39</f>
        <v>33.981037666293886</v>
      </c>
      <c r="H141" s="7">
        <f>H106*regressions!G$38+regressions!G$39</f>
        <v>43.848450509615844</v>
      </c>
      <c r="I141" s="7">
        <f>I106*regressions!H$38+regressions!H$39</f>
        <v>405.03323225005545</v>
      </c>
      <c r="J141" s="7">
        <f>J106*regressions!I$38+regressions!I$39</f>
        <v>213.19652386120669</v>
      </c>
      <c r="K141" s="7">
        <f>K106*regressions!J$38+regressions!J$39</f>
        <v>368.47716205063494</v>
      </c>
      <c r="L141" s="7">
        <f>L106*regressions!K$38+regressions!K$39</f>
        <v>94.52730151124528</v>
      </c>
      <c r="M141" s="7" t="e">
        <f>M106*regressions!L$38+regressions!L$39</f>
        <v>#DIV/0!</v>
      </c>
      <c r="N141" s="7" t="e">
        <f>N106*regressions!M$38+regressions!M$39</f>
        <v>#DIV/0!</v>
      </c>
      <c r="O141" s="7" t="e">
        <f>O106*regressions!N$38+regressions!N$39</f>
        <v>#DIV/0!</v>
      </c>
      <c r="P141" s="7" t="e">
        <f>P106*regressions!O$38+regressions!O$39</f>
        <v>#DIV/0!</v>
      </c>
      <c r="Q141" s="7" t="e">
        <f>Q106*regressions!P$38+regressions!P$39</f>
        <v>#DIV/0!</v>
      </c>
      <c r="R141" s="7" t="e">
        <f>R106*regressions!Q$38+regressions!Q$39</f>
        <v>#DIV/0!</v>
      </c>
      <c r="S141" s="7" t="e">
        <f>S106*regressions!R$38+regressions!R$39</f>
        <v>#DIV/0!</v>
      </c>
      <c r="T141" s="7">
        <f>T106*regressions!S$38+regressions!S$39</f>
        <v>25.654195980828874</v>
      </c>
      <c r="U141" s="7" t="e">
        <f>U106*regressions!T$38+regressions!T$39</f>
        <v>#DIV/0!</v>
      </c>
      <c r="V141" s="7" t="e">
        <f>V106*regressions!U$38+regressions!U$39</f>
        <v>#DIV/0!</v>
      </c>
      <c r="W141" s="7"/>
    </row>
    <row r="142" spans="1:23" ht="11.25">
      <c r="A142" s="25">
        <f>A141+1</f>
        <v>32</v>
      </c>
      <c r="B142" s="1" t="str">
        <f>'recalc raw'!C34</f>
        <v>drift-8</v>
      </c>
      <c r="C142" s="7">
        <f>C107*regressions!B$38+regressions!B$39</f>
        <v>27.13012280811507</v>
      </c>
      <c r="D142" s="7">
        <f>D107*regressions!C$38+regressions!C$39</f>
        <v>133.3806266022973</v>
      </c>
      <c r="E142" s="7">
        <f>E107*regressions!D$38+regressions!D$39</f>
        <v>1951.5706904869799</v>
      </c>
      <c r="F142" s="7">
        <f>F107*regressions!E$38+regressions!E$39</f>
        <v>653.8669184705175</v>
      </c>
      <c r="G142" s="7">
        <f>G107*regressions!F$38+regressions!F$39</f>
        <v>32.18813415381699</v>
      </c>
      <c r="H142" s="7">
        <f>H107*regressions!G$38+regressions!G$39</f>
        <v>263.5927256968673</v>
      </c>
      <c r="I142" s="7">
        <f>I107*regressions!H$38+regressions!H$39</f>
        <v>391.26541118558066</v>
      </c>
      <c r="J142" s="7">
        <f>J107*regressions!I$38+regressions!I$39</f>
        <v>139.7973516021468</v>
      </c>
      <c r="K142" s="7">
        <f>K107*regressions!J$38+regressions!J$39</f>
        <v>309.90181926624706</v>
      </c>
      <c r="L142" s="7">
        <f>L107*regressions!K$38+regressions!K$39</f>
        <v>179.52732236953202</v>
      </c>
      <c r="M142" s="7" t="e">
        <f>M107*regressions!L$38+regressions!L$39</f>
        <v>#DIV/0!</v>
      </c>
      <c r="N142" s="7" t="e">
        <f>N107*regressions!M$38+regressions!M$39</f>
        <v>#DIV/0!</v>
      </c>
      <c r="O142" s="7" t="e">
        <f>O107*regressions!N$38+regressions!N$39</f>
        <v>#DIV/0!</v>
      </c>
      <c r="P142" s="7" t="e">
        <f>P107*regressions!O$38+regressions!O$39</f>
        <v>#DIV/0!</v>
      </c>
      <c r="Q142" s="7" t="e">
        <f>Q107*regressions!P$38+regressions!P$39</f>
        <v>#DIV/0!</v>
      </c>
      <c r="R142" s="7" t="e">
        <f>R107*regressions!Q$38+regressions!Q$39</f>
        <v>#DIV/0!</v>
      </c>
      <c r="S142" s="7" t="e">
        <f>S107*regressions!R$38+regressions!R$39</f>
        <v>#DIV/0!</v>
      </c>
      <c r="T142" s="7">
        <f>T107*regressions!S$38+regressions!S$39</f>
        <v>22.46174801615139</v>
      </c>
      <c r="U142" s="7" t="e">
        <f>U107*regressions!T$38+regressions!T$39</f>
        <v>#DIV/0!</v>
      </c>
      <c r="V142" s="7" t="e">
        <f>V107*regressions!U$38+regressions!U$39</f>
        <v>#DIV/0!</v>
      </c>
      <c r="W142" s="7"/>
    </row>
    <row r="144" spans="1:12" s="19" customFormat="1" ht="11.25">
      <c r="A144" s="23"/>
      <c r="B144" s="17" t="s">
        <v>531</v>
      </c>
      <c r="C144" s="18"/>
      <c r="D144" s="18"/>
      <c r="E144" s="18"/>
      <c r="F144" s="18"/>
      <c r="G144" s="18"/>
      <c r="H144" s="18"/>
      <c r="I144" s="18"/>
      <c r="J144" s="18"/>
      <c r="K144" s="18"/>
      <c r="L144" s="18"/>
    </row>
    <row r="145" spans="1:14" s="21" customFormat="1" ht="11.25">
      <c r="A145" s="24"/>
      <c r="B145" s="20" t="str">
        <f>B2</f>
        <v>Sample</v>
      </c>
      <c r="C145" s="20" t="s">
        <v>536</v>
      </c>
      <c r="D145" s="20" t="s">
        <v>540</v>
      </c>
      <c r="E145" s="20" t="s">
        <v>537</v>
      </c>
      <c r="F145" s="20" t="s">
        <v>506</v>
      </c>
      <c r="G145" s="20" t="s">
        <v>505</v>
      </c>
      <c r="H145" s="20" t="s">
        <v>507</v>
      </c>
      <c r="I145" s="20" t="s">
        <v>541</v>
      </c>
      <c r="J145" s="20" t="s">
        <v>545</v>
      </c>
      <c r="K145" s="20" t="s">
        <v>371</v>
      </c>
      <c r="L145" s="20" t="s">
        <v>546</v>
      </c>
      <c r="N145" s="73" t="s">
        <v>464</v>
      </c>
    </row>
    <row r="146" spans="1:14" s="116" customFormat="1" ht="11.25">
      <c r="A146" s="115">
        <v>1</v>
      </c>
      <c r="B146" s="116" t="str">
        <f>'recalc raw'!C3</f>
        <v>drift-1</v>
      </c>
      <c r="C146" s="117">
        <f aca="true" t="shared" si="11" ref="C146:C177">C111*2.139</f>
        <v>58.03133268655812</v>
      </c>
      <c r="D146" s="117">
        <f aca="true" t="shared" si="12" ref="D146:D177">D111*1.889</f>
        <v>251.9560036517396</v>
      </c>
      <c r="E146" s="117">
        <f aca="true" t="shared" si="13" ref="E146:E177">E111*1.43</f>
        <v>2790.746087396381</v>
      </c>
      <c r="F146" s="117">
        <f aca="true" t="shared" si="14" ref="F146:F177">F111*1.658</f>
        <v>1084.1113508241178</v>
      </c>
      <c r="G146" s="117">
        <f aca="true" t="shared" si="15" ref="G146:G177">G111*1.291</f>
        <v>41.55488119257773</v>
      </c>
      <c r="H146" s="117">
        <f aca="true" t="shared" si="16" ref="H146:H177">H111*1.399</f>
        <v>368.7662232499174</v>
      </c>
      <c r="I146" s="117">
        <f aca="true" t="shared" si="17" ref="I146:I177">I111*1.348</f>
        <v>527.4257742781627</v>
      </c>
      <c r="J146" s="117">
        <f aca="true" t="shared" si="18" ref="J146:J177">J111*1.205</f>
        <v>168.45580868058693</v>
      </c>
      <c r="K146" s="117">
        <f aca="true" t="shared" si="19" ref="K146:K177">K111*2.291</f>
        <v>709.985067938972</v>
      </c>
      <c r="L146" s="117">
        <f aca="true" t="shared" si="20" ref="L146:L177">L111*1.668</f>
        <v>299.45157371237946</v>
      </c>
      <c r="N146" s="118">
        <f>SUM(C146:J146,L146)</f>
        <v>5590.499035672421</v>
      </c>
    </row>
    <row r="147" spans="1:14" s="116" customFormat="1" ht="11.25">
      <c r="A147" s="115">
        <f>A146+1</f>
        <v>2</v>
      </c>
      <c r="B147" s="116" t="str">
        <f>'recalc raw'!C4</f>
        <v>blank-1</v>
      </c>
      <c r="C147" s="117">
        <f t="shared" si="11"/>
        <v>-2.7324228276039584</v>
      </c>
      <c r="D147" s="117">
        <f t="shared" si="12"/>
        <v>9.004036997573575</v>
      </c>
      <c r="E147" s="117">
        <f t="shared" si="13"/>
        <v>64.96434227176476</v>
      </c>
      <c r="F147" s="117">
        <f t="shared" si="14"/>
        <v>-0.485583131016898</v>
      </c>
      <c r="G147" s="117">
        <f t="shared" si="15"/>
        <v>0.4986424892361379</v>
      </c>
      <c r="H147" s="117">
        <f t="shared" si="16"/>
        <v>-76.19526486634696</v>
      </c>
      <c r="I147" s="117">
        <f t="shared" si="17"/>
        <v>2.8736887548564973</v>
      </c>
      <c r="J147" s="117">
        <f t="shared" si="18"/>
        <v>74.13920535818112</v>
      </c>
      <c r="K147" s="117">
        <f t="shared" si="19"/>
        <v>21.80305055660703</v>
      </c>
      <c r="L147" s="117">
        <f t="shared" si="20"/>
        <v>22.316586221558158</v>
      </c>
      <c r="N147" s="117">
        <f aca="true" t="shared" si="21" ref="N147:N177">SUM(C147:J147,L147)</f>
        <v>94.38323126820242</v>
      </c>
    </row>
    <row r="148" spans="1:14" ht="11.25">
      <c r="A148" s="25">
        <f aca="true" t="shared" si="22" ref="A148:A166">A147+1</f>
        <v>3</v>
      </c>
      <c r="B148" s="1" t="str">
        <f>'recalc raw'!C5</f>
        <v>bir1-1</v>
      </c>
      <c r="C148" s="7">
        <f t="shared" si="11"/>
        <v>34.075137892083426</v>
      </c>
      <c r="D148" s="7">
        <f t="shared" si="12"/>
        <v>17.741435256340306</v>
      </c>
      <c r="E148" s="7">
        <f t="shared" si="13"/>
        <v>514.2322714084551</v>
      </c>
      <c r="F148" s="7">
        <f t="shared" si="14"/>
        <v>250.3297324317453</v>
      </c>
      <c r="G148" s="7">
        <f t="shared" si="15"/>
        <v>56.009862154306155</v>
      </c>
      <c r="H148" s="7">
        <f t="shared" si="16"/>
        <v>79.63184290682905</v>
      </c>
      <c r="I148" s="7">
        <f t="shared" si="17"/>
        <v>144.86350659998456</v>
      </c>
      <c r="J148" s="7">
        <f t="shared" si="18"/>
        <v>152.89479451181575</v>
      </c>
      <c r="K148" s="7">
        <f t="shared" si="19"/>
        <v>704.0086156129411</v>
      </c>
      <c r="L148" s="7">
        <f t="shared" si="20"/>
        <v>23.70413398786229</v>
      </c>
      <c r="N148" s="7">
        <f t="shared" si="21"/>
        <v>1273.4827171494217</v>
      </c>
    </row>
    <row r="149" spans="1:14" s="116" customFormat="1" ht="11.25">
      <c r="A149" s="115">
        <f t="shared" si="22"/>
        <v>4</v>
      </c>
      <c r="B149" s="116" t="str">
        <f>'recalc raw'!C6</f>
        <v>drift-2</v>
      </c>
      <c r="C149" s="117">
        <f t="shared" si="11"/>
        <v>58.03133268655812</v>
      </c>
      <c r="D149" s="117">
        <f t="shared" si="12"/>
        <v>251.9560036517396</v>
      </c>
      <c r="E149" s="117">
        <f t="shared" si="13"/>
        <v>2790.746087396381</v>
      </c>
      <c r="F149" s="117">
        <f t="shared" si="14"/>
        <v>1084.1113508241178</v>
      </c>
      <c r="G149" s="117">
        <f t="shared" si="15"/>
        <v>41.55488119257773</v>
      </c>
      <c r="H149" s="117">
        <f t="shared" si="16"/>
        <v>368.7662232499174</v>
      </c>
      <c r="I149" s="117">
        <f t="shared" si="17"/>
        <v>527.4257742781627</v>
      </c>
      <c r="J149" s="117">
        <f t="shared" si="18"/>
        <v>168.45580868058696</v>
      </c>
      <c r="K149" s="117">
        <f t="shared" si="19"/>
        <v>709.985067938972</v>
      </c>
      <c r="L149" s="117">
        <f t="shared" si="20"/>
        <v>299.4515737123794</v>
      </c>
      <c r="N149" s="118">
        <f t="shared" si="21"/>
        <v>5590.499035672421</v>
      </c>
    </row>
    <row r="150" spans="1:14" ht="11.25">
      <c r="A150" s="25">
        <f t="shared" si="22"/>
        <v>5</v>
      </c>
      <c r="B150" s="1" t="str">
        <f>'recalc raw'!C7</f>
        <v>jp1-1</v>
      </c>
      <c r="C150" s="7">
        <f t="shared" si="11"/>
        <v>-1.2454489739427614</v>
      </c>
      <c r="D150" s="7">
        <f t="shared" si="12"/>
        <v>24.232160939784638</v>
      </c>
      <c r="E150" s="7">
        <f t="shared" si="13"/>
        <v>3963.4193835862507</v>
      </c>
      <c r="F150" s="7">
        <f t="shared" si="14"/>
        <v>4043.2530723887435</v>
      </c>
      <c r="G150" s="7">
        <f t="shared" si="15"/>
        <v>8.86384823297314</v>
      </c>
      <c r="H150" s="7">
        <f t="shared" si="16"/>
        <v>154.02275469184326</v>
      </c>
      <c r="I150" s="7">
        <f t="shared" si="17"/>
        <v>3.1377203796041995</v>
      </c>
      <c r="J150" s="7">
        <f t="shared" si="18"/>
        <v>-2.592865648625196</v>
      </c>
      <c r="K150" s="7">
        <f t="shared" si="19"/>
        <v>55.62381289023634</v>
      </c>
      <c r="L150" s="7">
        <f t="shared" si="20"/>
        <v>9.812985121363893</v>
      </c>
      <c r="N150" s="7">
        <f t="shared" si="21"/>
        <v>8202.903610717995</v>
      </c>
    </row>
    <row r="151" spans="1:14" s="122" customFormat="1" ht="11.25">
      <c r="A151" s="121">
        <f t="shared" si="22"/>
        <v>6</v>
      </c>
      <c r="B151" s="122" t="str">
        <f>'recalc raw'!C8</f>
        <v>186r1  89-97</v>
      </c>
      <c r="C151" s="109">
        <f t="shared" si="11"/>
        <v>44.96653774001472</v>
      </c>
      <c r="D151" s="109">
        <f t="shared" si="12"/>
        <v>13.803282117093907</v>
      </c>
      <c r="E151" s="109">
        <f t="shared" si="13"/>
        <v>330.9424064004626</v>
      </c>
      <c r="F151" s="109">
        <f t="shared" si="14"/>
        <v>189.34543131321848</v>
      </c>
      <c r="G151" s="109">
        <f t="shared" si="15"/>
        <v>55.418994009783326</v>
      </c>
      <c r="H151" s="109">
        <f t="shared" si="16"/>
        <v>45.06197495972809</v>
      </c>
      <c r="I151" s="109">
        <f t="shared" si="17"/>
        <v>117.82980899413694</v>
      </c>
      <c r="J151" s="109">
        <f t="shared" si="18"/>
        <v>78.47426938619795</v>
      </c>
      <c r="K151" s="109">
        <f t="shared" si="19"/>
        <v>448.9525393112512</v>
      </c>
      <c r="L151" s="109">
        <f t="shared" si="20"/>
        <v>59.45299142272468</v>
      </c>
      <c r="N151" s="112">
        <f t="shared" si="21"/>
        <v>935.2956963433608</v>
      </c>
    </row>
    <row r="152" spans="1:14" s="116" customFormat="1" ht="11.25">
      <c r="A152" s="115">
        <f t="shared" si="22"/>
        <v>7</v>
      </c>
      <c r="B152" s="116" t="str">
        <f>'recalc raw'!C9</f>
        <v>drift-3</v>
      </c>
      <c r="C152" s="117">
        <f t="shared" si="11"/>
        <v>58.03133268655812</v>
      </c>
      <c r="D152" s="117">
        <f t="shared" si="12"/>
        <v>251.9560036517396</v>
      </c>
      <c r="E152" s="117">
        <f t="shared" si="13"/>
        <v>2790.746087396381</v>
      </c>
      <c r="F152" s="117">
        <f t="shared" si="14"/>
        <v>1084.1113508241178</v>
      </c>
      <c r="G152" s="117">
        <f t="shared" si="15"/>
        <v>41.55488119257773</v>
      </c>
      <c r="H152" s="117">
        <f t="shared" si="16"/>
        <v>368.7662232499174</v>
      </c>
      <c r="I152" s="117">
        <f t="shared" si="17"/>
        <v>527.4257742781627</v>
      </c>
      <c r="J152" s="117">
        <f t="shared" si="18"/>
        <v>168.4558086805869</v>
      </c>
      <c r="K152" s="117">
        <f t="shared" si="19"/>
        <v>709.985067938972</v>
      </c>
      <c r="L152" s="117">
        <f t="shared" si="20"/>
        <v>299.45157371237946</v>
      </c>
      <c r="N152" s="118">
        <f t="shared" si="21"/>
        <v>5590.499035672421</v>
      </c>
    </row>
    <row r="153" spans="1:14" ht="11.25">
      <c r="A153" s="25">
        <f t="shared" si="22"/>
        <v>8</v>
      </c>
      <c r="B153" s="1" t="str">
        <f>'recalc raw'!C10</f>
        <v>187r1  84-94</v>
      </c>
      <c r="C153" s="7">
        <f t="shared" si="11"/>
        <v>35.63915261964405</v>
      </c>
      <c r="D153" s="7">
        <f t="shared" si="12"/>
        <v>12.59220122302962</v>
      </c>
      <c r="E153" s="7">
        <f t="shared" si="13"/>
        <v>393.61615450613914</v>
      </c>
      <c r="F153" s="7">
        <f t="shared" si="14"/>
        <v>159.31999108568453</v>
      </c>
      <c r="G153" s="7">
        <f t="shared" si="15"/>
        <v>58.75398935640124</v>
      </c>
      <c r="H153" s="7">
        <f t="shared" si="16"/>
        <v>43.3488564300954</v>
      </c>
      <c r="I153" s="7">
        <f t="shared" si="17"/>
        <v>117.96959000870508</v>
      </c>
      <c r="J153" s="7">
        <f t="shared" si="18"/>
        <v>16.508551331908254</v>
      </c>
      <c r="K153" s="7">
        <f t="shared" si="19"/>
        <v>578.1705287246493</v>
      </c>
      <c r="L153" s="7">
        <f t="shared" si="20"/>
        <v>31.356258898405297</v>
      </c>
      <c r="N153" s="7">
        <f t="shared" si="21"/>
        <v>869.1047454600126</v>
      </c>
    </row>
    <row r="154" spans="1:14" ht="11.25">
      <c r="A154" s="25">
        <f t="shared" si="22"/>
        <v>9</v>
      </c>
      <c r="B154" s="1" t="str">
        <f>'recalc raw'!C11</f>
        <v>188r2  30-37</v>
      </c>
      <c r="C154" s="7">
        <f t="shared" si="11"/>
        <v>33.09069306540685</v>
      </c>
      <c r="D154" s="7">
        <f t="shared" si="12"/>
        <v>11.460750736936138</v>
      </c>
      <c r="E154" s="7">
        <f t="shared" si="13"/>
        <v>395.01936099685554</v>
      </c>
      <c r="F154" s="7">
        <f t="shared" si="14"/>
        <v>224.8100290125269</v>
      </c>
      <c r="G154" s="7">
        <f t="shared" si="15"/>
        <v>54.92719789264409</v>
      </c>
      <c r="H154" s="7">
        <f t="shared" si="16"/>
        <v>60.88681761575931</v>
      </c>
      <c r="I154" s="7">
        <f t="shared" si="17"/>
        <v>111.56070460976412</v>
      </c>
      <c r="J154" s="7">
        <f t="shared" si="18"/>
        <v>123.28083087443814</v>
      </c>
      <c r="K154" s="7">
        <f t="shared" si="19"/>
        <v>465.8183572771702</v>
      </c>
      <c r="L154" s="7">
        <f t="shared" si="20"/>
        <v>30.588621162357363</v>
      </c>
      <c r="N154" s="114">
        <f t="shared" si="21"/>
        <v>1045.6250059666886</v>
      </c>
    </row>
    <row r="155" spans="1:14" ht="11.25">
      <c r="A155" s="25">
        <f t="shared" si="22"/>
        <v>10</v>
      </c>
      <c r="B155" s="1" t="str">
        <f>'recalc raw'!C12</f>
        <v>189r3  67-76</v>
      </c>
      <c r="C155" s="7">
        <f t="shared" si="11"/>
        <v>8.032334520946607</v>
      </c>
      <c r="D155" s="7">
        <f t="shared" si="12"/>
        <v>9.07857973394362</v>
      </c>
      <c r="E155" s="7">
        <f t="shared" si="13"/>
        <v>217.23681907677022</v>
      </c>
      <c r="F155" s="7">
        <f t="shared" si="14"/>
        <v>906.6640520757971</v>
      </c>
      <c r="G155" s="7">
        <f t="shared" si="15"/>
        <v>13.048176314412801</v>
      </c>
      <c r="H155" s="7">
        <f t="shared" si="16"/>
        <v>86.7662284365152</v>
      </c>
      <c r="I155" s="7">
        <f t="shared" si="17"/>
        <v>101.65283668450748</v>
      </c>
      <c r="J155" s="7">
        <f t="shared" si="18"/>
        <v>125.36860166207869</v>
      </c>
      <c r="K155" s="7">
        <f t="shared" si="19"/>
        <v>108.60492418733917</v>
      </c>
      <c r="L155" s="7">
        <f t="shared" si="20"/>
        <v>20.584383231445624</v>
      </c>
      <c r="N155" s="7">
        <f t="shared" si="21"/>
        <v>1488.4320117364173</v>
      </c>
    </row>
    <row r="156" spans="1:14" ht="11.25">
      <c r="A156" s="25">
        <f t="shared" si="22"/>
        <v>11</v>
      </c>
      <c r="B156" s="1" t="str">
        <f>'recalc raw'!C13</f>
        <v>ja3-1</v>
      </c>
      <c r="C156" s="7">
        <f t="shared" si="11"/>
        <v>43.66280820264002</v>
      </c>
      <c r="D156" s="7">
        <f t="shared" si="12"/>
        <v>619.960564988717</v>
      </c>
      <c r="E156" s="7">
        <f t="shared" si="13"/>
        <v>79.32718735172328</v>
      </c>
      <c r="F156" s="7">
        <f t="shared" si="14"/>
        <v>69.99127980348132</v>
      </c>
      <c r="G156" s="7">
        <f t="shared" si="15"/>
        <v>26.88494164354584</v>
      </c>
      <c r="H156" s="7">
        <f t="shared" si="16"/>
        <v>67.19721007643452</v>
      </c>
      <c r="I156" s="7">
        <f t="shared" si="17"/>
        <v>389.02618920149354</v>
      </c>
      <c r="J156" s="7">
        <f t="shared" si="18"/>
        <v>42.53129500602353</v>
      </c>
      <c r="K156" s="7">
        <f t="shared" si="19"/>
        <v>374.464407129667</v>
      </c>
      <c r="L156" s="7">
        <f t="shared" si="20"/>
        <v>191.61225368512365</v>
      </c>
      <c r="N156" s="7">
        <f t="shared" si="21"/>
        <v>1530.193729959183</v>
      </c>
    </row>
    <row r="157" spans="1:14" s="116" customFormat="1" ht="11.25">
      <c r="A157" s="115">
        <f t="shared" si="22"/>
        <v>12</v>
      </c>
      <c r="B157" s="116" t="str">
        <f>'recalc raw'!C14</f>
        <v>drift-4</v>
      </c>
      <c r="C157" s="117">
        <f t="shared" si="11"/>
        <v>58.03133268655812</v>
      </c>
      <c r="D157" s="117">
        <f t="shared" si="12"/>
        <v>251.9560036517396</v>
      </c>
      <c r="E157" s="117">
        <f t="shared" si="13"/>
        <v>2790.746087396381</v>
      </c>
      <c r="F157" s="117">
        <f t="shared" si="14"/>
        <v>1084.1113508241178</v>
      </c>
      <c r="G157" s="117">
        <f t="shared" si="15"/>
        <v>41.554881192577724</v>
      </c>
      <c r="H157" s="117">
        <f t="shared" si="16"/>
        <v>368.7662232499174</v>
      </c>
      <c r="I157" s="117">
        <f t="shared" si="17"/>
        <v>527.4257742781626</v>
      </c>
      <c r="J157" s="117">
        <f t="shared" si="18"/>
        <v>168.45580868058696</v>
      </c>
      <c r="K157" s="117">
        <f t="shared" si="19"/>
        <v>709.985067938972</v>
      </c>
      <c r="L157" s="117">
        <f t="shared" si="20"/>
        <v>299.45157371237946</v>
      </c>
      <c r="N157" s="118">
        <f t="shared" si="21"/>
        <v>5590.499035672421</v>
      </c>
    </row>
    <row r="158" spans="1:14" s="39" customFormat="1" ht="11.25">
      <c r="A158" s="113">
        <f t="shared" si="22"/>
        <v>13</v>
      </c>
      <c r="B158" s="39" t="str">
        <f>'recalc raw'!C15</f>
        <v>dts1-1</v>
      </c>
      <c r="C158" s="35">
        <f t="shared" si="11"/>
        <v>-0.36336172147181456</v>
      </c>
      <c r="D158" s="35">
        <f t="shared" si="12"/>
        <v>7.16399328178991</v>
      </c>
      <c r="E158" s="35">
        <f t="shared" si="13"/>
        <v>5325.600534500802</v>
      </c>
      <c r="F158" s="35">
        <f t="shared" si="14"/>
        <v>3861.4263148146083</v>
      </c>
      <c r="G158" s="35">
        <f t="shared" si="15"/>
        <v>4.315936786980353</v>
      </c>
      <c r="H158" s="35">
        <f t="shared" si="16"/>
        <v>176.4616047603708</v>
      </c>
      <c r="I158" s="35">
        <f t="shared" si="17"/>
        <v>2.777600052663646</v>
      </c>
      <c r="J158" s="35">
        <f t="shared" si="18"/>
        <v>-3.8584167501195434</v>
      </c>
      <c r="K158" s="35">
        <f t="shared" si="19"/>
        <v>21.30305340235732</v>
      </c>
      <c r="L158" s="35">
        <f t="shared" si="20"/>
        <v>3.0856556493517897</v>
      </c>
      <c r="N158" s="7">
        <f t="shared" si="21"/>
        <v>9376.609861374973</v>
      </c>
    </row>
    <row r="159" spans="1:14" s="122" customFormat="1" ht="11.25">
      <c r="A159" s="121">
        <f t="shared" si="22"/>
        <v>14</v>
      </c>
      <c r="B159" s="122" t="str">
        <f>'recalc raw'!C16</f>
        <v>191r3  55-66</v>
      </c>
      <c r="C159" s="109">
        <f t="shared" si="11"/>
        <v>51.307553441845606</v>
      </c>
      <c r="D159" s="109">
        <f t="shared" si="12"/>
        <v>13.852844369109004</v>
      </c>
      <c r="E159" s="109">
        <f t="shared" si="13"/>
        <v>276.99579026839467</v>
      </c>
      <c r="F159" s="109">
        <f t="shared" si="14"/>
        <v>138.99295354774708</v>
      </c>
      <c r="G159" s="109">
        <f t="shared" si="15"/>
        <v>60.820590124317995</v>
      </c>
      <c r="H159" s="109">
        <f t="shared" si="16"/>
        <v>47.28823276799115</v>
      </c>
      <c r="I159" s="109">
        <f t="shared" si="17"/>
        <v>130.92021472589306</v>
      </c>
      <c r="J159" s="109">
        <f t="shared" si="18"/>
        <v>56.502509092073</v>
      </c>
      <c r="K159" s="109">
        <f t="shared" si="19"/>
        <v>569.8245068351976</v>
      </c>
      <c r="L159" s="109">
        <f t="shared" si="20"/>
        <v>60.04407338933019</v>
      </c>
      <c r="N159" s="112">
        <f t="shared" si="21"/>
        <v>836.7247617267017</v>
      </c>
    </row>
    <row r="160" spans="1:14" ht="11.25">
      <c r="A160" s="25">
        <f t="shared" si="22"/>
        <v>15</v>
      </c>
      <c r="B160" s="1" t="str">
        <f>'recalc raw'!C17</f>
        <v>193r1  29-38</v>
      </c>
      <c r="C160" s="7">
        <f t="shared" si="11"/>
        <v>22.71213470962102</v>
      </c>
      <c r="D160" s="7">
        <f t="shared" si="12"/>
        <v>10.520298867335214</v>
      </c>
      <c r="E160" s="7">
        <f t="shared" si="13"/>
        <v>524.1547043922728</v>
      </c>
      <c r="F160" s="7">
        <f t="shared" si="14"/>
        <v>168.42634522107122</v>
      </c>
      <c r="G160" s="7">
        <f t="shared" si="15"/>
        <v>59.642695872658145</v>
      </c>
      <c r="H160" s="7">
        <f t="shared" si="16"/>
        <v>53.83790174077971</v>
      </c>
      <c r="I160" s="7">
        <f t="shared" si="17"/>
        <v>122.27041808737849</v>
      </c>
      <c r="J160" s="7">
        <f t="shared" si="18"/>
        <v>66.04433581072325</v>
      </c>
      <c r="K160" s="7">
        <f t="shared" si="19"/>
        <v>421.172768629378</v>
      </c>
      <c r="L160" s="7">
        <f t="shared" si="20"/>
        <v>15.436548607225276</v>
      </c>
      <c r="N160" s="7">
        <f t="shared" si="21"/>
        <v>1043.045383309065</v>
      </c>
    </row>
    <row r="161" spans="1:14" ht="11.25">
      <c r="A161" s="25">
        <f t="shared" si="22"/>
        <v>16</v>
      </c>
      <c r="B161" s="1" t="str">
        <f>'recalc raw'!C18</f>
        <v>162r3  71-86</v>
      </c>
      <c r="C161" s="7">
        <f t="shared" si="11"/>
        <v>22.827073756572346</v>
      </c>
      <c r="D161" s="7">
        <f t="shared" si="12"/>
        <v>10.567642149816724</v>
      </c>
      <c r="E161" s="7">
        <f t="shared" si="13"/>
        <v>201.1981757004024</v>
      </c>
      <c r="F161" s="7">
        <f t="shared" si="14"/>
        <v>147.12507011224884</v>
      </c>
      <c r="G161" s="7">
        <f t="shared" si="15"/>
        <v>53.92322189342613</v>
      </c>
      <c r="H161" s="7">
        <f t="shared" si="16"/>
        <v>38.741818955737756</v>
      </c>
      <c r="I161" s="7">
        <f t="shared" si="17"/>
        <v>127.9424551920642</v>
      </c>
      <c r="J161" s="7">
        <f t="shared" si="18"/>
        <v>0.3368476910777923</v>
      </c>
      <c r="K161" s="7">
        <f t="shared" si="19"/>
        <v>426.58258389409264</v>
      </c>
      <c r="L161" s="7">
        <f t="shared" si="20"/>
        <v>7.6550221904473945</v>
      </c>
      <c r="N161" s="35">
        <f t="shared" si="21"/>
        <v>610.3173276417936</v>
      </c>
    </row>
    <row r="162" spans="1:14" s="116" customFormat="1" ht="11.25">
      <c r="A162" s="115">
        <f t="shared" si="22"/>
        <v>17</v>
      </c>
      <c r="B162" s="116" t="str">
        <f>'recalc raw'!C19</f>
        <v>drift-5</v>
      </c>
      <c r="C162" s="117">
        <f t="shared" si="11"/>
        <v>58.03133268655812</v>
      </c>
      <c r="D162" s="117">
        <f t="shared" si="12"/>
        <v>251.9560036517396</v>
      </c>
      <c r="E162" s="117">
        <f t="shared" si="13"/>
        <v>2790.746087396381</v>
      </c>
      <c r="F162" s="117">
        <f t="shared" si="14"/>
        <v>1084.1113508241178</v>
      </c>
      <c r="G162" s="117">
        <f t="shared" si="15"/>
        <v>41.55488119257773</v>
      </c>
      <c r="H162" s="117">
        <f t="shared" si="16"/>
        <v>368.7662232499174</v>
      </c>
      <c r="I162" s="117">
        <f t="shared" si="17"/>
        <v>527.4257742781627</v>
      </c>
      <c r="J162" s="117">
        <f t="shared" si="18"/>
        <v>168.45580868058693</v>
      </c>
      <c r="K162" s="117">
        <f t="shared" si="19"/>
        <v>709.985067938972</v>
      </c>
      <c r="L162" s="117">
        <f t="shared" si="20"/>
        <v>299.45157371237946</v>
      </c>
      <c r="N162" s="118">
        <f t="shared" si="21"/>
        <v>5590.499035672421</v>
      </c>
    </row>
    <row r="163" spans="1:14" ht="11.25">
      <c r="A163" s="25">
        <f t="shared" si="22"/>
        <v>18</v>
      </c>
      <c r="B163" s="1" t="str">
        <f>'recalc raw'!C20</f>
        <v>bir1-2</v>
      </c>
      <c r="C163" s="7">
        <f t="shared" si="11"/>
        <v>36.113601304947586</v>
      </c>
      <c r="D163" s="7">
        <f t="shared" si="12"/>
        <v>20.232972543992613</v>
      </c>
      <c r="E163" s="7">
        <f t="shared" si="13"/>
        <v>532.0322230642496</v>
      </c>
      <c r="F163" s="7">
        <f t="shared" si="14"/>
        <v>266.2854726894737</v>
      </c>
      <c r="G163" s="7">
        <f t="shared" si="15"/>
        <v>58.1920236719556</v>
      </c>
      <c r="H163" s="7">
        <f t="shared" si="16"/>
        <v>74.08238524919071</v>
      </c>
      <c r="I163" s="7">
        <f t="shared" si="17"/>
        <v>144.60490918455815</v>
      </c>
      <c r="J163" s="7">
        <f t="shared" si="18"/>
        <v>148.35520548818428</v>
      </c>
      <c r="K163" s="7">
        <f t="shared" si="19"/>
        <v>713.9539839456295</v>
      </c>
      <c r="L163" s="7">
        <f t="shared" si="20"/>
        <v>27.12106906327843</v>
      </c>
      <c r="N163" s="35">
        <f t="shared" si="21"/>
        <v>1307.0198622598307</v>
      </c>
    </row>
    <row r="164" spans="1:14" ht="11.25">
      <c r="A164" s="25">
        <f t="shared" si="22"/>
        <v>19</v>
      </c>
      <c r="B164" s="1" t="str">
        <f>'recalc raw'!C21</f>
        <v>161r2  51-60</v>
      </c>
      <c r="C164" s="7">
        <f t="shared" si="11"/>
        <v>9.246029132939238</v>
      </c>
      <c r="D164" s="7">
        <f t="shared" si="12"/>
        <v>11.13752104086921</v>
      </c>
      <c r="E164" s="7">
        <f t="shared" si="13"/>
        <v>731.5448723237035</v>
      </c>
      <c r="F164" s="7">
        <f t="shared" si="14"/>
        <v>454.3937917433389</v>
      </c>
      <c r="G164" s="7">
        <f t="shared" si="15"/>
        <v>21.34018011680349</v>
      </c>
      <c r="H164" s="7">
        <f t="shared" si="16"/>
        <v>62.99989752837652</v>
      </c>
      <c r="I164" s="7">
        <f t="shared" si="17"/>
        <v>107.26199195837874</v>
      </c>
      <c r="J164" s="7">
        <f t="shared" si="18"/>
        <v>0.367909242519432</v>
      </c>
      <c r="K164" s="7">
        <f t="shared" si="19"/>
        <v>161.15806704292132</v>
      </c>
      <c r="L164" s="7">
        <f t="shared" si="20"/>
        <v>12.984994949212968</v>
      </c>
      <c r="N164" s="7">
        <f t="shared" si="21"/>
        <v>1411.2771880361422</v>
      </c>
    </row>
    <row r="165" spans="1:14" s="122" customFormat="1" ht="11.25">
      <c r="A165" s="121">
        <f t="shared" si="22"/>
        <v>20</v>
      </c>
      <c r="B165" s="122" t="str">
        <f>'recalc raw'!C22</f>
        <v>160r2  122-132</v>
      </c>
      <c r="C165" s="109">
        <f t="shared" si="11"/>
        <v>21.348802982473167</v>
      </c>
      <c r="D165" s="109">
        <f t="shared" si="12"/>
        <v>10.78985066551056</v>
      </c>
      <c r="E165" s="109">
        <f t="shared" si="13"/>
        <v>1750.3870819969327</v>
      </c>
      <c r="F165" s="109">
        <f t="shared" si="14"/>
        <v>394.21323213433783</v>
      </c>
      <c r="G165" s="109">
        <f t="shared" si="15"/>
        <v>40.46275593590015</v>
      </c>
      <c r="H165" s="109">
        <f t="shared" si="16"/>
        <v>62.309520001158404</v>
      </c>
      <c r="I165" s="109">
        <f t="shared" si="17"/>
        <v>104.98122264499779</v>
      </c>
      <c r="J165" s="109">
        <f t="shared" si="18"/>
        <v>47.20507055852244</v>
      </c>
      <c r="K165" s="109">
        <f t="shared" si="19"/>
        <v>319.1231192386519</v>
      </c>
      <c r="L165" s="109">
        <f t="shared" si="20"/>
        <v>21.65849741276222</v>
      </c>
      <c r="N165" s="112">
        <f t="shared" si="21"/>
        <v>2453.3560343325953</v>
      </c>
    </row>
    <row r="166" spans="1:14" ht="11.25">
      <c r="A166" s="25">
        <f t="shared" si="22"/>
        <v>21</v>
      </c>
      <c r="B166" s="1" t="str">
        <f>'recalc raw'!C23</f>
        <v>jb3-1</v>
      </c>
      <c r="C166" s="7">
        <f t="shared" si="11"/>
        <v>57.800242521979015</v>
      </c>
      <c r="D166" s="7">
        <f t="shared" si="12"/>
        <v>457.1561528250864</v>
      </c>
      <c r="E166" s="7">
        <f t="shared" si="13"/>
        <v>71.47622869199436</v>
      </c>
      <c r="F166" s="7">
        <f t="shared" si="14"/>
        <v>86.13347948879328</v>
      </c>
      <c r="G166" s="7">
        <f t="shared" si="15"/>
        <v>45.828820789972646</v>
      </c>
      <c r="H166" s="7">
        <f t="shared" si="16"/>
        <v>65.17667320602072</v>
      </c>
      <c r="I166" s="7">
        <f t="shared" si="17"/>
        <v>552.7965509294846</v>
      </c>
      <c r="J166" s="7">
        <f t="shared" si="18"/>
        <v>272.56386339328753</v>
      </c>
      <c r="K166" s="7">
        <f t="shared" si="19"/>
        <v>861.5671338462565</v>
      </c>
      <c r="L166" s="7">
        <f t="shared" si="20"/>
        <v>162.82760023748057</v>
      </c>
      <c r="N166" s="7">
        <f t="shared" si="21"/>
        <v>1771.759612084099</v>
      </c>
    </row>
    <row r="167" spans="1:14" s="116" customFormat="1" ht="11.25">
      <c r="A167" s="115">
        <f aca="true" t="shared" si="23" ref="A167:A176">A166+1</f>
        <v>22</v>
      </c>
      <c r="B167" s="116" t="str">
        <f>'recalc raw'!C24</f>
        <v>drift-6</v>
      </c>
      <c r="C167" s="117">
        <f t="shared" si="11"/>
        <v>58.03133268655812</v>
      </c>
      <c r="D167" s="117">
        <f t="shared" si="12"/>
        <v>251.9560036517396</v>
      </c>
      <c r="E167" s="117">
        <f t="shared" si="13"/>
        <v>2790.746087396381</v>
      </c>
      <c r="F167" s="117">
        <f t="shared" si="14"/>
        <v>1084.1113508241178</v>
      </c>
      <c r="G167" s="117">
        <f t="shared" si="15"/>
        <v>41.55488119257773</v>
      </c>
      <c r="H167" s="117">
        <f t="shared" si="16"/>
        <v>368.7662232499174</v>
      </c>
      <c r="I167" s="117">
        <f t="shared" si="17"/>
        <v>527.4257742781627</v>
      </c>
      <c r="J167" s="117">
        <f t="shared" si="18"/>
        <v>168.4558086805869</v>
      </c>
      <c r="K167" s="117">
        <f t="shared" si="19"/>
        <v>709.985067938972</v>
      </c>
      <c r="L167" s="117">
        <f t="shared" si="20"/>
        <v>299.45157371237946</v>
      </c>
      <c r="N167" s="118">
        <f t="shared" si="21"/>
        <v>5590.499035672421</v>
      </c>
    </row>
    <row r="168" spans="1:14" ht="11.25">
      <c r="A168" s="25">
        <f t="shared" si="23"/>
        <v>23</v>
      </c>
      <c r="B168" s="1" t="str">
        <f>'recalc raw'!C25</f>
        <v>159r1  110-117</v>
      </c>
      <c r="C168" s="7">
        <f t="shared" si="11"/>
        <v>22.68788070936151</v>
      </c>
      <c r="D168" s="7">
        <f t="shared" si="12"/>
        <v>8.72033247818308</v>
      </c>
      <c r="E168" s="7">
        <f t="shared" si="13"/>
        <v>1795.7803611860372</v>
      </c>
      <c r="F168" s="7">
        <f t="shared" si="14"/>
        <v>310.24624720702406</v>
      </c>
      <c r="G168" s="7">
        <f t="shared" si="15"/>
        <v>51.163450204161094</v>
      </c>
      <c r="H168" s="7">
        <f t="shared" si="16"/>
        <v>60.865569758723616</v>
      </c>
      <c r="I168" s="7">
        <f t="shared" si="17"/>
        <v>95.42039445400965</v>
      </c>
      <c r="J168" s="7">
        <f t="shared" si="18"/>
        <v>125.91408850682997</v>
      </c>
      <c r="K168" s="7">
        <f t="shared" si="19"/>
        <v>390.60146196464297</v>
      </c>
      <c r="L168" s="7">
        <f t="shared" si="20"/>
        <v>22.12204406310372</v>
      </c>
      <c r="N168" s="7">
        <f t="shared" si="21"/>
        <v>2492.920368567434</v>
      </c>
    </row>
    <row r="169" spans="1:14" ht="11.25">
      <c r="A169" s="25">
        <f t="shared" si="23"/>
        <v>24</v>
      </c>
      <c r="B169" s="1" t="str">
        <f>'recalc raw'!C26</f>
        <v>jp1-2</v>
      </c>
      <c r="C169" s="7">
        <f t="shared" si="11"/>
        <v>0.11702815747321431</v>
      </c>
      <c r="D169" s="7">
        <f t="shared" si="12"/>
        <v>24.632198387396546</v>
      </c>
      <c r="E169" s="7">
        <f t="shared" si="13"/>
        <v>4066.433965269479</v>
      </c>
      <c r="F169" s="7">
        <f t="shared" si="14"/>
        <v>4115.665222266406</v>
      </c>
      <c r="G169" s="7">
        <f t="shared" si="15"/>
        <v>9.888741565597329</v>
      </c>
      <c r="H169" s="7">
        <f t="shared" si="16"/>
        <v>146.33292703475956</v>
      </c>
      <c r="I169" s="7">
        <f t="shared" si="17"/>
        <v>3.327119895625245</v>
      </c>
      <c r="J169" s="7">
        <f t="shared" si="18"/>
        <v>-6.839259409695116</v>
      </c>
      <c r="K169" s="7">
        <f t="shared" si="19"/>
        <v>57.059034440006975</v>
      </c>
      <c r="L169" s="7">
        <f t="shared" si="20"/>
        <v>5.905478649894758</v>
      </c>
      <c r="N169" s="7">
        <f t="shared" si="21"/>
        <v>8365.463421816936</v>
      </c>
    </row>
    <row r="170" spans="1:14" ht="11.25">
      <c r="A170" s="25">
        <f t="shared" si="23"/>
        <v>25</v>
      </c>
      <c r="B170" s="1" t="str">
        <f>'recalc raw'!C27</f>
        <v>158r3  42-57</v>
      </c>
      <c r="C170" s="7">
        <f t="shared" si="11"/>
        <v>23.382180797507033</v>
      </c>
      <c r="D170" s="7">
        <f t="shared" si="12"/>
        <v>10.778955203729112</v>
      </c>
      <c r="E170" s="7">
        <f t="shared" si="13"/>
        <v>201.50850550585406</v>
      </c>
      <c r="F170" s="7">
        <f t="shared" si="14"/>
        <v>150.65557488867924</v>
      </c>
      <c r="G170" s="7">
        <f t="shared" si="15"/>
        <v>51.891393147135524</v>
      </c>
      <c r="H170" s="7">
        <f t="shared" si="16"/>
        <v>47.080262463768534</v>
      </c>
      <c r="I170" s="7">
        <f t="shared" si="17"/>
        <v>130.17523826625165</v>
      </c>
      <c r="J170" s="7">
        <f t="shared" si="18"/>
        <v>-3.3858260811582603</v>
      </c>
      <c r="K170" s="7">
        <f t="shared" si="19"/>
        <v>406.8584880942348</v>
      </c>
      <c r="L170" s="7">
        <f t="shared" si="20"/>
        <v>9.191144814305073</v>
      </c>
      <c r="N170" s="7">
        <f t="shared" si="21"/>
        <v>621.277429006072</v>
      </c>
    </row>
    <row r="171" spans="1:14" ht="11.25">
      <c r="A171" s="25">
        <f t="shared" si="23"/>
        <v>26</v>
      </c>
      <c r="B171" s="1" t="str">
        <f>'recalc raw'!C28</f>
        <v>158r1  11-18</v>
      </c>
      <c r="C171" s="7">
        <f t="shared" si="11"/>
        <v>663.514575001601</v>
      </c>
      <c r="D171" s="7">
        <f t="shared" si="12"/>
        <v>17.645275953179947</v>
      </c>
      <c r="E171" s="7">
        <f t="shared" si="13"/>
        <v>-14.334937271115558</v>
      </c>
      <c r="F171" s="7">
        <f t="shared" si="14"/>
        <v>104.86471822152447</v>
      </c>
      <c r="G171" s="7">
        <f t="shared" si="15"/>
        <v>53.70898917270475</v>
      </c>
      <c r="H171" s="7">
        <f t="shared" si="16"/>
        <v>110.79040490827207</v>
      </c>
      <c r="I171" s="7">
        <f t="shared" si="17"/>
        <v>340.0145122474648</v>
      </c>
      <c r="J171" s="7">
        <f t="shared" si="18"/>
        <v>-9.513454108579996</v>
      </c>
      <c r="K171" s="7">
        <f t="shared" si="19"/>
        <v>214.75271918120825</v>
      </c>
      <c r="L171" s="7">
        <f t="shared" si="20"/>
        <v>1986.559783779685</v>
      </c>
      <c r="N171" s="35">
        <f t="shared" si="21"/>
        <v>3253.2498679047367</v>
      </c>
    </row>
    <row r="172" spans="1:14" s="116" customFormat="1" ht="11.25">
      <c r="A172" s="115">
        <f t="shared" si="23"/>
        <v>27</v>
      </c>
      <c r="B172" s="116" t="str">
        <f>'recalc raw'!C29</f>
        <v>drift-7</v>
      </c>
      <c r="C172" s="117">
        <f t="shared" si="11"/>
        <v>58.03133268655812</v>
      </c>
      <c r="D172" s="117">
        <f t="shared" si="12"/>
        <v>251.9560036517396</v>
      </c>
      <c r="E172" s="117">
        <f t="shared" si="13"/>
        <v>2790.746087396381</v>
      </c>
      <c r="F172" s="117">
        <f t="shared" si="14"/>
        <v>1084.1113508241178</v>
      </c>
      <c r="G172" s="117">
        <f t="shared" si="15"/>
        <v>41.55488119257773</v>
      </c>
      <c r="H172" s="117">
        <f t="shared" si="16"/>
        <v>368.7662232499174</v>
      </c>
      <c r="I172" s="117">
        <f t="shared" si="17"/>
        <v>527.4257742781627</v>
      </c>
      <c r="J172" s="117">
        <f t="shared" si="18"/>
        <v>168.45580868058693</v>
      </c>
      <c r="K172" s="117">
        <f t="shared" si="19"/>
        <v>709.9850679389718</v>
      </c>
      <c r="L172" s="117">
        <f t="shared" si="20"/>
        <v>299.45157371237946</v>
      </c>
      <c r="N172" s="118">
        <f t="shared" si="21"/>
        <v>5590.499035672421</v>
      </c>
    </row>
    <row r="173" spans="1:14" s="39" customFormat="1" ht="11.25">
      <c r="A173" s="113">
        <f t="shared" si="23"/>
        <v>28</v>
      </c>
      <c r="B173" s="39" t="str">
        <f>'recalc raw'!C30</f>
        <v>ja3-2</v>
      </c>
      <c r="C173" s="35">
        <f t="shared" si="11"/>
        <v>45.66141859822167</v>
      </c>
      <c r="D173" s="35">
        <f t="shared" si="12"/>
        <v>600.8340170022283</v>
      </c>
      <c r="E173" s="35">
        <f t="shared" si="13"/>
        <v>85.97313861022504</v>
      </c>
      <c r="F173" s="35">
        <f t="shared" si="14"/>
        <v>65.3985500477391</v>
      </c>
      <c r="G173" s="35">
        <f t="shared" si="15"/>
        <v>27.778489717433327</v>
      </c>
      <c r="H173" s="35">
        <f t="shared" si="16"/>
        <v>39.13694045198749</v>
      </c>
      <c r="I173" s="35">
        <f t="shared" si="17"/>
        <v>387.43581260250096</v>
      </c>
      <c r="J173" s="35">
        <f t="shared" si="18"/>
        <v>41.30282770656048</v>
      </c>
      <c r="K173" s="35">
        <f t="shared" si="19"/>
        <v>380.8860503687732</v>
      </c>
      <c r="L173" s="35">
        <f t="shared" si="20"/>
        <v>202.78552023690597</v>
      </c>
      <c r="N173" s="7">
        <f t="shared" si="21"/>
        <v>1496.3067149738024</v>
      </c>
    </row>
    <row r="174" spans="1:14" ht="11.25">
      <c r="A174" s="25">
        <f t="shared" si="23"/>
        <v>29</v>
      </c>
      <c r="B174" s="1" t="str">
        <f>'recalc raw'!C31</f>
        <v>blank-2</v>
      </c>
      <c r="C174" s="7">
        <f t="shared" si="11"/>
        <v>-0.4376937444816422</v>
      </c>
      <c r="D174" s="7">
        <f t="shared" si="12"/>
        <v>8.6238507128116</v>
      </c>
      <c r="E174" s="7">
        <f t="shared" si="13"/>
        <v>61.624431207497715</v>
      </c>
      <c r="F174" s="7">
        <f t="shared" si="14"/>
        <v>29.658726841015316</v>
      </c>
      <c r="G174" s="7">
        <f t="shared" si="15"/>
        <v>0.7078457212407854</v>
      </c>
      <c r="H174" s="7">
        <f t="shared" si="16"/>
        <v>-32.13134592069658</v>
      </c>
      <c r="I174" s="7">
        <f t="shared" si="17"/>
        <v>2.8441639643272643</v>
      </c>
      <c r="J174" s="7">
        <f t="shared" si="18"/>
        <v>71.46974888015447</v>
      </c>
      <c r="K174" s="7">
        <f t="shared" si="19"/>
        <v>16.929551490064192</v>
      </c>
      <c r="L174" s="7">
        <f t="shared" si="20"/>
        <v>24.37490658637173</v>
      </c>
      <c r="N174" s="35">
        <f t="shared" si="21"/>
        <v>166.73463424824067</v>
      </c>
    </row>
    <row r="175" spans="1:14" s="116" customFormat="1" ht="11.25">
      <c r="A175" s="115">
        <f t="shared" si="23"/>
        <v>30</v>
      </c>
      <c r="B175" s="116" t="str">
        <f>'recalc raw'!C32</f>
        <v>dts1-2</v>
      </c>
      <c r="C175" s="117">
        <f t="shared" si="11"/>
        <v>-1.3005577769838537</v>
      </c>
      <c r="D175" s="117">
        <f t="shared" si="12"/>
        <v>6.907352438056331</v>
      </c>
      <c r="E175" s="117">
        <f t="shared" si="13"/>
        <v>5331.945910564174</v>
      </c>
      <c r="F175" s="117">
        <f t="shared" si="14"/>
        <v>3788.208120393531</v>
      </c>
      <c r="G175" s="117">
        <f t="shared" si="15"/>
        <v>4.6838451497804385</v>
      </c>
      <c r="H175" s="117">
        <f t="shared" si="16"/>
        <v>167.04979661460496</v>
      </c>
      <c r="I175" s="117">
        <f t="shared" si="17"/>
        <v>2.6154705690867246</v>
      </c>
      <c r="J175" s="117">
        <f t="shared" si="18"/>
        <v>-4.4664314630840165</v>
      </c>
      <c r="K175" s="117">
        <f t="shared" si="19"/>
        <v>29.87457646719682</v>
      </c>
      <c r="L175" s="117">
        <f t="shared" si="20"/>
        <v>5.807979707757956</v>
      </c>
      <c r="N175" s="117">
        <f>SUM(C175:J175,L175)</f>
        <v>9301.451486196922</v>
      </c>
    </row>
    <row r="176" spans="1:14" s="116" customFormat="1" ht="11.25">
      <c r="A176" s="115">
        <f t="shared" si="23"/>
        <v>31</v>
      </c>
      <c r="B176" s="116" t="str">
        <f>'recalc raw'!C33</f>
        <v>jb3-2</v>
      </c>
      <c r="C176" s="117">
        <f t="shared" si="11"/>
        <v>58.29084027149363</v>
      </c>
      <c r="D176" s="117">
        <f t="shared" si="12"/>
        <v>453.23356722975</v>
      </c>
      <c r="E176" s="117">
        <f t="shared" si="13"/>
        <v>75.50961697230228</v>
      </c>
      <c r="F176" s="117">
        <f t="shared" si="14"/>
        <v>77.60315683134863</v>
      </c>
      <c r="G176" s="117">
        <f t="shared" si="15"/>
        <v>43.869519627185404</v>
      </c>
      <c r="H176" s="117">
        <f t="shared" si="16"/>
        <v>61.343982262952565</v>
      </c>
      <c r="I176" s="117">
        <f t="shared" si="17"/>
        <v>545.9847970730748</v>
      </c>
      <c r="J176" s="117">
        <f t="shared" si="18"/>
        <v>256.90181125275404</v>
      </c>
      <c r="K176" s="117">
        <f t="shared" si="19"/>
        <v>844.1811782580046</v>
      </c>
      <c r="L176" s="117">
        <f t="shared" si="20"/>
        <v>157.67153892075711</v>
      </c>
      <c r="N176" s="117">
        <f t="shared" si="21"/>
        <v>1730.4088304416182</v>
      </c>
    </row>
    <row r="177" spans="1:14" s="116" customFormat="1" ht="11.25">
      <c r="A177" s="115">
        <f>A176+1</f>
        <v>32</v>
      </c>
      <c r="B177" s="116" t="str">
        <f>'recalc raw'!C34</f>
        <v>drift-8</v>
      </c>
      <c r="C177" s="117">
        <f t="shared" si="11"/>
        <v>58.03133268655812</v>
      </c>
      <c r="D177" s="117">
        <f t="shared" si="12"/>
        <v>251.9560036517396</v>
      </c>
      <c r="E177" s="117">
        <f t="shared" si="13"/>
        <v>2790.746087396381</v>
      </c>
      <c r="F177" s="117">
        <f t="shared" si="14"/>
        <v>1084.1113508241178</v>
      </c>
      <c r="G177" s="117">
        <f t="shared" si="15"/>
        <v>41.55488119257773</v>
      </c>
      <c r="H177" s="117">
        <f t="shared" si="16"/>
        <v>368.7662232499174</v>
      </c>
      <c r="I177" s="117">
        <f t="shared" si="17"/>
        <v>527.4257742781627</v>
      </c>
      <c r="J177" s="117">
        <f t="shared" si="18"/>
        <v>168.4558086805869</v>
      </c>
      <c r="K177" s="117">
        <f t="shared" si="19"/>
        <v>709.985067938972</v>
      </c>
      <c r="L177" s="117">
        <f t="shared" si="20"/>
        <v>299.4515737123794</v>
      </c>
      <c r="N177" s="118">
        <f t="shared" si="21"/>
        <v>5590.499035672421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73"/>
  <sheetViews>
    <sheetView workbookViewId="0" topLeftCell="A1">
      <pane xSplit="2" ySplit="2" topLeftCell="C11" activePane="bottomRight" state="frozen"/>
      <selection pane="topLeft" activeCell="A1" sqref="A1"/>
      <selection pane="topRight" activeCell="C1" sqref="C1"/>
      <selection pane="bottomLeft" activeCell="A3" sqref="A3"/>
      <selection pane="bottomRight" activeCell="H43" sqref="H43"/>
    </sheetView>
  </sheetViews>
  <sheetFormatPr defaultColWidth="11.421875" defaultRowHeight="12.75"/>
  <cols>
    <col min="1" max="1" width="4.421875" style="160" customWidth="1"/>
    <col min="2" max="2" width="17.57421875" style="1" customWidth="1"/>
    <col min="3" max="5" width="10.28125" style="1" bestFit="1" customWidth="1"/>
    <col min="6" max="7" width="9.421875" style="1" bestFit="1" customWidth="1"/>
    <col min="8" max="8" width="10.28125" style="1" bestFit="1" customWidth="1"/>
    <col min="9" max="11" width="9.421875" style="1" bestFit="1" customWidth="1"/>
    <col min="12" max="12" width="9.421875" style="7" bestFit="1" customWidth="1"/>
    <col min="13" max="16384" width="9.140625" style="1" customWidth="1"/>
  </cols>
  <sheetData>
    <row r="1" spans="1:17" s="18" customFormat="1" ht="11.25">
      <c r="A1" s="160"/>
      <c r="B1" s="23" t="s">
        <v>567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26" s="18" customFormat="1" ht="11.25">
      <c r="A2" s="160"/>
      <c r="B2" s="23" t="str">
        <f>'blk, drift &amp; conc calc'!B145</f>
        <v>Sample</v>
      </c>
      <c r="C2" s="23" t="str">
        <f>'blk, drift &amp; conc calc'!C110</f>
        <v>Y 371.029</v>
      </c>
      <c r="D2" s="23" t="str">
        <f>'blk, drift &amp; conc calc'!D110</f>
        <v>Ba 455.403</v>
      </c>
      <c r="E2" s="23" t="str">
        <f>'blk, drift &amp; conc calc'!E110</f>
        <v>Cr 267.716</v>
      </c>
      <c r="F2" s="23" t="str">
        <f>'blk, drift &amp; conc calc'!F110</f>
        <v>Ni 231.604</v>
      </c>
      <c r="G2" s="23" t="str">
        <f>'blk, drift &amp; conc calc'!G110</f>
        <v>Sc 361.384</v>
      </c>
      <c r="H2" s="23" t="str">
        <f>'blk, drift &amp; conc calc'!H110</f>
        <v>Co 228.616</v>
      </c>
      <c r="I2" s="23" t="str">
        <f>'blk, drift &amp; conc calc'!I110</f>
        <v>Sr 407.771</v>
      </c>
      <c r="J2" s="23" t="str">
        <f>'blk, drift &amp; conc calc'!J110</f>
        <v>Cu 324.754</v>
      </c>
      <c r="K2" s="23" t="str">
        <f>'blk, drift &amp; conc calc'!K110</f>
        <v>V 292.402</v>
      </c>
      <c r="L2" s="23" t="str">
        <f>'blk, drift &amp; conc calc'!L110</f>
        <v>Zr 343.823</v>
      </c>
      <c r="M2" s="23"/>
      <c r="N2" s="23" t="s">
        <v>372</v>
      </c>
      <c r="O2" s="23"/>
      <c r="P2" s="23">
        <f>'blk, drift &amp; conc calc'!M1</f>
        <v>0</v>
      </c>
      <c r="Q2" s="23">
        <f>'blk, drift &amp; conc calc'!N1</f>
        <v>0</v>
      </c>
      <c r="R2" s="23" t="str">
        <f>'blk, drift &amp; conc calc'!O1</f>
        <v>Ba</v>
      </c>
      <c r="S2" s="23" t="str">
        <f>'blk, drift &amp; conc calc'!P1</f>
        <v>Sr</v>
      </c>
      <c r="T2" s="23" t="str">
        <f>'blk, drift &amp; conc calc'!Q1</f>
        <v>V</v>
      </c>
      <c r="U2" s="23" t="str">
        <f>'blk, drift &amp; conc calc'!R1</f>
        <v>Y</v>
      </c>
      <c r="V2" s="23" t="str">
        <f>'blk, drift &amp; conc calc'!S1</f>
        <v>Zr</v>
      </c>
      <c r="W2" s="23" t="str">
        <f>'blk, drift &amp; conc calc'!T1</f>
        <v>Sc</v>
      </c>
      <c r="X2" s="23" t="str">
        <f>'blk, drift &amp; conc calc'!U1</f>
        <v>Co</v>
      </c>
      <c r="Y2" s="23" t="str">
        <f>'blk, drift &amp; conc calc'!V1</f>
        <v>Nb</v>
      </c>
      <c r="Z2" s="23"/>
    </row>
    <row r="3" spans="1:26" ht="11.25">
      <c r="A3" s="160">
        <f>'blk, drift &amp; conc calc'!A146</f>
        <v>1</v>
      </c>
      <c r="B3" s="7" t="str">
        <f>'blk, drift &amp; conc calc'!B146</f>
        <v>drift-1</v>
      </c>
      <c r="C3" s="35">
        <f>'blk, drift &amp; conc calc'!C111</f>
        <v>27.13012280811507</v>
      </c>
      <c r="D3" s="7">
        <f>'blk, drift &amp; conc calc'!D111</f>
        <v>133.3806266022973</v>
      </c>
      <c r="E3" s="7">
        <f>'blk, drift &amp; conc calc'!E111</f>
        <v>1951.5706904869799</v>
      </c>
      <c r="F3" s="7">
        <f>'blk, drift &amp; conc calc'!F111</f>
        <v>653.8669184705175</v>
      </c>
      <c r="G3" s="7">
        <f>'blk, drift &amp; conc calc'!G111</f>
        <v>32.18813415381699</v>
      </c>
      <c r="H3" s="7">
        <f>'blk, drift &amp; conc calc'!H111</f>
        <v>263.5927256968673</v>
      </c>
      <c r="I3" s="7">
        <f>'blk, drift &amp; conc calc'!I111</f>
        <v>391.26541118558066</v>
      </c>
      <c r="J3" s="7">
        <f>'blk, drift &amp; conc calc'!J111</f>
        <v>139.79735160214682</v>
      </c>
      <c r="K3" s="7">
        <f>'blk, drift &amp; conc calc'!K111</f>
        <v>309.90181926624706</v>
      </c>
      <c r="L3" s="7">
        <f>'blk, drift &amp; conc calc'!L111</f>
        <v>179.52732236953204</v>
      </c>
      <c r="M3" s="7"/>
      <c r="N3" s="7">
        <f>SUM(C3:L3)</f>
        <v>4082.2211226421005</v>
      </c>
      <c r="O3" s="7"/>
      <c r="P3" s="7" t="e">
        <f>'blk, drift &amp; conc calc'!M111</f>
        <v>#DIV/0!</v>
      </c>
      <c r="Q3" s="7" t="e">
        <f>'blk, drift &amp; conc calc'!N111</f>
        <v>#DIV/0!</v>
      </c>
      <c r="R3" s="7" t="e">
        <f>'blk, drift &amp; conc calc'!O111</f>
        <v>#DIV/0!</v>
      </c>
      <c r="S3" s="7" t="e">
        <f>'blk, drift &amp; conc calc'!P111</f>
        <v>#DIV/0!</v>
      </c>
      <c r="T3" s="7" t="e">
        <f>'blk, drift &amp; conc calc'!Q111</f>
        <v>#DIV/0!</v>
      </c>
      <c r="U3" s="7" t="e">
        <f>'blk, drift &amp; conc calc'!R111</f>
        <v>#DIV/0!</v>
      </c>
      <c r="V3" s="7" t="e">
        <f>'blk, drift &amp; conc calc'!S111</f>
        <v>#DIV/0!</v>
      </c>
      <c r="W3" s="7">
        <f>'blk, drift &amp; conc calc'!T111</f>
        <v>22.46174801615139</v>
      </c>
      <c r="X3" s="7" t="e">
        <f>'blk, drift &amp; conc calc'!U111</f>
        <v>#DIV/0!</v>
      </c>
      <c r="Y3" s="7" t="e">
        <f>'blk, drift &amp; conc calc'!V111</f>
        <v>#DIV/0!</v>
      </c>
      <c r="Z3" s="7"/>
    </row>
    <row r="4" spans="1:26" ht="11.25">
      <c r="A4" s="160">
        <f>'blk, drift &amp; conc calc'!A149</f>
        <v>4</v>
      </c>
      <c r="B4" s="7" t="str">
        <f>'blk, drift &amp; conc calc'!B149</f>
        <v>drift-2</v>
      </c>
      <c r="C4" s="35">
        <f>'blk, drift &amp; conc calc'!C114</f>
        <v>27.13012280811507</v>
      </c>
      <c r="D4" s="7">
        <f>'blk, drift &amp; conc calc'!D114</f>
        <v>133.3806266022973</v>
      </c>
      <c r="E4" s="7">
        <f>'blk, drift &amp; conc calc'!E114</f>
        <v>1951.5706904869799</v>
      </c>
      <c r="F4" s="7">
        <f>'blk, drift &amp; conc calc'!F114</f>
        <v>653.8669184705174</v>
      </c>
      <c r="G4" s="7">
        <f>'blk, drift &amp; conc calc'!G114</f>
        <v>32.18813415381699</v>
      </c>
      <c r="H4" s="7">
        <f>'blk, drift &amp; conc calc'!H114</f>
        <v>263.5927256968673</v>
      </c>
      <c r="I4" s="7">
        <f>'blk, drift &amp; conc calc'!I114</f>
        <v>391.26541118558066</v>
      </c>
      <c r="J4" s="7">
        <f>'blk, drift &amp; conc calc'!J114</f>
        <v>139.79735160214685</v>
      </c>
      <c r="K4" s="7">
        <f>'blk, drift &amp; conc calc'!K114</f>
        <v>309.90181926624706</v>
      </c>
      <c r="L4" s="7">
        <f>'blk, drift &amp; conc calc'!L114</f>
        <v>179.52732236953202</v>
      </c>
      <c r="M4" s="7"/>
      <c r="N4" s="7">
        <f aca="true" t="shared" si="0" ref="N4:N9">SUM(C4:L4)</f>
        <v>4082.221122642101</v>
      </c>
      <c r="O4" s="7"/>
      <c r="P4" s="7" t="e">
        <f>'blk, drift &amp; conc calc'!M114</f>
        <v>#DIV/0!</v>
      </c>
      <c r="Q4" s="7" t="e">
        <f>'blk, drift &amp; conc calc'!N114</f>
        <v>#DIV/0!</v>
      </c>
      <c r="R4" s="7" t="e">
        <f>'blk, drift &amp; conc calc'!O114</f>
        <v>#DIV/0!</v>
      </c>
      <c r="S4" s="7" t="e">
        <f>'blk, drift &amp; conc calc'!P114</f>
        <v>#DIV/0!</v>
      </c>
      <c r="T4" s="7" t="e">
        <f>'blk, drift &amp; conc calc'!Q114</f>
        <v>#DIV/0!</v>
      </c>
      <c r="U4" s="7" t="e">
        <f>'blk, drift &amp; conc calc'!R114</f>
        <v>#DIV/0!</v>
      </c>
      <c r="V4" s="7" t="e">
        <f>'blk, drift &amp; conc calc'!S114</f>
        <v>#DIV/0!</v>
      </c>
      <c r="W4" s="7">
        <f>'blk, drift &amp; conc calc'!T114</f>
        <v>22.46174801615139</v>
      </c>
      <c r="X4" s="7" t="e">
        <f>'blk, drift &amp; conc calc'!U114</f>
        <v>#DIV/0!</v>
      </c>
      <c r="Y4" s="7" t="e">
        <f>'blk, drift &amp; conc calc'!V114</f>
        <v>#DIV/0!</v>
      </c>
      <c r="Z4" s="7"/>
    </row>
    <row r="5" spans="1:26" ht="11.25">
      <c r="A5" s="160">
        <f>'blk, drift &amp; conc calc'!A152</f>
        <v>7</v>
      </c>
      <c r="B5" s="7" t="str">
        <f>'blk, drift &amp; conc calc'!B152</f>
        <v>drift-3</v>
      </c>
      <c r="C5" s="35">
        <f>'blk, drift &amp; conc calc'!C117</f>
        <v>27.13012280811507</v>
      </c>
      <c r="D5" s="7">
        <f>'blk, drift &amp; conc calc'!D117</f>
        <v>133.3806266022973</v>
      </c>
      <c r="E5" s="7">
        <f>'blk, drift &amp; conc calc'!E117</f>
        <v>1951.5706904869799</v>
      </c>
      <c r="F5" s="7">
        <f>'blk, drift &amp; conc calc'!F117</f>
        <v>653.8669184705175</v>
      </c>
      <c r="G5" s="7">
        <f>'blk, drift &amp; conc calc'!G117</f>
        <v>32.18813415381699</v>
      </c>
      <c r="H5" s="7">
        <f>'blk, drift &amp; conc calc'!H117</f>
        <v>263.5927256968673</v>
      </c>
      <c r="I5" s="7">
        <f>'blk, drift &amp; conc calc'!I117</f>
        <v>391.26541118558066</v>
      </c>
      <c r="J5" s="7">
        <f>'blk, drift &amp; conc calc'!J117</f>
        <v>139.7973516021468</v>
      </c>
      <c r="K5" s="7">
        <f>'blk, drift &amp; conc calc'!K117</f>
        <v>309.90181926624706</v>
      </c>
      <c r="L5" s="7">
        <f>'blk, drift &amp; conc calc'!L117</f>
        <v>179.52732236953204</v>
      </c>
      <c r="M5" s="7"/>
      <c r="N5" s="7">
        <f t="shared" si="0"/>
        <v>4082.2211226421005</v>
      </c>
      <c r="O5" s="7"/>
      <c r="P5" s="7" t="e">
        <f>'blk, drift &amp; conc calc'!M117</f>
        <v>#DIV/0!</v>
      </c>
      <c r="Q5" s="7" t="e">
        <f>'blk, drift &amp; conc calc'!N117</f>
        <v>#DIV/0!</v>
      </c>
      <c r="R5" s="7" t="e">
        <f>'blk, drift &amp; conc calc'!O117</f>
        <v>#DIV/0!</v>
      </c>
      <c r="S5" s="7" t="e">
        <f>'blk, drift &amp; conc calc'!P117</f>
        <v>#DIV/0!</v>
      </c>
      <c r="T5" s="7" t="e">
        <f>'blk, drift &amp; conc calc'!Q117</f>
        <v>#DIV/0!</v>
      </c>
      <c r="U5" s="7" t="e">
        <f>'blk, drift &amp; conc calc'!R117</f>
        <v>#DIV/0!</v>
      </c>
      <c r="V5" s="7" t="e">
        <f>'blk, drift &amp; conc calc'!S117</f>
        <v>#DIV/0!</v>
      </c>
      <c r="W5" s="7">
        <f>'blk, drift &amp; conc calc'!T117</f>
        <v>22.46174801615139</v>
      </c>
      <c r="X5" s="7" t="e">
        <f>'blk, drift &amp; conc calc'!U117</f>
        <v>#DIV/0!</v>
      </c>
      <c r="Y5" s="7" t="e">
        <f>'blk, drift &amp; conc calc'!V117</f>
        <v>#DIV/0!</v>
      </c>
      <c r="Z5" s="7"/>
    </row>
    <row r="6" spans="1:26" ht="11.25">
      <c r="A6" s="160">
        <f>'blk, drift &amp; conc calc'!A157</f>
        <v>12</v>
      </c>
      <c r="B6" s="7" t="str">
        <f>'blk, drift &amp; conc calc'!B157</f>
        <v>drift-4</v>
      </c>
      <c r="C6" s="35">
        <f>'blk, drift &amp; conc calc'!C122</f>
        <v>27.13012280811507</v>
      </c>
      <c r="D6" s="7">
        <f>'blk, drift &amp; conc calc'!D122</f>
        <v>133.3806266022973</v>
      </c>
      <c r="E6" s="7">
        <f>'blk, drift &amp; conc calc'!E122</f>
        <v>1951.5706904869799</v>
      </c>
      <c r="F6" s="7">
        <f>'blk, drift &amp; conc calc'!F122</f>
        <v>653.8669184705175</v>
      </c>
      <c r="G6" s="7">
        <f>'blk, drift &amp; conc calc'!G122</f>
        <v>32.18813415381698</v>
      </c>
      <c r="H6" s="7">
        <f>'blk, drift &amp; conc calc'!H122</f>
        <v>263.5927256968673</v>
      </c>
      <c r="I6" s="7">
        <f>'blk, drift &amp; conc calc'!I122</f>
        <v>391.26541118558055</v>
      </c>
      <c r="J6" s="7">
        <f>'blk, drift &amp; conc calc'!J122</f>
        <v>139.79735160214685</v>
      </c>
      <c r="K6" s="7">
        <f>'blk, drift &amp; conc calc'!K122</f>
        <v>309.90181926624706</v>
      </c>
      <c r="L6" s="7">
        <f>'blk, drift &amp; conc calc'!L122</f>
        <v>179.52732236953207</v>
      </c>
      <c r="M6" s="7"/>
      <c r="N6" s="7">
        <f t="shared" si="0"/>
        <v>4082.2211226421005</v>
      </c>
      <c r="O6" s="7"/>
      <c r="P6" s="7" t="e">
        <f>'blk, drift &amp; conc calc'!M122</f>
        <v>#DIV/0!</v>
      </c>
      <c r="Q6" s="7" t="e">
        <f>'blk, drift &amp; conc calc'!N122</f>
        <v>#DIV/0!</v>
      </c>
      <c r="R6" s="7" t="e">
        <f>'blk, drift &amp; conc calc'!O122</f>
        <v>#DIV/0!</v>
      </c>
      <c r="S6" s="7" t="e">
        <f>'blk, drift &amp; conc calc'!P122</f>
        <v>#DIV/0!</v>
      </c>
      <c r="T6" s="7" t="e">
        <f>'blk, drift &amp; conc calc'!Q122</f>
        <v>#DIV/0!</v>
      </c>
      <c r="U6" s="7" t="e">
        <f>'blk, drift &amp; conc calc'!R122</f>
        <v>#DIV/0!</v>
      </c>
      <c r="V6" s="7" t="e">
        <f>'blk, drift &amp; conc calc'!S122</f>
        <v>#DIV/0!</v>
      </c>
      <c r="W6" s="7">
        <f>'blk, drift &amp; conc calc'!T122</f>
        <v>22.46174801615139</v>
      </c>
      <c r="X6" s="7" t="e">
        <f>'blk, drift &amp; conc calc'!U122</f>
        <v>#DIV/0!</v>
      </c>
      <c r="Y6" s="7" t="e">
        <f>'blk, drift &amp; conc calc'!V122</f>
        <v>#DIV/0!</v>
      </c>
      <c r="Z6" s="7"/>
    </row>
    <row r="7" spans="1:26" ht="11.25">
      <c r="A7" s="160">
        <f>'blk, drift &amp; conc calc'!A162</f>
        <v>17</v>
      </c>
      <c r="B7" s="7" t="str">
        <f>'blk, drift &amp; conc calc'!B162</f>
        <v>drift-5</v>
      </c>
      <c r="C7" s="35">
        <f>'blk, drift &amp; conc calc'!C127</f>
        <v>27.13012280811507</v>
      </c>
      <c r="D7" s="7">
        <f>'blk, drift &amp; conc calc'!D127</f>
        <v>133.3806266022973</v>
      </c>
      <c r="E7" s="7">
        <f>'blk, drift &amp; conc calc'!E127</f>
        <v>1951.5706904869799</v>
      </c>
      <c r="F7" s="7">
        <f>'blk, drift &amp; conc calc'!F127</f>
        <v>653.8669184705175</v>
      </c>
      <c r="G7" s="7">
        <f>'blk, drift &amp; conc calc'!G127</f>
        <v>32.18813415381699</v>
      </c>
      <c r="H7" s="7">
        <f>'blk, drift &amp; conc calc'!H127</f>
        <v>263.5927256968673</v>
      </c>
      <c r="I7" s="7">
        <f>'blk, drift &amp; conc calc'!I127</f>
        <v>391.26541118558066</v>
      </c>
      <c r="J7" s="7">
        <f>'blk, drift &amp; conc calc'!J127</f>
        <v>139.79735160214682</v>
      </c>
      <c r="K7" s="7">
        <f>'blk, drift &amp; conc calc'!K127</f>
        <v>309.90181926624706</v>
      </c>
      <c r="L7" s="7">
        <f>'blk, drift &amp; conc calc'!L127</f>
        <v>179.52732236953207</v>
      </c>
      <c r="M7" s="7"/>
      <c r="N7" s="7">
        <f t="shared" si="0"/>
        <v>4082.2211226421005</v>
      </c>
      <c r="O7" s="7"/>
      <c r="P7" s="7" t="e">
        <f>'blk, drift &amp; conc calc'!M127</f>
        <v>#DIV/0!</v>
      </c>
      <c r="Q7" s="7" t="e">
        <f>'blk, drift &amp; conc calc'!N127</f>
        <v>#DIV/0!</v>
      </c>
      <c r="R7" s="7" t="e">
        <f>'blk, drift &amp; conc calc'!O127</f>
        <v>#DIV/0!</v>
      </c>
      <c r="S7" s="7" t="e">
        <f>'blk, drift &amp; conc calc'!P127</f>
        <v>#DIV/0!</v>
      </c>
      <c r="T7" s="7" t="e">
        <f>'blk, drift &amp; conc calc'!Q127</f>
        <v>#DIV/0!</v>
      </c>
      <c r="U7" s="7" t="e">
        <f>'blk, drift &amp; conc calc'!R127</f>
        <v>#DIV/0!</v>
      </c>
      <c r="V7" s="7" t="e">
        <f>'blk, drift &amp; conc calc'!S127</f>
        <v>#DIV/0!</v>
      </c>
      <c r="W7" s="7">
        <f>'blk, drift &amp; conc calc'!T127</f>
        <v>22.46174801615139</v>
      </c>
      <c r="X7" s="7" t="e">
        <f>'blk, drift &amp; conc calc'!U127</f>
        <v>#DIV/0!</v>
      </c>
      <c r="Y7" s="7" t="e">
        <f>'blk, drift &amp; conc calc'!V127</f>
        <v>#DIV/0!</v>
      </c>
      <c r="Z7" s="7"/>
    </row>
    <row r="8" spans="1:26" ht="11.25">
      <c r="A8" s="160">
        <f>'blk, drift &amp; conc calc'!A167</f>
        <v>22</v>
      </c>
      <c r="B8" s="7" t="str">
        <f>'blk, drift &amp; conc calc'!B167</f>
        <v>drift-6</v>
      </c>
      <c r="C8" s="35">
        <f>'blk, drift &amp; conc calc'!C132</f>
        <v>27.13012280811507</v>
      </c>
      <c r="D8" s="7">
        <f>'blk, drift &amp; conc calc'!D132</f>
        <v>133.3806266022973</v>
      </c>
      <c r="E8" s="7">
        <f>'blk, drift &amp; conc calc'!E132</f>
        <v>1951.5706904869799</v>
      </c>
      <c r="F8" s="7">
        <f>'blk, drift &amp; conc calc'!F132</f>
        <v>653.8669184705175</v>
      </c>
      <c r="G8" s="7">
        <f>'blk, drift &amp; conc calc'!G132</f>
        <v>32.18813415381699</v>
      </c>
      <c r="H8" s="7">
        <f>'blk, drift &amp; conc calc'!H132</f>
        <v>263.5927256968673</v>
      </c>
      <c r="I8" s="7">
        <f>'blk, drift &amp; conc calc'!I132</f>
        <v>391.26541118558066</v>
      </c>
      <c r="J8" s="7">
        <f>'blk, drift &amp; conc calc'!J132</f>
        <v>139.7973516021468</v>
      </c>
      <c r="K8" s="7">
        <f>'blk, drift &amp; conc calc'!K132</f>
        <v>309.90181926624706</v>
      </c>
      <c r="L8" s="7">
        <f>'blk, drift &amp; conc calc'!L132</f>
        <v>179.52732236953207</v>
      </c>
      <c r="M8" s="7"/>
      <c r="N8" s="7">
        <f t="shared" si="0"/>
        <v>4082.2211226421005</v>
      </c>
      <c r="O8" s="7"/>
      <c r="P8" s="7" t="e">
        <f>'blk, drift &amp; conc calc'!M132</f>
        <v>#DIV/0!</v>
      </c>
      <c r="Q8" s="7" t="e">
        <f>'blk, drift &amp; conc calc'!N132</f>
        <v>#DIV/0!</v>
      </c>
      <c r="R8" s="7" t="e">
        <f>'blk, drift &amp; conc calc'!O132</f>
        <v>#DIV/0!</v>
      </c>
      <c r="S8" s="7" t="e">
        <f>'blk, drift &amp; conc calc'!P132</f>
        <v>#DIV/0!</v>
      </c>
      <c r="T8" s="7" t="e">
        <f>'blk, drift &amp; conc calc'!Q132</f>
        <v>#DIV/0!</v>
      </c>
      <c r="U8" s="7" t="e">
        <f>'blk, drift &amp; conc calc'!R132</f>
        <v>#DIV/0!</v>
      </c>
      <c r="V8" s="7" t="e">
        <f>'blk, drift &amp; conc calc'!S132</f>
        <v>#DIV/0!</v>
      </c>
      <c r="W8" s="7">
        <f>'blk, drift &amp; conc calc'!T132</f>
        <v>22.46174801615139</v>
      </c>
      <c r="X8" s="7" t="e">
        <f>'blk, drift &amp; conc calc'!U132</f>
        <v>#DIV/0!</v>
      </c>
      <c r="Y8" s="7" t="e">
        <f>'blk, drift &amp; conc calc'!V132</f>
        <v>#DIV/0!</v>
      </c>
      <c r="Z8" s="7"/>
    </row>
    <row r="9" spans="1:26" ht="11.25">
      <c r="A9" s="160">
        <f>'blk, drift &amp; conc calc'!A172</f>
        <v>27</v>
      </c>
      <c r="B9" s="7" t="str">
        <f>'blk, drift &amp; conc calc'!B172</f>
        <v>drift-7</v>
      </c>
      <c r="C9" s="35">
        <f>'blk, drift &amp; conc calc'!C137</f>
        <v>27.13012280811507</v>
      </c>
      <c r="D9" s="7">
        <f>'blk, drift &amp; conc calc'!D137</f>
        <v>133.3806266022973</v>
      </c>
      <c r="E9" s="7">
        <f>'blk, drift &amp; conc calc'!E137</f>
        <v>1951.5706904869799</v>
      </c>
      <c r="F9" s="7">
        <f>'blk, drift &amp; conc calc'!F137</f>
        <v>653.8669184705175</v>
      </c>
      <c r="G9" s="7">
        <f>'blk, drift &amp; conc calc'!G137</f>
        <v>32.18813415381699</v>
      </c>
      <c r="H9" s="7">
        <f>'blk, drift &amp; conc calc'!H137</f>
        <v>263.5927256968673</v>
      </c>
      <c r="I9" s="7">
        <f>'blk, drift &amp; conc calc'!I137</f>
        <v>391.26541118558066</v>
      </c>
      <c r="J9" s="7">
        <f>'blk, drift &amp; conc calc'!J137</f>
        <v>139.79735160214682</v>
      </c>
      <c r="K9" s="7">
        <f>'blk, drift &amp; conc calc'!K137</f>
        <v>309.901819266247</v>
      </c>
      <c r="L9" s="7">
        <f>'blk, drift &amp; conc calc'!L137</f>
        <v>179.52732236953204</v>
      </c>
      <c r="M9" s="7"/>
      <c r="N9" s="7">
        <f t="shared" si="0"/>
        <v>4082.2211226421005</v>
      </c>
      <c r="O9" s="7"/>
      <c r="P9" s="7" t="e">
        <f>'blk, drift &amp; conc calc'!M137</f>
        <v>#DIV/0!</v>
      </c>
      <c r="Q9" s="7" t="e">
        <f>'blk, drift &amp; conc calc'!N137</f>
        <v>#DIV/0!</v>
      </c>
      <c r="R9" s="7" t="e">
        <f>'blk, drift &amp; conc calc'!O137</f>
        <v>#DIV/0!</v>
      </c>
      <c r="S9" s="7" t="e">
        <f>'blk, drift &amp; conc calc'!P137</f>
        <v>#DIV/0!</v>
      </c>
      <c r="T9" s="7" t="e">
        <f>'blk, drift &amp; conc calc'!Q137</f>
        <v>#DIV/0!</v>
      </c>
      <c r="U9" s="7" t="e">
        <f>'blk, drift &amp; conc calc'!R137</f>
        <v>#DIV/0!</v>
      </c>
      <c r="V9" s="7" t="e">
        <f>'blk, drift &amp; conc calc'!S137</f>
        <v>#DIV/0!</v>
      </c>
      <c r="W9" s="7">
        <f>'blk, drift &amp; conc calc'!T137</f>
        <v>22.46174801615139</v>
      </c>
      <c r="X9" s="7" t="e">
        <f>'blk, drift &amp; conc calc'!U137</f>
        <v>#DIV/0!</v>
      </c>
      <c r="Y9" s="7" t="e">
        <f>'blk, drift &amp; conc calc'!V137</f>
        <v>#DIV/0!</v>
      </c>
      <c r="Z9" s="7"/>
    </row>
    <row r="10" spans="1:26" ht="11.25">
      <c r="A10" s="160">
        <f>'blk, drift &amp; conc calc'!A177</f>
        <v>32</v>
      </c>
      <c r="B10" s="40" t="str">
        <f>'blk, drift &amp; conc calc'!B177</f>
        <v>drift-8</v>
      </c>
      <c r="C10" s="93">
        <f>'blk, drift &amp; conc calc'!C142</f>
        <v>27.13012280811507</v>
      </c>
      <c r="D10" s="32">
        <f>'blk, drift &amp; conc calc'!D142</f>
        <v>133.3806266022973</v>
      </c>
      <c r="E10" s="32">
        <f>'blk, drift &amp; conc calc'!E142</f>
        <v>1951.5706904869799</v>
      </c>
      <c r="F10" s="32">
        <f>'blk, drift &amp; conc calc'!F142</f>
        <v>653.8669184705175</v>
      </c>
      <c r="G10" s="32">
        <f>'blk, drift &amp; conc calc'!G142</f>
        <v>32.18813415381699</v>
      </c>
      <c r="H10" s="32">
        <f>'blk, drift &amp; conc calc'!H142</f>
        <v>263.5927256968673</v>
      </c>
      <c r="I10" s="32">
        <f>'blk, drift &amp; conc calc'!I142</f>
        <v>391.26541118558066</v>
      </c>
      <c r="J10" s="32">
        <f>'blk, drift &amp; conc calc'!J142</f>
        <v>139.7973516021468</v>
      </c>
      <c r="K10" s="32">
        <f>'blk, drift &amp; conc calc'!K142</f>
        <v>309.90181926624706</v>
      </c>
      <c r="L10" s="32">
        <f>'blk, drift &amp; conc calc'!L142</f>
        <v>179.52732236953202</v>
      </c>
      <c r="M10" s="40"/>
      <c r="N10" s="7">
        <f>SUM(C10:L10)</f>
        <v>4082.2211226421005</v>
      </c>
      <c r="O10" s="40"/>
      <c r="P10" s="7" t="e">
        <f>'blk, drift &amp; conc calc'!M142</f>
        <v>#DIV/0!</v>
      </c>
      <c r="Q10" s="7" t="e">
        <f>'blk, drift &amp; conc calc'!N142</f>
        <v>#DIV/0!</v>
      </c>
      <c r="R10" s="7" t="e">
        <f>'blk, drift &amp; conc calc'!O142</f>
        <v>#DIV/0!</v>
      </c>
      <c r="S10" s="7" t="e">
        <f>'blk, drift &amp; conc calc'!P142</f>
        <v>#DIV/0!</v>
      </c>
      <c r="T10" s="7" t="e">
        <f>'blk, drift &amp; conc calc'!Q142</f>
        <v>#DIV/0!</v>
      </c>
      <c r="U10" s="7" t="e">
        <f>'blk, drift &amp; conc calc'!R142</f>
        <v>#DIV/0!</v>
      </c>
      <c r="V10" s="7" t="e">
        <f>'blk, drift &amp; conc calc'!S142</f>
        <v>#DIV/0!</v>
      </c>
      <c r="W10" s="7">
        <f>'blk, drift &amp; conc calc'!T142</f>
        <v>22.46174801615139</v>
      </c>
      <c r="X10" s="7" t="e">
        <f>'blk, drift &amp; conc calc'!U142</f>
        <v>#DIV/0!</v>
      </c>
      <c r="Y10" s="7" t="e">
        <f>'blk, drift &amp; conc calc'!V142</f>
        <v>#DIV/0!</v>
      </c>
      <c r="Z10" s="7"/>
    </row>
    <row r="11" spans="1:25" s="35" customFormat="1" ht="11.25">
      <c r="A11" s="161"/>
      <c r="B11" s="35" t="s">
        <v>479</v>
      </c>
      <c r="C11" s="35">
        <v>26</v>
      </c>
      <c r="D11" s="35">
        <v>130</v>
      </c>
      <c r="E11" s="35">
        <v>280</v>
      </c>
      <c r="F11" s="35">
        <v>119</v>
      </c>
      <c r="G11" s="35">
        <v>32</v>
      </c>
      <c r="H11" s="35">
        <v>45</v>
      </c>
      <c r="I11" s="35">
        <v>389</v>
      </c>
      <c r="J11" s="35">
        <v>127</v>
      </c>
      <c r="K11" s="35">
        <v>317</v>
      </c>
      <c r="L11" s="35">
        <v>172</v>
      </c>
      <c r="N11" s="35">
        <v>100</v>
      </c>
      <c r="P11" s="35">
        <v>186.4</v>
      </c>
      <c r="Q11" s="35">
        <v>83.75</v>
      </c>
      <c r="S11" s="35">
        <v>45.25</v>
      </c>
      <c r="T11" s="35">
        <v>336.5</v>
      </c>
      <c r="U11" s="35">
        <v>25.6</v>
      </c>
      <c r="V11" s="35">
        <v>46.4</v>
      </c>
      <c r="W11" s="35">
        <v>41.85</v>
      </c>
      <c r="X11" s="35">
        <v>55</v>
      </c>
      <c r="Y11" s="35">
        <v>0.5</v>
      </c>
    </row>
    <row r="12" spans="2:26" ht="11.25">
      <c r="B12" s="7"/>
      <c r="C12" s="35">
        <f aca="true" t="shared" si="1" ref="C12:L12">C11-C7</f>
        <v>-1.1301228081150683</v>
      </c>
      <c r="D12" s="35">
        <f t="shared" si="1"/>
        <v>-3.3806266022972977</v>
      </c>
      <c r="E12" s="35">
        <f t="shared" si="1"/>
        <v>-1671.5706904869799</v>
      </c>
      <c r="F12" s="35">
        <f t="shared" si="1"/>
        <v>-534.8669184705175</v>
      </c>
      <c r="G12" s="35">
        <f t="shared" si="1"/>
        <v>-0.18813415381698917</v>
      </c>
      <c r="H12" s="35">
        <f t="shared" si="1"/>
        <v>-218.59272569686732</v>
      </c>
      <c r="I12" s="35">
        <f t="shared" si="1"/>
        <v>-2.2654111855806605</v>
      </c>
      <c r="J12" s="35">
        <f t="shared" si="1"/>
        <v>-12.797351602146819</v>
      </c>
      <c r="K12" s="35">
        <f t="shared" si="1"/>
        <v>7.09818073375294</v>
      </c>
      <c r="L12" s="35">
        <f t="shared" si="1"/>
        <v>-7.527322369532072</v>
      </c>
      <c r="M12" s="35"/>
      <c r="N12" s="35">
        <f>N11-N7</f>
        <v>-3982.2211226421005</v>
      </c>
      <c r="O12" s="7"/>
      <c r="P12" s="41" t="e">
        <f aca="true" t="shared" si="2" ref="P12:Y12">(AVERAGE(P6:P7)-P11)</f>
        <v>#DIV/0!</v>
      </c>
      <c r="Q12" s="41" t="e">
        <f t="shared" si="2"/>
        <v>#DIV/0!</v>
      </c>
      <c r="R12" s="41" t="e">
        <f t="shared" si="2"/>
        <v>#DIV/0!</v>
      </c>
      <c r="S12" s="41" t="e">
        <f t="shared" si="2"/>
        <v>#DIV/0!</v>
      </c>
      <c r="T12" s="41" t="e">
        <f t="shared" si="2"/>
        <v>#DIV/0!</v>
      </c>
      <c r="U12" s="41" t="e">
        <f t="shared" si="2"/>
        <v>#DIV/0!</v>
      </c>
      <c r="V12" s="41" t="e">
        <f t="shared" si="2"/>
        <v>#DIV/0!</v>
      </c>
      <c r="W12" s="41">
        <f t="shared" si="2"/>
        <v>-19.388251983848612</v>
      </c>
      <c r="X12" s="41" t="e">
        <f t="shared" si="2"/>
        <v>#DIV/0!</v>
      </c>
      <c r="Y12" s="41" t="e">
        <f t="shared" si="2"/>
        <v>#DIV/0!</v>
      </c>
      <c r="Z12" s="41"/>
    </row>
    <row r="13" spans="2:26" ht="11.25">
      <c r="B13" s="7"/>
      <c r="C13" s="35">
        <f aca="true" t="shared" si="3" ref="C13:L13">(C11-C7)/C11*100</f>
        <v>-4.346626185057955</v>
      </c>
      <c r="D13" s="35">
        <f t="shared" si="3"/>
        <v>-2.600482001767152</v>
      </c>
      <c r="E13" s="35">
        <f t="shared" si="3"/>
        <v>-596.9895323167785</v>
      </c>
      <c r="F13" s="35">
        <f t="shared" si="3"/>
        <v>-449.4679987147205</v>
      </c>
      <c r="G13" s="35">
        <f t="shared" si="3"/>
        <v>-0.5879192306780912</v>
      </c>
      <c r="H13" s="35">
        <f t="shared" si="3"/>
        <v>-485.7616126597051</v>
      </c>
      <c r="I13" s="35">
        <f t="shared" si="3"/>
        <v>-0.5823679140310181</v>
      </c>
      <c r="J13" s="35">
        <f t="shared" si="3"/>
        <v>-10.076654804840015</v>
      </c>
      <c r="K13" s="35">
        <f t="shared" si="3"/>
        <v>2.2391737330450914</v>
      </c>
      <c r="L13" s="35">
        <f t="shared" si="3"/>
        <v>-4.376350214844228</v>
      </c>
      <c r="M13" s="35"/>
      <c r="N13" s="35">
        <f>(N11-N7)/N11*100</f>
        <v>-3982.2211226421005</v>
      </c>
      <c r="O13" s="7"/>
      <c r="P13" s="35" t="e">
        <f aca="true" t="shared" si="4" ref="P13:Y13">P12/P11*100</f>
        <v>#DIV/0!</v>
      </c>
      <c r="Q13" s="35" t="e">
        <f t="shared" si="4"/>
        <v>#DIV/0!</v>
      </c>
      <c r="R13" s="35" t="e">
        <f t="shared" si="4"/>
        <v>#DIV/0!</v>
      </c>
      <c r="S13" s="35" t="e">
        <f t="shared" si="4"/>
        <v>#DIV/0!</v>
      </c>
      <c r="T13" s="35" t="e">
        <f t="shared" si="4"/>
        <v>#DIV/0!</v>
      </c>
      <c r="U13" s="35" t="e">
        <f t="shared" si="4"/>
        <v>#DIV/0!</v>
      </c>
      <c r="V13" s="35" t="e">
        <f t="shared" si="4"/>
        <v>#DIV/0!</v>
      </c>
      <c r="W13" s="35">
        <f t="shared" si="4"/>
        <v>-46.32796172962631</v>
      </c>
      <c r="X13" s="35" t="e">
        <f t="shared" si="4"/>
        <v>#DIV/0!</v>
      </c>
      <c r="Y13" s="35" t="e">
        <f t="shared" si="4"/>
        <v>#DIV/0!</v>
      </c>
      <c r="Z13" s="35"/>
    </row>
    <row r="14" spans="2:26" ht="11.25">
      <c r="B14" s="7"/>
      <c r="C14" s="112"/>
      <c r="D14" s="112"/>
      <c r="E14" s="112"/>
      <c r="F14" s="112"/>
      <c r="G14" s="112"/>
      <c r="H14" s="112"/>
      <c r="I14" s="112"/>
      <c r="J14" s="112"/>
      <c r="K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11.25">
      <c r="A15" s="160">
        <f>'blk, drift &amp; conc calc'!A148</f>
        <v>3</v>
      </c>
      <c r="B15" s="40" t="str">
        <f>'blk, drift &amp; conc calc'!B148</f>
        <v>bir1-1</v>
      </c>
      <c r="C15" s="32">
        <f>'blk, drift &amp; conc calc'!C113</f>
        <v>15.930405746649571</v>
      </c>
      <c r="D15" s="32">
        <f>'blk, drift &amp; conc calc'!D113</f>
        <v>9.391972078528484</v>
      </c>
      <c r="E15" s="32">
        <f>'blk, drift &amp; conc calc'!E113</f>
        <v>359.6029869989196</v>
      </c>
      <c r="F15" s="32">
        <f>'blk, drift &amp; conc calc'!F113</f>
        <v>150.98295080322396</v>
      </c>
      <c r="G15" s="32">
        <f>'blk, drift &amp; conc calc'!G113</f>
        <v>43.384866114876964</v>
      </c>
      <c r="H15" s="32">
        <f>'blk, drift &amp; conc calc'!H113</f>
        <v>56.92054532296572</v>
      </c>
      <c r="I15" s="32">
        <f>'blk, drift &amp; conc calc'!I113</f>
        <v>107.46550934716954</v>
      </c>
      <c r="J15" s="32">
        <f>'blk, drift &amp; conc calc'!J113</f>
        <v>126.8836468977724</v>
      </c>
      <c r="K15" s="32">
        <f>'blk, drift &amp; conc calc'!K113</f>
        <v>307.2931539122397</v>
      </c>
      <c r="L15" s="32">
        <f>'blk, drift &amp; conc calc'!L113</f>
        <v>14.211111503514562</v>
      </c>
      <c r="M15" s="7"/>
      <c r="N15" s="7">
        <f>SUM(C15:L15)</f>
        <v>1192.0671487258605</v>
      </c>
      <c r="O15" s="7"/>
      <c r="P15" s="7" t="e">
        <f>'blk, drift &amp; conc calc'!M113</f>
        <v>#DIV/0!</v>
      </c>
      <c r="Q15" s="7" t="e">
        <f>'blk, drift &amp; conc calc'!N113</f>
        <v>#DIV/0!</v>
      </c>
      <c r="R15" s="7" t="e">
        <f>'blk, drift &amp; conc calc'!O113</f>
        <v>#DIV/0!</v>
      </c>
      <c r="S15" s="7" t="e">
        <f>'blk, drift &amp; conc calc'!P113</f>
        <v>#DIV/0!</v>
      </c>
      <c r="T15" s="7" t="e">
        <f>'blk, drift &amp; conc calc'!Q113</f>
        <v>#DIV/0!</v>
      </c>
      <c r="U15" s="7" t="e">
        <f>'blk, drift &amp; conc calc'!R113</f>
        <v>#DIV/0!</v>
      </c>
      <c r="V15" s="7" t="e">
        <f>'blk, drift &amp; conc calc'!S113</f>
        <v>#DIV/0!</v>
      </c>
      <c r="W15" s="7">
        <f>'blk, drift &amp; conc calc'!T113</f>
        <v>22.319517914567424</v>
      </c>
      <c r="X15" s="7" t="e">
        <f>'blk, drift &amp; conc calc'!U113</f>
        <v>#DIV/0!</v>
      </c>
      <c r="Y15" s="7" t="e">
        <f>'blk, drift &amp; conc calc'!V113</f>
        <v>#DIV/0!</v>
      </c>
      <c r="Z15" s="7"/>
    </row>
    <row r="16" spans="1:26" ht="11.25">
      <c r="A16" s="160">
        <f>'blk, drift &amp; conc calc'!A163</f>
        <v>18</v>
      </c>
      <c r="B16" s="40" t="str">
        <f>'blk, drift &amp; conc calc'!B163</f>
        <v>bir1-2</v>
      </c>
      <c r="C16" s="32">
        <f>'blk, drift &amp; conc calc'!C128</f>
        <v>16.883404069634217</v>
      </c>
      <c r="D16" s="32">
        <f>'blk, drift &amp; conc calc'!D128</f>
        <v>10.71094364425231</v>
      </c>
      <c r="E16" s="32">
        <f>'blk, drift &amp; conc calc'!E128</f>
        <v>372.05050563933537</v>
      </c>
      <c r="F16" s="32">
        <f>'blk, drift &amp; conc calc'!F128</f>
        <v>160.6064370865342</v>
      </c>
      <c r="G16" s="32">
        <f>'blk, drift &amp; conc calc'!G128</f>
        <v>45.07515388997336</v>
      </c>
      <c r="H16" s="32">
        <f>'blk, drift &amp; conc calc'!H128</f>
        <v>52.95381361629072</v>
      </c>
      <c r="I16" s="32">
        <f>'blk, drift &amp; conc calc'!I128</f>
        <v>107.27367150189772</v>
      </c>
      <c r="J16" s="32">
        <f>'blk, drift &amp; conc calc'!J128</f>
        <v>123.1163531022276</v>
      </c>
      <c r="K16" s="40">
        <f>'blk, drift &amp; conc calc'!K128</f>
        <v>311.63421385666936</v>
      </c>
      <c r="L16" s="32">
        <f>'blk, drift &amp; conc calc'!L128</f>
        <v>16.259633730982273</v>
      </c>
      <c r="M16" s="7"/>
      <c r="N16" s="7">
        <f>SUM(C16:L16)</f>
        <v>1216.5641301377973</v>
      </c>
      <c r="O16" s="7"/>
      <c r="P16" s="7" t="e">
        <f>'blk, drift &amp; conc calc'!M135</f>
        <v>#DIV/0!</v>
      </c>
      <c r="Q16" s="7" t="e">
        <f>'blk, drift &amp; conc calc'!N135</f>
        <v>#DIV/0!</v>
      </c>
      <c r="R16" s="7" t="e">
        <f>'blk, drift &amp; conc calc'!O135</f>
        <v>#DIV/0!</v>
      </c>
      <c r="S16" s="7" t="e">
        <f>'blk, drift &amp; conc calc'!P135</f>
        <v>#DIV/0!</v>
      </c>
      <c r="T16" s="7" t="e">
        <f>'blk, drift &amp; conc calc'!Q135</f>
        <v>#DIV/0!</v>
      </c>
      <c r="U16" s="7" t="e">
        <f>'blk, drift &amp; conc calc'!R135</f>
        <v>#DIV/0!</v>
      </c>
      <c r="V16" s="7" t="e">
        <f>'blk, drift &amp; conc calc'!S135</f>
        <v>#DIV/0!</v>
      </c>
      <c r="W16" s="7">
        <f>'blk, drift &amp; conc calc'!T135</f>
        <v>15.24896021690296</v>
      </c>
      <c r="X16" s="7" t="e">
        <f>'blk, drift &amp; conc calc'!U135</f>
        <v>#DIV/0!</v>
      </c>
      <c r="Y16" s="7" t="e">
        <f>'blk, drift &amp; conc calc'!V135</f>
        <v>#DIV/0!</v>
      </c>
      <c r="Z16" s="7"/>
    </row>
    <row r="17" spans="1:25" s="39" customFormat="1" ht="11.25">
      <c r="A17" s="162"/>
      <c r="B17" s="35" t="s">
        <v>535</v>
      </c>
      <c r="C17" s="35">
        <v>16</v>
      </c>
      <c r="D17" s="35">
        <v>7</v>
      </c>
      <c r="E17" s="35">
        <v>370</v>
      </c>
      <c r="F17" s="35">
        <v>170</v>
      </c>
      <c r="G17" s="35">
        <v>44</v>
      </c>
      <c r="H17" s="35">
        <v>52</v>
      </c>
      <c r="I17" s="35">
        <v>110</v>
      </c>
      <c r="J17" s="35">
        <v>125</v>
      </c>
      <c r="K17" s="35">
        <v>310</v>
      </c>
      <c r="L17" s="35">
        <v>18</v>
      </c>
      <c r="M17" s="35"/>
      <c r="N17" s="35">
        <v>100</v>
      </c>
      <c r="O17" s="35"/>
      <c r="P17" s="35">
        <v>370</v>
      </c>
      <c r="Q17" s="35">
        <v>170</v>
      </c>
      <c r="R17" s="35">
        <v>7</v>
      </c>
      <c r="S17" s="35">
        <v>110</v>
      </c>
      <c r="T17" s="35">
        <v>310</v>
      </c>
      <c r="U17" s="35">
        <v>16</v>
      </c>
      <c r="V17" s="35">
        <v>18</v>
      </c>
      <c r="W17" s="35">
        <v>44</v>
      </c>
      <c r="X17" s="35">
        <v>52</v>
      </c>
      <c r="Y17" s="35">
        <v>0.6</v>
      </c>
    </row>
    <row r="18" spans="2:26" ht="11.25">
      <c r="B18" s="32"/>
      <c r="C18" s="35">
        <f>C17-AVERAGE(C15:C16)</f>
        <v>-0.4069049081418932</v>
      </c>
      <c r="D18" s="35">
        <f aca="true" t="shared" si="5" ref="D18:L18">D17-AVERAGE(D15:D16)</f>
        <v>-3.0514578613903964</v>
      </c>
      <c r="E18" s="35">
        <f t="shared" si="5"/>
        <v>4.173253680872506</v>
      </c>
      <c r="F18" s="35">
        <f t="shared" si="5"/>
        <v>14.2053060551209</v>
      </c>
      <c r="G18" s="35">
        <f t="shared" si="5"/>
        <v>-0.23001000242516056</v>
      </c>
      <c r="H18" s="35">
        <f t="shared" si="5"/>
        <v>-2.9371794696282194</v>
      </c>
      <c r="I18" s="35">
        <f t="shared" si="5"/>
        <v>2.6304095754663592</v>
      </c>
      <c r="J18" s="35">
        <f t="shared" si="5"/>
        <v>0</v>
      </c>
      <c r="K18" s="35">
        <f t="shared" si="5"/>
        <v>0.5363161155454463</v>
      </c>
      <c r="L18" s="35">
        <f t="shared" si="5"/>
        <v>2.7646273827515824</v>
      </c>
      <c r="M18" s="35"/>
      <c r="N18" s="35">
        <f>N17-AVERAGE(N15:N16)</f>
        <v>-1104.315639431829</v>
      </c>
      <c r="O18" s="7"/>
      <c r="P18" s="41" t="e">
        <f aca="true" t="shared" si="6" ref="P18:X18">(AVERAGE(P15:P16)-P17)</f>
        <v>#DIV/0!</v>
      </c>
      <c r="Q18" s="41" t="e">
        <f t="shared" si="6"/>
        <v>#DIV/0!</v>
      </c>
      <c r="R18" s="41" t="e">
        <f t="shared" si="6"/>
        <v>#DIV/0!</v>
      </c>
      <c r="S18" s="41" t="e">
        <f t="shared" si="6"/>
        <v>#DIV/0!</v>
      </c>
      <c r="T18" s="41" t="e">
        <f t="shared" si="6"/>
        <v>#DIV/0!</v>
      </c>
      <c r="U18" s="41" t="e">
        <f t="shared" si="6"/>
        <v>#DIV/0!</v>
      </c>
      <c r="V18" s="41" t="e">
        <f t="shared" si="6"/>
        <v>#DIV/0!</v>
      </c>
      <c r="W18" s="41">
        <f t="shared" si="6"/>
        <v>-25.215760934264807</v>
      </c>
      <c r="X18" s="41" t="e">
        <f t="shared" si="6"/>
        <v>#DIV/0!</v>
      </c>
      <c r="Y18" s="41" t="e">
        <f>(AVERAGE(Y15:Y16)-Y17)</f>
        <v>#DIV/0!</v>
      </c>
      <c r="Z18" s="41"/>
    </row>
    <row r="19" spans="2:26" ht="11.25">
      <c r="B19" s="32"/>
      <c r="C19" s="35">
        <f>(C17-AVERAGE(C15:C16))/C17*100</f>
        <v>-2.5431556758868323</v>
      </c>
      <c r="D19" s="35">
        <f aca="true" t="shared" si="7" ref="D19:L19">(D17-AVERAGE(D15:D16))/D17*100</f>
        <v>-43.59225516271995</v>
      </c>
      <c r="E19" s="35">
        <f t="shared" si="7"/>
        <v>1.1279064002358123</v>
      </c>
      <c r="F19" s="35">
        <f t="shared" si="7"/>
        <v>8.356062385365236</v>
      </c>
      <c r="G19" s="35">
        <f t="shared" si="7"/>
        <v>-0.5227500055117286</v>
      </c>
      <c r="H19" s="35">
        <f t="shared" si="7"/>
        <v>-5.648422056977346</v>
      </c>
      <c r="I19" s="35">
        <f t="shared" si="7"/>
        <v>2.391281432242145</v>
      </c>
      <c r="J19" s="35">
        <f t="shared" si="7"/>
        <v>0</v>
      </c>
      <c r="K19" s="35">
        <f t="shared" si="7"/>
        <v>0.1730051985630472</v>
      </c>
      <c r="L19" s="35">
        <f t="shared" si="7"/>
        <v>15.359041015286568</v>
      </c>
      <c r="M19" s="35"/>
      <c r="N19" s="35">
        <f>(N17-AVERAGE(N15:N16))/N17*100</f>
        <v>-1104.315639431829</v>
      </c>
      <c r="O19" s="7"/>
      <c r="P19" s="35" t="e">
        <f aca="true" t="shared" si="8" ref="P19:X19">P18/P17*100</f>
        <v>#DIV/0!</v>
      </c>
      <c r="Q19" s="35" t="e">
        <f t="shared" si="8"/>
        <v>#DIV/0!</v>
      </c>
      <c r="R19" s="35" t="e">
        <f t="shared" si="8"/>
        <v>#DIV/0!</v>
      </c>
      <c r="S19" s="35" t="e">
        <f t="shared" si="8"/>
        <v>#DIV/0!</v>
      </c>
      <c r="T19" s="35" t="e">
        <f t="shared" si="8"/>
        <v>#DIV/0!</v>
      </c>
      <c r="U19" s="35" t="e">
        <f t="shared" si="8"/>
        <v>#DIV/0!</v>
      </c>
      <c r="V19" s="35" t="e">
        <f t="shared" si="8"/>
        <v>#DIV/0!</v>
      </c>
      <c r="W19" s="35">
        <f t="shared" si="8"/>
        <v>-57.308547577874556</v>
      </c>
      <c r="X19" s="35" t="e">
        <f t="shared" si="8"/>
        <v>#DIV/0!</v>
      </c>
      <c r="Y19" s="35" t="e">
        <f>Y18/Y17*100</f>
        <v>#DIV/0!</v>
      </c>
      <c r="Z19" s="35"/>
    </row>
    <row r="20" spans="2:26" ht="11.25">
      <c r="B20" s="32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11.25">
      <c r="A21" s="160">
        <f>'blk, drift &amp; conc calc'!A150</f>
        <v>5</v>
      </c>
      <c r="B21" s="7" t="str">
        <f>'blk, drift &amp; conc calc'!B150</f>
        <v>jp1-1</v>
      </c>
      <c r="C21" s="7">
        <f>'blk, drift &amp; conc calc'!C115</f>
        <v>-0.5822575848259754</v>
      </c>
      <c r="D21" s="7">
        <f>'blk, drift &amp; conc calc'!D115</f>
        <v>12.828036495386256</v>
      </c>
      <c r="E21" s="7">
        <f>'blk, drift &amp; conc calc'!E115</f>
        <v>2771.621946563812</v>
      </c>
      <c r="F21" s="7">
        <f>'blk, drift &amp; conc calc'!F115</f>
        <v>2438.632733648217</v>
      </c>
      <c r="G21" s="7">
        <f>'blk, drift &amp; conc calc'!G115</f>
        <v>6.8658777947119605</v>
      </c>
      <c r="H21" s="7">
        <f>'blk, drift &amp; conc calc'!H115</f>
        <v>110.09489256028824</v>
      </c>
      <c r="I21" s="7">
        <f>'blk, drift &amp; conc calc'!I115</f>
        <v>2.327685741546142</v>
      </c>
      <c r="J21" s="7">
        <f>'blk, drift &amp; conc calc'!J115</f>
        <v>-2.1517557250001627</v>
      </c>
      <c r="K21" s="7">
        <f>'blk, drift &amp; conc calc'!K115</f>
        <v>24.279272322233233</v>
      </c>
      <c r="L21" s="7">
        <f>'blk, drift &amp; conc calc'!L115</f>
        <v>5.883084605134228</v>
      </c>
      <c r="M21" s="7"/>
      <c r="N21" s="7">
        <f>SUM(C21:L21)</f>
        <v>5369.799516421502</v>
      </c>
      <c r="O21" s="7"/>
      <c r="P21" s="7" t="e">
        <f>'blk, drift &amp; conc calc'!M115</f>
        <v>#DIV/0!</v>
      </c>
      <c r="Q21" s="7" t="e">
        <f>'blk, drift &amp; conc calc'!N115</f>
        <v>#DIV/0!</v>
      </c>
      <c r="R21" s="7" t="e">
        <f>'blk, drift &amp; conc calc'!O115</f>
        <v>#DIV/0!</v>
      </c>
      <c r="S21" s="7" t="e">
        <f>'blk, drift &amp; conc calc'!P115</f>
        <v>#DIV/0!</v>
      </c>
      <c r="T21" s="7" t="e">
        <f>'blk, drift &amp; conc calc'!Q115</f>
        <v>#DIV/0!</v>
      </c>
      <c r="U21" s="7" t="e">
        <f>'blk, drift &amp; conc calc'!R115</f>
        <v>#DIV/0!</v>
      </c>
      <c r="V21" s="7" t="e">
        <f>'blk, drift &amp; conc calc'!S115</f>
        <v>#DIV/0!</v>
      </c>
      <c r="W21" s="7">
        <f>'blk, drift &amp; conc calc'!T115</f>
        <v>6.890329082715959</v>
      </c>
      <c r="X21" s="7" t="e">
        <f>'blk, drift &amp; conc calc'!U115</f>
        <v>#DIV/0!</v>
      </c>
      <c r="Y21" s="7" t="e">
        <f>'blk, drift &amp; conc calc'!V115</f>
        <v>#DIV/0!</v>
      </c>
      <c r="Z21" s="7"/>
    </row>
    <row r="22" spans="1:26" ht="11.25">
      <c r="A22" s="160">
        <f>'blk, drift &amp; conc calc'!A169</f>
        <v>24</v>
      </c>
      <c r="B22" s="7" t="str">
        <f>'blk, drift &amp; conc calc'!B169</f>
        <v>jp1-2</v>
      </c>
      <c r="C22" s="7">
        <f>'blk, drift &amp; conc calc'!C134</f>
        <v>0.054711621072096456</v>
      </c>
      <c r="D22" s="7">
        <f>'blk, drift &amp; conc calc'!D134</f>
        <v>13.039808569294095</v>
      </c>
      <c r="E22" s="7">
        <f>'blk, drift &amp; conc calc'!E134</f>
        <v>2843.6601155730623</v>
      </c>
      <c r="F22" s="7">
        <f>'blk, drift &amp; conc calc'!F134</f>
        <v>2482.307130438122</v>
      </c>
      <c r="G22" s="7">
        <f>'blk, drift &amp; conc calc'!G134</f>
        <v>7.659753342832943</v>
      </c>
      <c r="H22" s="7">
        <f>'blk, drift &amp; conc calc'!H134</f>
        <v>104.598232333638</v>
      </c>
      <c r="I22" s="7">
        <f>'blk, drift &amp; conc calc'!I134</f>
        <v>2.468189833549885</v>
      </c>
      <c r="J22" s="7">
        <f>'blk, drift &amp; conc calc'!J134</f>
        <v>-5.675733949954453</v>
      </c>
      <c r="K22" s="7">
        <f>'blk, drift &amp; conc calc'!K134</f>
        <v>24.90573305980226</v>
      </c>
      <c r="L22" s="7">
        <f>'blk, drift &amp; conc calc'!L134</f>
        <v>3.5404548260759943</v>
      </c>
      <c r="M22" s="7"/>
      <c r="N22" s="7">
        <f>SUM(C22:L22)</f>
        <v>5476.558395647496</v>
      </c>
      <c r="O22" s="7"/>
      <c r="P22" s="7" t="e">
        <f>'blk, drift &amp; conc calc'!M128</f>
        <v>#DIV/0!</v>
      </c>
      <c r="Q22" s="7" t="e">
        <f>'blk, drift &amp; conc calc'!N128</f>
        <v>#DIV/0!</v>
      </c>
      <c r="R22" s="7" t="e">
        <f>'blk, drift &amp; conc calc'!O128</f>
        <v>#DIV/0!</v>
      </c>
      <c r="S22" s="7" t="e">
        <f>'blk, drift &amp; conc calc'!P128</f>
        <v>#DIV/0!</v>
      </c>
      <c r="T22" s="7" t="e">
        <f>'blk, drift &amp; conc calc'!Q128</f>
        <v>#DIV/0!</v>
      </c>
      <c r="U22" s="7" t="e">
        <f>'blk, drift &amp; conc calc'!R128</f>
        <v>#DIV/0!</v>
      </c>
      <c r="V22" s="7" t="e">
        <f>'blk, drift &amp; conc calc'!S128</f>
        <v>#DIV/0!</v>
      </c>
      <c r="W22" s="7">
        <f>'blk, drift &amp; conc calc'!T128</f>
        <v>22.55617887704235</v>
      </c>
      <c r="X22" s="7" t="e">
        <f>'blk, drift &amp; conc calc'!U128</f>
        <v>#DIV/0!</v>
      </c>
      <c r="Y22" s="7" t="e">
        <f>'blk, drift &amp; conc calc'!V128</f>
        <v>#DIV/0!</v>
      </c>
      <c r="Z22" s="7"/>
    </row>
    <row r="23" spans="1:25" s="39" customFormat="1" ht="11.25">
      <c r="A23" s="162"/>
      <c r="B23" s="35" t="s">
        <v>478</v>
      </c>
      <c r="C23" s="35">
        <v>1.54</v>
      </c>
      <c r="D23" s="35">
        <v>19.5</v>
      </c>
      <c r="E23" s="35">
        <v>2807</v>
      </c>
      <c r="F23" s="35">
        <v>2460</v>
      </c>
      <c r="G23" s="35">
        <v>7.24</v>
      </c>
      <c r="H23" s="35">
        <v>116</v>
      </c>
      <c r="I23" s="35">
        <v>3.32</v>
      </c>
      <c r="J23" s="35">
        <v>6.72</v>
      </c>
      <c r="K23" s="35">
        <v>27.7</v>
      </c>
      <c r="L23" s="35">
        <v>5.92</v>
      </c>
      <c r="M23" s="35"/>
      <c r="N23" s="35">
        <v>100</v>
      </c>
      <c r="O23" s="35"/>
      <c r="P23" s="35">
        <v>2807</v>
      </c>
      <c r="Q23" s="35">
        <v>2460</v>
      </c>
      <c r="R23" s="39">
        <v>19.5</v>
      </c>
      <c r="S23" s="39">
        <v>3.32</v>
      </c>
      <c r="T23" s="39">
        <v>27.6</v>
      </c>
      <c r="U23" s="39">
        <v>1.54</v>
      </c>
      <c r="V23" s="39">
        <v>5.92</v>
      </c>
      <c r="W23" s="39">
        <v>7.24</v>
      </c>
      <c r="X23" s="39">
        <v>116</v>
      </c>
      <c r="Y23" s="39">
        <v>1.48</v>
      </c>
    </row>
    <row r="24" spans="1:26" s="39" customFormat="1" ht="11.25">
      <c r="A24" s="162"/>
      <c r="B24" s="35"/>
      <c r="C24" s="35">
        <f aca="true" t="shared" si="9" ref="C24:L24">C23-AVERAGE(C21:C22)</f>
        <v>1.8037729818769395</v>
      </c>
      <c r="D24" s="35">
        <f t="shared" si="9"/>
        <v>6.566077467659824</v>
      </c>
      <c r="E24" s="35">
        <f t="shared" si="9"/>
        <v>-0.6410310684368596</v>
      </c>
      <c r="F24" s="35">
        <f t="shared" si="9"/>
        <v>-0.4699320431691376</v>
      </c>
      <c r="G24" s="35">
        <f t="shared" si="9"/>
        <v>-0.022815568772450945</v>
      </c>
      <c r="H24" s="35">
        <f t="shared" si="9"/>
        <v>8.65343755303688</v>
      </c>
      <c r="I24" s="35">
        <f t="shared" si="9"/>
        <v>0.9220622124519866</v>
      </c>
      <c r="J24" s="35">
        <f t="shared" si="9"/>
        <v>10.633744837477307</v>
      </c>
      <c r="K24" s="35">
        <f t="shared" si="9"/>
        <v>3.1074973089822535</v>
      </c>
      <c r="L24" s="35">
        <f t="shared" si="9"/>
        <v>1.2082302843948884</v>
      </c>
      <c r="M24" s="35"/>
      <c r="N24" s="35">
        <f>N23-AVERAGE(N21:N22)</f>
        <v>-5323.178956034499</v>
      </c>
      <c r="O24" s="35"/>
      <c r="P24" s="41" t="e">
        <f aca="true" t="shared" si="10" ref="P24:X24">(AVERAGE(P21:P22)-P23)</f>
        <v>#DIV/0!</v>
      </c>
      <c r="Q24" s="41" t="e">
        <f t="shared" si="10"/>
        <v>#DIV/0!</v>
      </c>
      <c r="R24" s="41" t="e">
        <f t="shared" si="10"/>
        <v>#DIV/0!</v>
      </c>
      <c r="S24" s="41" t="e">
        <f t="shared" si="10"/>
        <v>#DIV/0!</v>
      </c>
      <c r="T24" s="41" t="e">
        <f t="shared" si="10"/>
        <v>#DIV/0!</v>
      </c>
      <c r="U24" s="41" t="e">
        <f t="shared" si="10"/>
        <v>#DIV/0!</v>
      </c>
      <c r="V24" s="41" t="e">
        <f t="shared" si="10"/>
        <v>#DIV/0!</v>
      </c>
      <c r="W24" s="41">
        <f t="shared" si="10"/>
        <v>7.483253979879153</v>
      </c>
      <c r="X24" s="41" t="e">
        <f t="shared" si="10"/>
        <v>#DIV/0!</v>
      </c>
      <c r="Y24" s="41" t="e">
        <f>(AVERAGE(Y21:Y22)-Y23)</f>
        <v>#DIV/0!</v>
      </c>
      <c r="Z24" s="41"/>
    </row>
    <row r="25" spans="1:26" s="39" customFormat="1" ht="11.25">
      <c r="A25" s="162"/>
      <c r="B25" s="35"/>
      <c r="C25" s="35">
        <f>(C23-AVERAGE(C21:C22))/C23*100</f>
        <v>117.12811570629478</v>
      </c>
      <c r="D25" s="35">
        <f aca="true" t="shared" si="11" ref="D25:L25">(D23-AVERAGE(D21:D22))/D23*100</f>
        <v>33.672192141845244</v>
      </c>
      <c r="E25" s="35">
        <f t="shared" si="11"/>
        <v>-0.02283687454352902</v>
      </c>
      <c r="F25" s="35">
        <f t="shared" si="11"/>
        <v>-0.019102928584111285</v>
      </c>
      <c r="G25" s="35">
        <f t="shared" si="11"/>
        <v>-0.31513216536534455</v>
      </c>
      <c r="H25" s="35">
        <f t="shared" si="11"/>
        <v>7.459859959514552</v>
      </c>
      <c r="I25" s="35">
        <f t="shared" si="11"/>
        <v>27.77295820638514</v>
      </c>
      <c r="J25" s="35">
        <f t="shared" si="11"/>
        <v>158.24025055769803</v>
      </c>
      <c r="K25" s="35">
        <f t="shared" si="11"/>
        <v>11.218401837481059</v>
      </c>
      <c r="L25" s="35">
        <f t="shared" si="11"/>
        <v>20.40929534450825</v>
      </c>
      <c r="M25" s="35"/>
      <c r="N25" s="35">
        <f>(N23-AVERAGE(N21:N22))/N23*100</f>
        <v>-5323.178956034499</v>
      </c>
      <c r="O25" s="35"/>
      <c r="P25" s="35" t="e">
        <f aca="true" t="shared" si="12" ref="P25:X25">P24/P23*100</f>
        <v>#DIV/0!</v>
      </c>
      <c r="Q25" s="35" t="e">
        <f t="shared" si="12"/>
        <v>#DIV/0!</v>
      </c>
      <c r="R25" s="35" t="e">
        <f t="shared" si="12"/>
        <v>#DIV/0!</v>
      </c>
      <c r="S25" s="35" t="e">
        <f t="shared" si="12"/>
        <v>#DIV/0!</v>
      </c>
      <c r="T25" s="35" t="e">
        <f t="shared" si="12"/>
        <v>#DIV/0!</v>
      </c>
      <c r="U25" s="35" t="e">
        <f t="shared" si="12"/>
        <v>#DIV/0!</v>
      </c>
      <c r="V25" s="35" t="e">
        <f t="shared" si="12"/>
        <v>#DIV/0!</v>
      </c>
      <c r="W25" s="35">
        <f t="shared" si="12"/>
        <v>103.35986160054078</v>
      </c>
      <c r="X25" s="35" t="e">
        <f t="shared" si="12"/>
        <v>#DIV/0!</v>
      </c>
      <c r="Y25" s="35" t="e">
        <f>Y24/Y23*100</f>
        <v>#DIV/0!</v>
      </c>
      <c r="Z25" s="35"/>
    </row>
    <row r="26" spans="2:26" ht="11.25">
      <c r="B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11.25">
      <c r="A27" s="160">
        <f>'blk, drift &amp; conc calc'!A156</f>
        <v>11</v>
      </c>
      <c r="B27" s="32" t="str">
        <f>'blk, drift &amp; conc calc'!B156</f>
        <v>ja3-1</v>
      </c>
      <c r="C27" s="32">
        <f>'blk, drift &amp; conc calc'!C121</f>
        <v>20.412720057335214</v>
      </c>
      <c r="D27" s="32">
        <f>'blk, drift &amp; conc calc'!D121</f>
        <v>328.1951111639582</v>
      </c>
      <c r="E27" s="32">
        <f>'blk, drift &amp; conc calc'!E121</f>
        <v>55.47355758861768</v>
      </c>
      <c r="F27" s="32">
        <f>'blk, drift &amp; conc calc'!F121</f>
        <v>42.214282149264974</v>
      </c>
      <c r="G27" s="32">
        <f>'blk, drift &amp; conc calc'!G121</f>
        <v>20.824896702978965</v>
      </c>
      <c r="H27" s="32">
        <f>'blk, drift &amp; conc calc'!H121</f>
        <v>48.032315994592224</v>
      </c>
      <c r="I27" s="32">
        <f>'blk, drift &amp; conc calc'!I121</f>
        <v>288.5950958468053</v>
      </c>
      <c r="J27" s="32">
        <f>'blk, drift &amp; conc calc'!J121</f>
        <v>35.295680502924085</v>
      </c>
      <c r="K27" s="32">
        <f>'blk, drift &amp; conc calc'!K121</f>
        <v>163.4501995328097</v>
      </c>
      <c r="L27" s="32">
        <f>'blk, drift &amp; conc calc'!L121</f>
        <v>114.87545184959453</v>
      </c>
      <c r="M27" s="7"/>
      <c r="N27" s="7">
        <f>SUM(C27:L27)</f>
        <v>1117.3693113888808</v>
      </c>
      <c r="O27" s="7"/>
      <c r="P27" s="7" t="e">
        <f>'blk, drift &amp; conc calc'!M121</f>
        <v>#DIV/0!</v>
      </c>
      <c r="Q27" s="7" t="e">
        <f>'blk, drift &amp; conc calc'!N121</f>
        <v>#DIV/0!</v>
      </c>
      <c r="R27" s="7" t="e">
        <f>'blk, drift &amp; conc calc'!O121</f>
        <v>#DIV/0!</v>
      </c>
      <c r="S27" s="7" t="e">
        <f>'blk, drift &amp; conc calc'!P121</f>
        <v>#DIV/0!</v>
      </c>
      <c r="T27" s="7" t="e">
        <f>'blk, drift &amp; conc calc'!Q121</f>
        <v>#DIV/0!</v>
      </c>
      <c r="U27" s="7" t="e">
        <f>'blk, drift &amp; conc calc'!R121</f>
        <v>#DIV/0!</v>
      </c>
      <c r="V27" s="7" t="e">
        <f>'blk, drift &amp; conc calc'!S121</f>
        <v>#DIV/0!</v>
      </c>
      <c r="W27" s="7">
        <f>'blk, drift &amp; conc calc'!T121</f>
        <v>14.479368887664187</v>
      </c>
      <c r="X27" s="7" t="e">
        <f>'blk, drift &amp; conc calc'!U121</f>
        <v>#DIV/0!</v>
      </c>
      <c r="Y27" s="7" t="e">
        <f>'blk, drift &amp; conc calc'!V121</f>
        <v>#DIV/0!</v>
      </c>
      <c r="Z27" s="7"/>
    </row>
    <row r="28" spans="1:26" ht="11.25">
      <c r="A28" s="160">
        <f>'blk, drift &amp; conc calc'!A173</f>
        <v>28</v>
      </c>
      <c r="B28" s="32" t="str">
        <f>'blk, drift &amp; conc calc'!B173</f>
        <v>ja3-2</v>
      </c>
      <c r="C28" s="32">
        <f>'blk, drift &amp; conc calc'!C138</f>
        <v>21.347086768687085</v>
      </c>
      <c r="D28" s="32">
        <f>'blk, drift &amp; conc calc'!D138</f>
        <v>318.06988724310656</v>
      </c>
      <c r="E28" s="32">
        <f>'blk, drift &amp; conc calc'!E138</f>
        <v>60.12107595120632</v>
      </c>
      <c r="F28" s="32">
        <f>'blk, drift &amp; conc calc'!F138</f>
        <v>39.44424007704409</v>
      </c>
      <c r="G28" s="32">
        <f>'blk, drift &amp; conc calc'!G138</f>
        <v>21.517033088639295</v>
      </c>
      <c r="H28" s="32">
        <f>'blk, drift &amp; conc calc'!H138</f>
        <v>27.97493956539492</v>
      </c>
      <c r="I28" s="32">
        <f>'blk, drift &amp; conc calc'!I138</f>
        <v>287.4152912481461</v>
      </c>
      <c r="J28" s="32">
        <f>'blk, drift &amp; conc calc'!J138</f>
        <v>34.276205565610354</v>
      </c>
      <c r="K28" s="32">
        <f>'blk, drift &amp; conc calc'!K138</f>
        <v>166.25318654245885</v>
      </c>
      <c r="L28" s="32">
        <f>'blk, drift &amp; conc calc'!L138</f>
        <v>121.57405289982373</v>
      </c>
      <c r="M28" s="7"/>
      <c r="N28" s="7">
        <f>SUM(C28:L28)</f>
        <v>1097.9929989501172</v>
      </c>
      <c r="O28" s="7"/>
      <c r="P28" s="7" t="e">
        <f>'blk, drift &amp; conc calc'!M139</f>
        <v>#DIV/0!</v>
      </c>
      <c r="Q28" s="7" t="e">
        <f>'blk, drift &amp; conc calc'!N139</f>
        <v>#DIV/0!</v>
      </c>
      <c r="R28" s="7" t="e">
        <f>'blk, drift &amp; conc calc'!O139</f>
        <v>#DIV/0!</v>
      </c>
      <c r="S28" s="7" t="e">
        <f>'blk, drift &amp; conc calc'!P139</f>
        <v>#DIV/0!</v>
      </c>
      <c r="T28" s="7" t="e">
        <f>'blk, drift &amp; conc calc'!Q139</f>
        <v>#DIV/0!</v>
      </c>
      <c r="U28" s="7" t="e">
        <f>'blk, drift &amp; conc calc'!R139</f>
        <v>#DIV/0!</v>
      </c>
      <c r="V28" s="7" t="e">
        <f>'blk, drift &amp; conc calc'!S139</f>
        <v>#DIV/0!</v>
      </c>
      <c r="W28" s="7">
        <f>'blk, drift &amp; conc calc'!T139</f>
        <v>5.7197005913247905</v>
      </c>
      <c r="X28" s="7" t="e">
        <f>'blk, drift &amp; conc calc'!U139</f>
        <v>#DIV/0!</v>
      </c>
      <c r="Y28" s="7" t="e">
        <f>'blk, drift &amp; conc calc'!V139</f>
        <v>#DIV/0!</v>
      </c>
      <c r="Z28" s="7"/>
    </row>
    <row r="29" spans="1:25" s="35" customFormat="1" ht="11.25">
      <c r="A29" s="161"/>
      <c r="B29" s="35" t="s">
        <v>379</v>
      </c>
      <c r="C29" s="35">
        <v>21.2</v>
      </c>
      <c r="D29" s="35">
        <v>323</v>
      </c>
      <c r="E29" s="35">
        <v>66.2</v>
      </c>
      <c r="F29" s="35">
        <v>32.2</v>
      </c>
      <c r="G29" s="35">
        <v>22</v>
      </c>
      <c r="H29" s="35">
        <v>21.1</v>
      </c>
      <c r="I29" s="35">
        <v>287</v>
      </c>
      <c r="J29" s="35">
        <v>43.4</v>
      </c>
      <c r="K29" s="35">
        <v>169</v>
      </c>
      <c r="L29" s="35">
        <v>118</v>
      </c>
      <c r="N29" s="35">
        <v>100</v>
      </c>
      <c r="P29" s="35">
        <v>66.2</v>
      </c>
      <c r="Q29" s="35">
        <v>32.2</v>
      </c>
      <c r="R29" s="35">
        <v>323</v>
      </c>
      <c r="S29" s="35">
        <v>287</v>
      </c>
      <c r="T29" s="35">
        <v>169</v>
      </c>
      <c r="U29" s="35">
        <v>21.2</v>
      </c>
      <c r="V29" s="35">
        <v>118</v>
      </c>
      <c r="W29" s="35">
        <v>22</v>
      </c>
      <c r="X29" s="35">
        <v>21.1</v>
      </c>
      <c r="Y29" s="35">
        <v>3.41</v>
      </c>
    </row>
    <row r="30" spans="1:26" s="39" customFormat="1" ht="11.25">
      <c r="A30" s="162"/>
      <c r="B30" s="35"/>
      <c r="C30" s="35">
        <f>C29-AVERAGE(C27:C28)</f>
        <v>0.3200965869888499</v>
      </c>
      <c r="D30" s="35">
        <f aca="true" t="shared" si="13" ref="D30:L30">D29-AVERAGE(D27:D28)</f>
        <v>-0.13249920353234756</v>
      </c>
      <c r="E30" s="35">
        <f t="shared" si="13"/>
        <v>8.402683230088002</v>
      </c>
      <c r="F30" s="35">
        <f t="shared" si="13"/>
        <v>-8.629261113154527</v>
      </c>
      <c r="G30" s="35">
        <f t="shared" si="13"/>
        <v>0.8290351041908721</v>
      </c>
      <c r="H30" s="35">
        <f t="shared" si="13"/>
        <v>-16.90362777999357</v>
      </c>
      <c r="I30" s="35">
        <f t="shared" si="13"/>
        <v>-1.0051935474756988</v>
      </c>
      <c r="J30" s="35">
        <f t="shared" si="13"/>
        <v>8.614056965732779</v>
      </c>
      <c r="K30" s="35">
        <f t="shared" si="13"/>
        <v>4.148306962365723</v>
      </c>
      <c r="L30" s="35">
        <f t="shared" si="13"/>
        <v>-0.22475237470912646</v>
      </c>
      <c r="M30" s="35"/>
      <c r="N30" s="35">
        <f>N29-AVERAGE(N27:N28)</f>
        <v>-1007.6811551694991</v>
      </c>
      <c r="O30" s="35"/>
      <c r="P30" s="41" t="e">
        <f>(AVERAGE(P27:P28)-P29)</f>
        <v>#DIV/0!</v>
      </c>
      <c r="Q30" s="41" t="e">
        <f aca="true" t="shared" si="14" ref="Q30:Y30">(AVERAGE(Q27:Q28)-Q29)</f>
        <v>#DIV/0!</v>
      </c>
      <c r="R30" s="41" t="e">
        <f t="shared" si="14"/>
        <v>#DIV/0!</v>
      </c>
      <c r="S30" s="41" t="e">
        <f t="shared" si="14"/>
        <v>#DIV/0!</v>
      </c>
      <c r="T30" s="41" t="e">
        <f t="shared" si="14"/>
        <v>#DIV/0!</v>
      </c>
      <c r="U30" s="41" t="e">
        <f t="shared" si="14"/>
        <v>#DIV/0!</v>
      </c>
      <c r="V30" s="41" t="e">
        <f t="shared" si="14"/>
        <v>#DIV/0!</v>
      </c>
      <c r="W30" s="41">
        <f t="shared" si="14"/>
        <v>-11.900465260505511</v>
      </c>
      <c r="X30" s="41" t="e">
        <f t="shared" si="14"/>
        <v>#DIV/0!</v>
      </c>
      <c r="Y30" s="41" t="e">
        <f t="shared" si="14"/>
        <v>#DIV/0!</v>
      </c>
      <c r="Z30" s="41"/>
    </row>
    <row r="31" spans="1:26" s="39" customFormat="1" ht="11.25">
      <c r="A31" s="162"/>
      <c r="B31" s="35"/>
      <c r="C31" s="35">
        <f>(C29-AVERAGE(C27:C28))/C29*100</f>
        <v>1.50988956126816</v>
      </c>
      <c r="D31" s="35">
        <f aca="true" t="shared" si="15" ref="D31:L31">(D29-AVERAGE(D27:D28))/D29*100</f>
        <v>-0.04102142524221287</v>
      </c>
      <c r="E31" s="35">
        <f t="shared" si="15"/>
        <v>12.692874969921453</v>
      </c>
      <c r="F31" s="35">
        <f t="shared" si="15"/>
        <v>-26.798947556380515</v>
      </c>
      <c r="G31" s="35">
        <f t="shared" si="15"/>
        <v>3.7683413826857826</v>
      </c>
      <c r="H31" s="35">
        <f t="shared" si="15"/>
        <v>-80.11197999996952</v>
      </c>
      <c r="I31" s="35">
        <f t="shared" si="15"/>
        <v>-0.35024165417271735</v>
      </c>
      <c r="J31" s="35">
        <f t="shared" si="15"/>
        <v>19.848057524729906</v>
      </c>
      <c r="K31" s="35">
        <f t="shared" si="15"/>
        <v>2.454619504358416</v>
      </c>
      <c r="L31" s="35">
        <f t="shared" si="15"/>
        <v>-0.19046811416027665</v>
      </c>
      <c r="M31" s="35"/>
      <c r="N31" s="35">
        <f>(N29-AVERAGE(N27:N28))/N29*100</f>
        <v>-1007.6811551694991</v>
      </c>
      <c r="O31" s="35"/>
      <c r="P31" s="35" t="e">
        <f aca="true" t="shared" si="16" ref="P31:X31">P30/P29*100</f>
        <v>#DIV/0!</v>
      </c>
      <c r="Q31" s="35" t="e">
        <f t="shared" si="16"/>
        <v>#DIV/0!</v>
      </c>
      <c r="R31" s="35" t="e">
        <f t="shared" si="16"/>
        <v>#DIV/0!</v>
      </c>
      <c r="S31" s="35" t="e">
        <f t="shared" si="16"/>
        <v>#DIV/0!</v>
      </c>
      <c r="T31" s="35" t="e">
        <f t="shared" si="16"/>
        <v>#DIV/0!</v>
      </c>
      <c r="U31" s="35" t="e">
        <f t="shared" si="16"/>
        <v>#DIV/0!</v>
      </c>
      <c r="V31" s="35" t="e">
        <f t="shared" si="16"/>
        <v>#DIV/0!</v>
      </c>
      <c r="W31" s="35">
        <f t="shared" si="16"/>
        <v>-54.093023911388684</v>
      </c>
      <c r="X31" s="35" t="e">
        <f t="shared" si="16"/>
        <v>#DIV/0!</v>
      </c>
      <c r="Y31" s="35" t="e">
        <f>Y30/Y29*100</f>
        <v>#DIV/0!</v>
      </c>
      <c r="Z31" s="35"/>
    </row>
    <row r="32" spans="2:26" ht="11.25">
      <c r="B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5" ht="11.25">
      <c r="A33" s="163">
        <f>'blk, drift &amp; conc calc'!A158</f>
        <v>13</v>
      </c>
      <c r="B33" s="1" t="str">
        <f>'blk, drift &amp; conc calc'!B158</f>
        <v>dts1-1</v>
      </c>
      <c r="C33" s="7">
        <f>'blk, drift &amp; conc calc'!C123</f>
        <v>-0.1698745775931812</v>
      </c>
      <c r="D33" s="7">
        <f>'blk, drift &amp; conc calc'!D123</f>
        <v>3.7924792386394444</v>
      </c>
      <c r="E33" s="7">
        <f>'blk, drift &amp; conc calc'!E123</f>
        <v>3724.196177972589</v>
      </c>
      <c r="F33" s="7">
        <f>'blk, drift &amp; conc calc'!F123</f>
        <v>2328.966414242828</v>
      </c>
      <c r="G33" s="7">
        <f>'blk, drift &amp; conc calc'!G123</f>
        <v>3.343095884570374</v>
      </c>
      <c r="H33" s="7">
        <f>'blk, drift &amp; conc calc'!H123</f>
        <v>126.13409918539728</v>
      </c>
      <c r="I33" s="7">
        <f>'blk, drift &amp; conc calc'!I123</f>
        <v>2.0605341636970667</v>
      </c>
      <c r="J33" s="7">
        <f>'blk, drift &amp; conc calc'!J123</f>
        <v>-3.202005601758957</v>
      </c>
      <c r="K33" s="7">
        <f>'blk, drift &amp; conc calc'!K123</f>
        <v>9.298582890596823</v>
      </c>
      <c r="L33" s="7">
        <f>'blk, drift &amp; conc calc'!L123</f>
        <v>1.8499134588439987</v>
      </c>
      <c r="N33" s="7">
        <f>SUM(C33:L33)</f>
        <v>6196.269416857809</v>
      </c>
      <c r="P33" s="7" t="e">
        <f>'blk, drift &amp; conc calc'!M118</f>
        <v>#DIV/0!</v>
      </c>
      <c r="Q33" s="7" t="e">
        <f>'blk, drift &amp; conc calc'!N118</f>
        <v>#DIV/0!</v>
      </c>
      <c r="R33" s="7" t="e">
        <f>'blk, drift &amp; conc calc'!O118</f>
        <v>#DIV/0!</v>
      </c>
      <c r="S33" s="7" t="e">
        <f>'blk, drift &amp; conc calc'!P118</f>
        <v>#DIV/0!</v>
      </c>
      <c r="T33" s="7" t="e">
        <f>'blk, drift &amp; conc calc'!Q118</f>
        <v>#DIV/0!</v>
      </c>
      <c r="U33" s="7" t="e">
        <f>'blk, drift &amp; conc calc'!R118</f>
        <v>#DIV/0!</v>
      </c>
      <c r="V33" s="7" t="e">
        <f>'blk, drift &amp; conc calc'!S118</f>
        <v>#DIV/0!</v>
      </c>
      <c r="W33" s="7">
        <f>'blk, drift &amp; conc calc'!T118</f>
        <v>19.325256943381326</v>
      </c>
      <c r="X33" s="7" t="e">
        <f>'blk, drift &amp; conc calc'!U118</f>
        <v>#DIV/0!</v>
      </c>
      <c r="Y33" s="7" t="e">
        <f>'blk, drift &amp; conc calc'!V118</f>
        <v>#DIV/0!</v>
      </c>
    </row>
    <row r="34" spans="1:25" ht="11.25">
      <c r="A34" s="160">
        <f>'blk, drift &amp; conc calc'!A175</f>
        <v>30</v>
      </c>
      <c r="B34" s="7" t="str">
        <f>'blk, drift &amp; conc calc'!B175</f>
        <v>dts1-2</v>
      </c>
      <c r="C34" s="177">
        <f>'blk, drift &amp; conc calc'!C140</f>
        <v>-0.6080214011144711</v>
      </c>
      <c r="D34" s="177">
        <f>'blk, drift &amp; conc calc'!D140</f>
        <v>3.6566185484681477</v>
      </c>
      <c r="E34" s="177">
        <f>'blk, drift &amp; conc calc'!E140</f>
        <v>3728.6335038910306</v>
      </c>
      <c r="F34" s="177">
        <f>'blk, drift &amp; conc calc'!F140</f>
        <v>2284.8058627222745</v>
      </c>
      <c r="G34" s="177">
        <f>'blk, drift &amp; conc calc'!G140</f>
        <v>3.6280752515727643</v>
      </c>
      <c r="H34" s="177">
        <f>'blk, drift &amp; conc calc'!H140</f>
        <v>119.40657370593635</v>
      </c>
      <c r="I34" s="177">
        <f>'blk, drift &amp; conc calc'!I140</f>
        <v>1.9402600660880747</v>
      </c>
      <c r="J34" s="177">
        <f>'blk, drift &amp; conc calc'!J140</f>
        <v>-3.7065821270406776</v>
      </c>
      <c r="K34" s="177">
        <f>'blk, drift &amp; conc calc'!K140</f>
        <v>13.03997226852764</v>
      </c>
      <c r="L34" s="177">
        <f>'blk, drift &amp; conc calc'!L140</f>
        <v>3.4820022228764724</v>
      </c>
      <c r="N34" s="7">
        <f>SUM(C34:L34)</f>
        <v>6154.27826514862</v>
      </c>
      <c r="P34" s="7" t="e">
        <f>'blk, drift &amp; conc calc'!M131</f>
        <v>#DIV/0!</v>
      </c>
      <c r="Q34" s="7" t="e">
        <f>'blk, drift &amp; conc calc'!N131</f>
        <v>#DIV/0!</v>
      </c>
      <c r="R34" s="7" t="e">
        <f>'blk, drift &amp; conc calc'!O131</f>
        <v>#DIV/0!</v>
      </c>
      <c r="S34" s="7" t="e">
        <f>'blk, drift &amp; conc calc'!P131</f>
        <v>#DIV/0!</v>
      </c>
      <c r="T34" s="7" t="e">
        <f>'blk, drift &amp; conc calc'!Q131</f>
        <v>#DIV/0!</v>
      </c>
      <c r="U34" s="7" t="e">
        <f>'blk, drift &amp; conc calc'!R131</f>
        <v>#DIV/0!</v>
      </c>
      <c r="V34" s="7" t="e">
        <f>'blk, drift &amp; conc calc'!S131</f>
        <v>#DIV/0!</v>
      </c>
      <c r="W34" s="7">
        <f>'blk, drift &amp; conc calc'!T131</f>
        <v>26.067662323230063</v>
      </c>
      <c r="X34" s="7" t="e">
        <f>'blk, drift &amp; conc calc'!U131</f>
        <v>#DIV/0!</v>
      </c>
      <c r="Y34" s="7" t="e">
        <f>'blk, drift &amp; conc calc'!V131</f>
        <v>#DIV/0!</v>
      </c>
    </row>
    <row r="35" spans="1:25" s="39" customFormat="1" ht="11.25">
      <c r="A35" s="162"/>
      <c r="B35" s="35" t="s">
        <v>502</v>
      </c>
      <c r="C35" s="35">
        <v>0.04</v>
      </c>
      <c r="D35" s="35">
        <v>1.7</v>
      </c>
      <c r="E35" s="35">
        <v>3990</v>
      </c>
      <c r="F35" s="35">
        <v>2360</v>
      </c>
      <c r="G35" s="35">
        <v>3.5</v>
      </c>
      <c r="H35" s="35">
        <v>140</v>
      </c>
      <c r="I35" s="35">
        <v>0.32</v>
      </c>
      <c r="J35" s="35">
        <v>0.49</v>
      </c>
      <c r="K35" s="35">
        <v>11</v>
      </c>
      <c r="L35" s="35">
        <v>4</v>
      </c>
      <c r="M35" s="35"/>
      <c r="N35" s="35">
        <v>100</v>
      </c>
      <c r="O35" s="35"/>
      <c r="P35" s="35">
        <v>3990</v>
      </c>
      <c r="Q35" s="35">
        <v>2360</v>
      </c>
      <c r="R35" s="39">
        <v>1.7</v>
      </c>
      <c r="S35" s="39">
        <v>0.32</v>
      </c>
      <c r="T35" s="39">
        <v>11</v>
      </c>
      <c r="U35" s="39">
        <v>0.04</v>
      </c>
      <c r="V35" s="39">
        <v>4</v>
      </c>
      <c r="W35" s="39">
        <v>3.5</v>
      </c>
      <c r="X35" s="39">
        <v>140</v>
      </c>
      <c r="Y35" s="39">
        <v>2.2</v>
      </c>
    </row>
    <row r="36" spans="2:26" ht="11.25">
      <c r="B36" s="7"/>
      <c r="C36" s="35">
        <f>C35-(AVERAGE(C33:C34))</f>
        <v>0.4289479893538261</v>
      </c>
      <c r="D36" s="35">
        <f aca="true" t="shared" si="17" ref="D36:L36">D35-(AVERAGE(D33:D34))</f>
        <v>-2.0245488935537956</v>
      </c>
      <c r="E36" s="35">
        <f t="shared" si="17"/>
        <v>263.5851590681905</v>
      </c>
      <c r="F36" s="35">
        <f t="shared" si="17"/>
        <v>53.11386151744864</v>
      </c>
      <c r="G36" s="35">
        <f t="shared" si="17"/>
        <v>0.014414431928430727</v>
      </c>
      <c r="H36" s="35">
        <f t="shared" si="17"/>
        <v>17.229663554333186</v>
      </c>
      <c r="I36" s="35">
        <f t="shared" si="17"/>
        <v>-1.6803971148925705</v>
      </c>
      <c r="J36" s="35">
        <f t="shared" si="17"/>
        <v>3.9442938643998176</v>
      </c>
      <c r="K36" s="35">
        <f t="shared" si="17"/>
        <v>-0.16927757956223033</v>
      </c>
      <c r="L36" s="35">
        <f t="shared" si="17"/>
        <v>1.3340421591397646</v>
      </c>
      <c r="M36" s="35"/>
      <c r="N36" s="35">
        <f>N35-N33</f>
        <v>-6096.269416857809</v>
      </c>
      <c r="O36" s="7"/>
      <c r="P36" s="35" t="e">
        <f aca="true" t="shared" si="18" ref="P36:Y36">P35-P33</f>
        <v>#DIV/0!</v>
      </c>
      <c r="Q36" s="35" t="e">
        <f t="shared" si="18"/>
        <v>#DIV/0!</v>
      </c>
      <c r="R36" s="35" t="e">
        <f t="shared" si="18"/>
        <v>#DIV/0!</v>
      </c>
      <c r="S36" s="35" t="e">
        <f t="shared" si="18"/>
        <v>#DIV/0!</v>
      </c>
      <c r="T36" s="35" t="e">
        <f t="shared" si="18"/>
        <v>#DIV/0!</v>
      </c>
      <c r="U36" s="35" t="e">
        <f t="shared" si="18"/>
        <v>#DIV/0!</v>
      </c>
      <c r="V36" s="35" t="e">
        <f t="shared" si="18"/>
        <v>#DIV/0!</v>
      </c>
      <c r="W36" s="35">
        <f t="shared" si="18"/>
        <v>-15.825256943381326</v>
      </c>
      <c r="X36" s="35" t="e">
        <f t="shared" si="18"/>
        <v>#DIV/0!</v>
      </c>
      <c r="Y36" s="35" t="e">
        <f t="shared" si="18"/>
        <v>#DIV/0!</v>
      </c>
      <c r="Z36" s="41"/>
    </row>
    <row r="37" spans="2:26" ht="11.25">
      <c r="B37" s="7"/>
      <c r="C37" s="35">
        <f>(C35-AVERAGE(C33:C34))/C35*100</f>
        <v>1072.3699733845654</v>
      </c>
      <c r="D37" s="35">
        <f aca="true" t="shared" si="19" ref="D37:L37">(D35-AVERAGE(D33:D34))/D35*100</f>
        <v>-119.0911113855174</v>
      </c>
      <c r="E37" s="35">
        <f t="shared" si="19"/>
        <v>6.606144337548633</v>
      </c>
      <c r="F37" s="35">
        <f t="shared" si="19"/>
        <v>2.2505873524342643</v>
      </c>
      <c r="G37" s="35">
        <f t="shared" si="19"/>
        <v>0.41184091224087793</v>
      </c>
      <c r="H37" s="35">
        <f t="shared" si="19"/>
        <v>12.306902538809418</v>
      </c>
      <c r="I37" s="35">
        <f t="shared" si="19"/>
        <v>-525.1240984039283</v>
      </c>
      <c r="J37" s="35">
        <f t="shared" si="19"/>
        <v>804.9579315101669</v>
      </c>
      <c r="K37" s="35">
        <f t="shared" si="19"/>
        <v>-1.5388870869293665</v>
      </c>
      <c r="L37" s="35">
        <f t="shared" si="19"/>
        <v>33.351053978494114</v>
      </c>
      <c r="M37" s="35"/>
      <c r="N37" s="35">
        <f>(N35-N33)/N35*100</f>
        <v>-6096.269416857809</v>
      </c>
      <c r="O37" s="7"/>
      <c r="P37" s="35" t="e">
        <f aca="true" t="shared" si="20" ref="P37:Y37">P36/P35*100</f>
        <v>#DIV/0!</v>
      </c>
      <c r="Q37" s="35" t="e">
        <f t="shared" si="20"/>
        <v>#DIV/0!</v>
      </c>
      <c r="R37" s="35" t="e">
        <f t="shared" si="20"/>
        <v>#DIV/0!</v>
      </c>
      <c r="S37" s="35" t="e">
        <f t="shared" si="20"/>
        <v>#DIV/0!</v>
      </c>
      <c r="T37" s="35" t="e">
        <f t="shared" si="20"/>
        <v>#DIV/0!</v>
      </c>
      <c r="U37" s="35" t="e">
        <f t="shared" si="20"/>
        <v>#DIV/0!</v>
      </c>
      <c r="V37" s="35" t="e">
        <f t="shared" si="20"/>
        <v>#DIV/0!</v>
      </c>
      <c r="W37" s="35">
        <f t="shared" si="20"/>
        <v>-452.1501983823236</v>
      </c>
      <c r="X37" s="35" t="e">
        <f t="shared" si="20"/>
        <v>#DIV/0!</v>
      </c>
      <c r="Y37" s="35" t="e">
        <f t="shared" si="20"/>
        <v>#DIV/0!</v>
      </c>
      <c r="Z37" s="35"/>
    </row>
    <row r="38" spans="1:26" s="129" customFormat="1" ht="11.25">
      <c r="A38" s="164"/>
      <c r="B38" s="123"/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3"/>
      <c r="P38" s="126"/>
      <c r="Q38" s="126"/>
      <c r="R38" s="126"/>
      <c r="S38" s="126"/>
      <c r="T38" s="126"/>
      <c r="U38" s="126"/>
      <c r="V38" s="126"/>
      <c r="W38" s="126"/>
      <c r="X38" s="126"/>
      <c r="Y38" s="126"/>
      <c r="Z38" s="126"/>
    </row>
    <row r="39" spans="1:26" ht="11.25">
      <c r="A39" s="160">
        <f>'blk, drift &amp; conc calc'!A166</f>
        <v>21</v>
      </c>
      <c r="B39" s="7" t="str">
        <f>'blk, drift &amp; conc calc'!B166</f>
        <v>jb3-1</v>
      </c>
      <c r="C39" s="7">
        <f>'blk, drift &amp; conc calc'!C131</f>
        <v>27.02208626553484</v>
      </c>
      <c r="D39" s="7">
        <f>'blk, drift &amp; conc calc'!D131</f>
        <v>242.00960975388375</v>
      </c>
      <c r="E39" s="7">
        <f>'blk, drift &amp; conc calc'!E131</f>
        <v>49.983376707688365</v>
      </c>
      <c r="F39" s="7">
        <f>'blk, drift &amp; conc calc'!F131</f>
        <v>51.95022888347002</v>
      </c>
      <c r="G39" s="7">
        <f>'blk, drift &amp; conc calc'!G131</f>
        <v>35.498699295098874</v>
      </c>
      <c r="H39" s="7">
        <f>'blk, drift &amp; conc calc'!H131</f>
        <v>46.58804374983612</v>
      </c>
      <c r="I39" s="7">
        <f>'blk, drift &amp; conc calc'!I131</f>
        <v>410.086462113861</v>
      </c>
      <c r="J39" s="7">
        <f>'blk, drift &amp; conc calc'!J131</f>
        <v>226.19407750480292</v>
      </c>
      <c r="K39" s="7">
        <f>'blk, drift &amp; conc calc'!K131</f>
        <v>376.0659685055681</v>
      </c>
      <c r="L39" s="7">
        <f>'blk, drift &amp; conc calc'!L131</f>
        <v>97.61846537019218</v>
      </c>
      <c r="M39" s="7"/>
      <c r="N39" s="7">
        <f>SUM(C39:L39)</f>
        <v>1563.0170181499361</v>
      </c>
      <c r="O39" s="7"/>
      <c r="P39" s="7">
        <f>'[1]Compar'!P39</f>
        <v>171.43811364382427</v>
      </c>
      <c r="Q39" s="7">
        <f>'[1]Compar'!Q39</f>
        <v>73.55644373829443</v>
      </c>
      <c r="R39" s="7">
        <f>'[1]Compar'!R39</f>
        <v>6.003774261064081</v>
      </c>
      <c r="S39" s="7">
        <f>'[1]Compar'!S39</f>
        <v>44.65680416639549</v>
      </c>
      <c r="T39" s="7">
        <f>'[1]Compar'!T39</f>
        <v>314.2660262947999</v>
      </c>
      <c r="U39" s="7">
        <f>'[1]Compar'!U39</f>
        <v>28.236515820978124</v>
      </c>
      <c r="V39" s="7">
        <f>'[1]Compar'!V39</f>
        <v>51.427762529398656</v>
      </c>
      <c r="W39" s="7">
        <f>'blk, drift &amp; conc calc'!T123</f>
        <v>6.07756847754548</v>
      </c>
      <c r="X39" s="7">
        <f>'[1]Compar'!X39</f>
        <v>58.05597046060824</v>
      </c>
      <c r="Y39" s="7">
        <f>'[1]Compar'!Y39</f>
        <v>1.1362913244301966</v>
      </c>
      <c r="Z39" s="7"/>
    </row>
    <row r="40" spans="1:26" ht="11.25">
      <c r="A40" s="160">
        <f>'blk, drift &amp; conc calc'!A176</f>
        <v>31</v>
      </c>
      <c r="B40" s="7" t="str">
        <f>'blk, drift &amp; conc calc'!B176</f>
        <v>jb3-2</v>
      </c>
      <c r="C40" s="177">
        <f>'blk, drift &amp; conc calc'!C141</f>
        <v>27.251444727206</v>
      </c>
      <c r="D40" s="177">
        <f>'blk, drift &amp; conc calc'!D141</f>
        <v>239.9330689411064</v>
      </c>
      <c r="E40" s="177">
        <f>'blk, drift &amp; conc calc'!E141</f>
        <v>52.803927952658945</v>
      </c>
      <c r="F40" s="177">
        <f>'blk, drift &amp; conc calc'!F141</f>
        <v>46.80528156293645</v>
      </c>
      <c r="G40" s="177">
        <f>'blk, drift &amp; conc calc'!G141</f>
        <v>33.981037666293886</v>
      </c>
      <c r="H40" s="177">
        <f>'blk, drift &amp; conc calc'!H141</f>
        <v>43.848450509615844</v>
      </c>
      <c r="I40" s="177">
        <f>'blk, drift &amp; conc calc'!I141</f>
        <v>405.03323225005545</v>
      </c>
      <c r="J40" s="177">
        <f>'blk, drift &amp; conc calc'!J141</f>
        <v>213.19652386120669</v>
      </c>
      <c r="K40" s="177">
        <f>'blk, drift &amp; conc calc'!K141</f>
        <v>368.47716205063494</v>
      </c>
      <c r="L40" s="177">
        <f>'blk, drift &amp; conc calc'!L141</f>
        <v>94.52730151124528</v>
      </c>
      <c r="M40" s="7"/>
      <c r="N40" s="7">
        <f>SUM(C40:L40)</f>
        <v>1525.8574310329598</v>
      </c>
      <c r="O40" s="7"/>
      <c r="P40" s="7">
        <f>'[1]Compar'!P40</f>
        <v>187.09429431780515</v>
      </c>
      <c r="Q40" s="7">
        <f>'[1]Compar'!Q40</f>
        <v>68.93156585747258</v>
      </c>
      <c r="R40" s="7">
        <f>'[1]Compar'!R40</f>
        <v>0.5556115444593943</v>
      </c>
      <c r="S40" s="7">
        <f>'[1]Compar'!S40</f>
        <v>46.961807883057105</v>
      </c>
      <c r="T40" s="7">
        <f>'[1]Compar'!T40</f>
        <v>331.9756818626822</v>
      </c>
      <c r="U40" s="7">
        <f>'[1]Compar'!U40</f>
        <v>29.16224234020371</v>
      </c>
      <c r="V40" s="7">
        <f>'[1]Compar'!V40</f>
        <v>48.85587537559974</v>
      </c>
      <c r="W40" s="7">
        <f>'blk, drift &amp; conc calc'!T138</f>
        <v>14.630135754061428</v>
      </c>
      <c r="X40" s="7">
        <f>'[1]Compar'!X40</f>
        <v>55.87268341941965</v>
      </c>
      <c r="Y40" s="7">
        <f>'[1]Compar'!Y40</f>
        <v>1.149035701354162</v>
      </c>
      <c r="Z40" s="7"/>
    </row>
    <row r="41" spans="1:25" s="39" customFormat="1" ht="11.25">
      <c r="A41" s="162"/>
      <c r="B41" s="35" t="s">
        <v>574</v>
      </c>
      <c r="C41" s="35">
        <v>26.9</v>
      </c>
      <c r="D41" s="35">
        <v>245</v>
      </c>
      <c r="E41" s="35">
        <v>58.1</v>
      </c>
      <c r="F41" s="35">
        <v>36.2</v>
      </c>
      <c r="G41" s="35">
        <v>33.8</v>
      </c>
      <c r="H41" s="35">
        <v>34.3</v>
      </c>
      <c r="I41" s="35">
        <v>403</v>
      </c>
      <c r="J41" s="35">
        <v>194</v>
      </c>
      <c r="K41" s="35">
        <v>372</v>
      </c>
      <c r="L41" s="35">
        <v>97.8</v>
      </c>
      <c r="M41" s="35"/>
      <c r="N41" s="35">
        <v>100</v>
      </c>
      <c r="O41" s="35"/>
      <c r="P41" s="35">
        <v>186.4</v>
      </c>
      <c r="Q41" s="35">
        <v>83.75</v>
      </c>
      <c r="S41" s="39">
        <v>45.25</v>
      </c>
      <c r="T41" s="39">
        <v>336.5</v>
      </c>
      <c r="U41" s="39">
        <v>25.6</v>
      </c>
      <c r="V41" s="39">
        <v>46.4</v>
      </c>
      <c r="W41" s="39">
        <v>41.85</v>
      </c>
      <c r="X41" s="39">
        <v>55</v>
      </c>
      <c r="Y41" s="39">
        <v>0.5</v>
      </c>
    </row>
    <row r="42" spans="2:26" ht="11.25">
      <c r="B42" s="7"/>
      <c r="C42" s="35">
        <f aca="true" t="shared" si="21" ref="C42:L42">C41-AVERAGE(C39:C40)</f>
        <v>-0.23676549637042044</v>
      </c>
      <c r="D42" s="35">
        <f t="shared" si="21"/>
        <v>4.028660652504925</v>
      </c>
      <c r="E42" s="35">
        <f t="shared" si="21"/>
        <v>6.70634766982635</v>
      </c>
      <c r="F42" s="35">
        <f t="shared" si="21"/>
        <v>-13.177755223203235</v>
      </c>
      <c r="G42" s="35">
        <f t="shared" si="21"/>
        <v>-0.9398684806963828</v>
      </c>
      <c r="H42" s="35">
        <f t="shared" si="21"/>
        <v>-10.918247129725984</v>
      </c>
      <c r="I42" s="35">
        <f t="shared" si="21"/>
        <v>-4.559847181958219</v>
      </c>
      <c r="J42" s="35">
        <f t="shared" si="21"/>
        <v>-25.695300683004803</v>
      </c>
      <c r="K42" s="35">
        <f t="shared" si="21"/>
        <v>-0.27156527810154785</v>
      </c>
      <c r="L42" s="35">
        <f t="shared" si="21"/>
        <v>1.7271165592812707</v>
      </c>
      <c r="M42" s="35"/>
      <c r="N42" s="35">
        <f>N41-N39</f>
        <v>-1463.0170181499361</v>
      </c>
      <c r="O42" s="7"/>
      <c r="P42" s="35">
        <f aca="true" t="shared" si="22" ref="P42:Y42">P41-P39</f>
        <v>14.96188635617574</v>
      </c>
      <c r="Q42" s="35">
        <f t="shared" si="22"/>
        <v>10.193556261705567</v>
      </c>
      <c r="R42" s="35">
        <f t="shared" si="22"/>
        <v>-6.003774261064081</v>
      </c>
      <c r="S42" s="35">
        <f t="shared" si="22"/>
        <v>0.5931958336045113</v>
      </c>
      <c r="T42" s="35">
        <f t="shared" si="22"/>
        <v>22.23397370520013</v>
      </c>
      <c r="U42" s="35">
        <f t="shared" si="22"/>
        <v>-2.636515820978122</v>
      </c>
      <c r="V42" s="35">
        <f t="shared" si="22"/>
        <v>-5.027762529398657</v>
      </c>
      <c r="W42" s="35">
        <f t="shared" si="22"/>
        <v>35.772431522454525</v>
      </c>
      <c r="X42" s="35">
        <f t="shared" si="22"/>
        <v>-3.0559704606082434</v>
      </c>
      <c r="Y42" s="35">
        <f t="shared" si="22"/>
        <v>-0.6362913244301966</v>
      </c>
      <c r="Z42" s="41"/>
    </row>
    <row r="43" spans="3:26" ht="11.25">
      <c r="C43" s="35">
        <f>(C41-AVERAGE(C39:C40))/C41*100</f>
        <v>-0.8801691314885519</v>
      </c>
      <c r="D43" s="35">
        <f aca="true" t="shared" si="23" ref="D43:L43">(D41-AVERAGE(D39:D40))/D41*100</f>
        <v>1.644351286736704</v>
      </c>
      <c r="E43" s="35">
        <f t="shared" si="23"/>
        <v>11.542767073711445</v>
      </c>
      <c r="F43" s="35">
        <f t="shared" si="23"/>
        <v>-36.402638738130484</v>
      </c>
      <c r="G43" s="35">
        <f t="shared" si="23"/>
        <v>-2.7806759783916655</v>
      </c>
      <c r="H43" s="35">
        <f t="shared" si="23"/>
        <v>-31.831624284915407</v>
      </c>
      <c r="I43" s="35">
        <f t="shared" si="23"/>
        <v>-1.1314757275330567</v>
      </c>
      <c r="J43" s="35">
        <f t="shared" si="23"/>
        <v>-13.245000352064332</v>
      </c>
      <c r="K43" s="35">
        <f t="shared" si="23"/>
        <v>-0.0730014188445021</v>
      </c>
      <c r="L43" s="35">
        <f t="shared" si="23"/>
        <v>1.7659678520258393</v>
      </c>
      <c r="M43" s="35"/>
      <c r="N43" s="35">
        <f>(N41-N39)/N41*100</f>
        <v>-1463.0170181499361</v>
      </c>
      <c r="P43" s="35">
        <f aca="true" t="shared" si="24" ref="P43:Y43">P42/P41*100</f>
        <v>8.026763066617885</v>
      </c>
      <c r="Q43" s="35">
        <f t="shared" si="24"/>
        <v>12.17141046173799</v>
      </c>
      <c r="R43" s="35" t="e">
        <f t="shared" si="24"/>
        <v>#DIV/0!</v>
      </c>
      <c r="S43" s="35">
        <f t="shared" si="24"/>
        <v>1.3109300190154947</v>
      </c>
      <c r="T43" s="35">
        <f t="shared" si="24"/>
        <v>6.607421606300187</v>
      </c>
      <c r="U43" s="35">
        <f t="shared" si="24"/>
        <v>-10.29888992569579</v>
      </c>
      <c r="V43" s="35">
        <f t="shared" si="24"/>
        <v>-10.835695106462625</v>
      </c>
      <c r="W43" s="35">
        <f t="shared" si="24"/>
        <v>85.47773362593674</v>
      </c>
      <c r="X43" s="35">
        <f t="shared" si="24"/>
        <v>-5.556309928378624</v>
      </c>
      <c r="Y43" s="35">
        <f t="shared" si="24"/>
        <v>-127.25826488603933</v>
      </c>
      <c r="Z43" s="35"/>
    </row>
    <row r="45" spans="1:26" ht="11.25">
      <c r="A45" s="160">
        <f>'blk, drift &amp; conc calc'!A153</f>
        <v>8</v>
      </c>
      <c r="B45" s="40" t="str">
        <f>'blk, drift &amp; conc calc'!B153</f>
        <v>187r1  84-94</v>
      </c>
      <c r="C45" s="32">
        <f>'blk, drift &amp; conc calc'!C118</f>
        <v>16.66159542760358</v>
      </c>
      <c r="D45" s="32">
        <f>'blk, drift &amp; conc calc'!D118</f>
        <v>6.666067349406893</v>
      </c>
      <c r="E45" s="32">
        <f>'blk, drift &amp; conc calc'!E118</f>
        <v>275.2560521021952</v>
      </c>
      <c r="F45" s="32">
        <f>'blk, drift &amp; conc calc'!F118</f>
        <v>96.09167134239117</v>
      </c>
      <c r="G45" s="32">
        <f>'blk, drift &amp; conc calc'!G118</f>
        <v>45.51044876560902</v>
      </c>
      <c r="H45" s="32">
        <f>'blk, drift &amp; conc calc'!H118</f>
        <v>30.98560145110465</v>
      </c>
      <c r="I45" s="32">
        <f>'blk, drift &amp; conc calc'!I118</f>
        <v>87.51453264740732</v>
      </c>
      <c r="J45" s="32">
        <f>'blk, drift &amp; conc calc'!J118</f>
        <v>13.700042599093987</v>
      </c>
      <c r="K45" s="7">
        <f>'blk, drift &amp; conc calc'!K118</f>
        <v>252.36600991909617</v>
      </c>
      <c r="L45" s="32">
        <f>'blk, drift &amp; conc calc'!L118</f>
        <v>18.79871636595042</v>
      </c>
      <c r="M45" s="109"/>
      <c r="N45" s="7">
        <f>SUM(C45:L45)</f>
        <v>843.5507379698585</v>
      </c>
      <c r="O45" s="7"/>
      <c r="P45" s="7">
        <f>'[1]Compar'!P45</f>
        <v>421.472697033701</v>
      </c>
      <c r="Q45" s="7">
        <f>'[1]Compar'!Q45</f>
        <v>123.788243199431</v>
      </c>
      <c r="R45" s="7">
        <f>'[1]Compar'!R45</f>
        <v>3.8718222506907596</v>
      </c>
      <c r="S45" s="7">
        <f>'[1]Compar'!S45</f>
        <v>108.31336028866203</v>
      </c>
      <c r="T45" s="7">
        <f>'[1]Compar'!T45</f>
        <v>311.2668785425317</v>
      </c>
      <c r="U45" s="7">
        <f>'[1]Compar'!U45</f>
        <v>17.48476275210756</v>
      </c>
      <c r="V45" s="7">
        <f>'[1]Compar'!V45</f>
        <v>17.422211580456263</v>
      </c>
      <c r="W45" s="7">
        <f>'blk, drift &amp; conc calc'!T133</f>
        <v>14.86372682117307</v>
      </c>
      <c r="X45" s="7">
        <f>'[1]Compar'!X45</f>
        <v>48.83966330403391</v>
      </c>
      <c r="Y45" s="7">
        <f>'[1]Compar'!Y45</f>
        <v>1.257920975761317</v>
      </c>
      <c r="Z45" s="7"/>
    </row>
    <row r="46" spans="1:26" s="39" customFormat="1" ht="11.25">
      <c r="A46" s="160">
        <f>'blk, drift &amp; conc calc'!A161</f>
        <v>16</v>
      </c>
      <c r="B46" s="7" t="str">
        <f>'blk, drift &amp; conc calc'!B161</f>
        <v>162r3  71-86</v>
      </c>
      <c r="C46" s="7">
        <f>'blk, drift &amp; conc calc'!C126</f>
        <v>10.671843738462996</v>
      </c>
      <c r="D46" s="7">
        <f>'blk, drift &amp; conc calc'!D126</f>
        <v>5.594305002549881</v>
      </c>
      <c r="E46" s="7">
        <f>'blk, drift &amp; conc calc'!E126</f>
        <v>140.69802496531636</v>
      </c>
      <c r="F46" s="7">
        <f>'blk, drift &amp; conc calc'!F126</f>
        <v>88.73647172029484</v>
      </c>
      <c r="G46" s="7">
        <f>'blk, drift &amp; conc calc'!G126</f>
        <v>41.76856846895905</v>
      </c>
      <c r="H46" s="7">
        <f>'blk, drift &amp; conc calc'!H126</f>
        <v>27.692508188518765</v>
      </c>
      <c r="I46" s="7">
        <f>'blk, drift &amp; conc calc'!I126</f>
        <v>94.91280058758471</v>
      </c>
      <c r="J46" s="7">
        <f>'blk, drift &amp; conc calc'!J126</f>
        <v>0.2795416523467156</v>
      </c>
      <c r="K46" s="7">
        <f>'blk, drift &amp; conc calc'!K126</f>
        <v>186.19929458493786</v>
      </c>
      <c r="L46" s="7">
        <f>'blk, drift &amp; conc calc'!L126</f>
        <v>4.5893418407958</v>
      </c>
      <c r="M46" s="109"/>
      <c r="N46" s="35">
        <f>SUM(C46:L46)</f>
        <v>601.142700749767</v>
      </c>
      <c r="O46" s="35"/>
      <c r="P46" s="35">
        <v>370</v>
      </c>
      <c r="Q46" s="35">
        <v>170</v>
      </c>
      <c r="R46" s="35">
        <v>7</v>
      </c>
      <c r="S46" s="35">
        <v>110</v>
      </c>
      <c r="T46" s="35">
        <v>310</v>
      </c>
      <c r="U46" s="35">
        <v>16</v>
      </c>
      <c r="V46" s="35">
        <v>18</v>
      </c>
      <c r="W46" s="35">
        <v>44</v>
      </c>
      <c r="X46" s="35">
        <v>52</v>
      </c>
      <c r="Y46" s="35">
        <v>0.6</v>
      </c>
      <c r="Z46" s="35"/>
    </row>
    <row r="47" spans="2:26" ht="11.25">
      <c r="B47" s="7"/>
      <c r="C47" s="7">
        <f>C46-C45</f>
        <v>-5.989751689140583</v>
      </c>
      <c r="D47" s="7">
        <f aca="true" t="shared" si="25" ref="D47:L47">D46-D45</f>
        <v>-1.071762346857012</v>
      </c>
      <c r="E47" s="7">
        <f t="shared" si="25"/>
        <v>-134.55802713687885</v>
      </c>
      <c r="F47" s="7">
        <f t="shared" si="25"/>
        <v>-7.355199622096322</v>
      </c>
      <c r="G47" s="7">
        <f t="shared" si="25"/>
        <v>-3.741880296649967</v>
      </c>
      <c r="H47" s="7">
        <f t="shared" si="25"/>
        <v>-3.2930932625858844</v>
      </c>
      <c r="I47" s="7">
        <f t="shared" si="25"/>
        <v>7.398267940177391</v>
      </c>
      <c r="J47" s="7">
        <f t="shared" si="25"/>
        <v>-13.420500946747271</v>
      </c>
      <c r="K47" s="7">
        <f t="shared" si="25"/>
        <v>-66.16671533415831</v>
      </c>
      <c r="L47" s="7">
        <f t="shared" si="25"/>
        <v>-14.209374525154619</v>
      </c>
      <c r="M47" s="109"/>
      <c r="N47" s="35">
        <f>N46-N45</f>
        <v>-242.4080372200915</v>
      </c>
      <c r="O47" s="7"/>
      <c r="P47" s="35">
        <f aca="true" t="shared" si="26" ref="P47:Y47">P46-P45</f>
        <v>-51.472697033701024</v>
      </c>
      <c r="Q47" s="35">
        <f t="shared" si="26"/>
        <v>46.211756800569006</v>
      </c>
      <c r="R47" s="35">
        <f t="shared" si="26"/>
        <v>3.1281777493092404</v>
      </c>
      <c r="S47" s="35">
        <f t="shared" si="26"/>
        <v>1.6866397113379747</v>
      </c>
      <c r="T47" s="35">
        <f t="shared" si="26"/>
        <v>-1.2668785425316855</v>
      </c>
      <c r="U47" s="35">
        <f t="shared" si="26"/>
        <v>-1.4847627521075601</v>
      </c>
      <c r="V47" s="35">
        <f t="shared" si="26"/>
        <v>0.5777884195437366</v>
      </c>
      <c r="W47" s="35">
        <f t="shared" si="26"/>
        <v>29.13627317882693</v>
      </c>
      <c r="X47" s="35">
        <f t="shared" si="26"/>
        <v>3.1603366959660875</v>
      </c>
      <c r="Y47" s="35">
        <f t="shared" si="26"/>
        <v>-0.657920975761317</v>
      </c>
      <c r="Z47" s="41"/>
    </row>
    <row r="48" spans="2:26" ht="11.25">
      <c r="B48" s="7"/>
      <c r="C48" s="7">
        <f aca="true" t="shared" si="27" ref="C48:L48">(C46-C45)/C46*100</f>
        <v>-56.12668097409054</v>
      </c>
      <c r="D48" s="7">
        <f t="shared" si="27"/>
        <v>-19.158096427858393</v>
      </c>
      <c r="E48" s="7">
        <f t="shared" si="27"/>
        <v>-95.63604547402062</v>
      </c>
      <c r="F48" s="7">
        <f t="shared" si="27"/>
        <v>-8.288812344579755</v>
      </c>
      <c r="G48" s="7">
        <f t="shared" si="27"/>
        <v>-8.958603164556148</v>
      </c>
      <c r="H48" s="7">
        <f t="shared" si="27"/>
        <v>-11.891639573302326</v>
      </c>
      <c r="I48" s="7">
        <f t="shared" si="27"/>
        <v>7.794805225824448</v>
      </c>
      <c r="J48" s="7">
        <f t="shared" si="27"/>
        <v>-4800.894905672883</v>
      </c>
      <c r="K48" s="7">
        <f t="shared" si="27"/>
        <v>-35.53542750076063</v>
      </c>
      <c r="L48" s="7">
        <f t="shared" si="27"/>
        <v>-309.61682563813304</v>
      </c>
      <c r="M48" s="109"/>
      <c r="N48" s="35">
        <f>(N46-N45)/N46*100</f>
        <v>-40.32454139720093</v>
      </c>
      <c r="O48" s="7"/>
      <c r="P48" s="35">
        <f aca="true" t="shared" si="28" ref="P48:Y48">P47/P46*100</f>
        <v>-13.911539738838114</v>
      </c>
      <c r="Q48" s="35">
        <f t="shared" si="28"/>
        <v>27.183386353275885</v>
      </c>
      <c r="R48" s="35">
        <f t="shared" si="28"/>
        <v>44.68825356156058</v>
      </c>
      <c r="S48" s="35">
        <f t="shared" si="28"/>
        <v>1.533308828489068</v>
      </c>
      <c r="T48" s="35">
        <f t="shared" si="28"/>
        <v>-0.40867049759086627</v>
      </c>
      <c r="U48" s="35">
        <f t="shared" si="28"/>
        <v>-9.27976720067225</v>
      </c>
      <c r="V48" s="35">
        <f t="shared" si="28"/>
        <v>3.20993566413187</v>
      </c>
      <c r="W48" s="35">
        <f t="shared" si="28"/>
        <v>66.2188026791521</v>
      </c>
      <c r="X48" s="35">
        <f t="shared" si="28"/>
        <v>6.0775705691655535</v>
      </c>
      <c r="Y48" s="35">
        <f t="shared" si="28"/>
        <v>-109.65349596021952</v>
      </c>
      <c r="Z48" s="35"/>
    </row>
    <row r="49" spans="1:26" ht="11.25">
      <c r="A49" s="165"/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35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11.25">
      <c r="A50" s="160">
        <f>'blk, drift &amp; conc calc'!A160</f>
        <v>15</v>
      </c>
      <c r="B50" s="7" t="str">
        <f>'blk, drift &amp; conc calc'!B160</f>
        <v>193r1  29-38</v>
      </c>
      <c r="C50" s="7">
        <f>'blk, drift &amp; conc calc'!C160</f>
        <v>22.71213470962102</v>
      </c>
      <c r="D50" s="7">
        <f>'blk, drift &amp; conc calc'!D160</f>
        <v>10.520298867335214</v>
      </c>
      <c r="E50" s="7">
        <f>'blk, drift &amp; conc calc'!E160</f>
        <v>524.1547043922728</v>
      </c>
      <c r="F50" s="7">
        <f>'blk, drift &amp; conc calc'!F160</f>
        <v>168.42634522107122</v>
      </c>
      <c r="G50" s="7">
        <f>'blk, drift &amp; conc calc'!G160</f>
        <v>59.642695872658145</v>
      </c>
      <c r="H50" s="7">
        <f>'blk, drift &amp; conc calc'!H160</f>
        <v>53.83790174077971</v>
      </c>
      <c r="I50" s="7">
        <f>'blk, drift &amp; conc calc'!I160</f>
        <v>122.27041808737849</v>
      </c>
      <c r="J50" s="7">
        <f>'blk, drift &amp; conc calc'!J160</f>
        <v>66.04433581072325</v>
      </c>
      <c r="K50" s="7">
        <f>'[1]Compar'!K50</f>
        <v>0.020084904120448346</v>
      </c>
      <c r="L50" s="7">
        <f>'blk, drift &amp; conc calc'!L160</f>
        <v>15.436548607225276</v>
      </c>
      <c r="M50" s="109"/>
      <c r="N50" s="7">
        <f>SUM(C50:L50)</f>
        <v>1043.0654682131856</v>
      </c>
      <c r="O50" s="7"/>
      <c r="P50" s="7">
        <f>'[1]Compar'!P50</f>
        <v>2279.743201892739</v>
      </c>
      <c r="Q50" s="7">
        <f>'[1]Compar'!Q50</f>
        <v>901.3561616659372</v>
      </c>
      <c r="R50" s="7">
        <f>'[1]Compar'!R50</f>
        <v>-1.3212939070938146</v>
      </c>
      <c r="S50" s="7">
        <f>'[1]Compar'!S50</f>
        <v>37.3568504143181</v>
      </c>
      <c r="T50" s="7">
        <f>'[1]Compar'!T50</f>
        <v>182.97043728181873</v>
      </c>
      <c r="U50" s="7">
        <f>'[1]Compar'!U50</f>
        <v>14.937063591373601</v>
      </c>
      <c r="V50" s="7">
        <f>'[1]Compar'!V50</f>
        <v>40.48158517604645</v>
      </c>
      <c r="W50" s="7">
        <f>'blk, drift &amp; conc calc'!T125</f>
        <v>15.590238764866703</v>
      </c>
      <c r="X50" s="7">
        <f>'[1]Compar'!X50</f>
        <v>79.65874995778752</v>
      </c>
      <c r="Y50" s="7">
        <f>'[1]Compar'!Y50</f>
        <v>9.15468432859631</v>
      </c>
      <c r="Z50" s="7"/>
    </row>
    <row r="51" spans="1:26" ht="11.25">
      <c r="A51" s="160">
        <f>'blk, drift &amp; conc calc'!A171</f>
        <v>26</v>
      </c>
      <c r="B51" s="7" t="str">
        <f>'blk, drift &amp; conc calc'!B171</f>
        <v>158r1  11-18</v>
      </c>
      <c r="C51" s="7">
        <f>'blk, drift &amp; conc calc'!C171</f>
        <v>663.514575001601</v>
      </c>
      <c r="D51" s="7">
        <f>'blk, drift &amp; conc calc'!D171</f>
        <v>17.645275953179947</v>
      </c>
      <c r="E51" s="7">
        <f>'blk, drift &amp; conc calc'!E171</f>
        <v>-14.334937271115558</v>
      </c>
      <c r="F51" s="7">
        <f>'blk, drift &amp; conc calc'!F171</f>
        <v>104.86471822152447</v>
      </c>
      <c r="G51" s="7">
        <f>'blk, drift &amp; conc calc'!G171</f>
        <v>53.70898917270475</v>
      </c>
      <c r="H51" s="7">
        <f>'blk, drift &amp; conc calc'!H171</f>
        <v>110.79040490827207</v>
      </c>
      <c r="I51" s="7">
        <f>'blk, drift &amp; conc calc'!I171</f>
        <v>340.0145122474648</v>
      </c>
      <c r="J51" s="7">
        <f>'blk, drift &amp; conc calc'!J171</f>
        <v>-9.513454108579996</v>
      </c>
      <c r="K51" s="7">
        <f>'[1]Compar'!K51</f>
        <v>0.05458348547527615</v>
      </c>
      <c r="L51" s="7">
        <f>'blk, drift &amp; conc calc'!L171</f>
        <v>1986.559783779685</v>
      </c>
      <c r="M51" s="109"/>
      <c r="N51" s="7">
        <f>SUM(C51:L51)</f>
        <v>3253.3044513902114</v>
      </c>
      <c r="O51" s="7"/>
      <c r="P51" s="7">
        <f>'[1]Compar'!P51</f>
        <v>2295.0220765439835</v>
      </c>
      <c r="Q51" s="7">
        <f>'[1]Compar'!Q51</f>
        <v>985.0813743467861</v>
      </c>
      <c r="R51" s="7">
        <f>'[1]Compar'!R51</f>
        <v>-1.438274157823243</v>
      </c>
      <c r="S51" s="7">
        <f>'[1]Compar'!S51</f>
        <v>38.235104924551244</v>
      </c>
      <c r="T51" s="7">
        <f>'[1]Compar'!T51</f>
        <v>178.89650369385072</v>
      </c>
      <c r="U51" s="7">
        <f>'[1]Compar'!U51</f>
        <v>14.61391133843279</v>
      </c>
      <c r="V51" s="7">
        <f>'[1]Compar'!V51</f>
        <v>47.141144653156616</v>
      </c>
      <c r="W51" s="7">
        <f>'blk, drift &amp; conc calc'!T136</f>
        <v>10.676611142147792</v>
      </c>
      <c r="X51" s="7">
        <f>'[1]Compar'!X51</f>
        <v>80.27649462008469</v>
      </c>
      <c r="Y51" s="7">
        <f>'[1]Compar'!Y51</f>
        <v>1.4699186949602818</v>
      </c>
      <c r="Z51" s="7"/>
    </row>
    <row r="52" spans="1:25" s="35" customFormat="1" ht="11.25">
      <c r="A52" s="166"/>
      <c r="B52" s="109" t="s">
        <v>501</v>
      </c>
      <c r="C52" s="109">
        <v>49.33657969978556</v>
      </c>
      <c r="D52" s="109">
        <v>7.934238741958543</v>
      </c>
      <c r="E52" s="109">
        <v>8.717164045746962</v>
      </c>
      <c r="F52" s="109">
        <v>24.712964617583992</v>
      </c>
      <c r="G52" s="109">
        <v>0.1474267333809864</v>
      </c>
      <c r="H52" s="109">
        <v>7.58800929235168</v>
      </c>
      <c r="I52" s="109">
        <v>0.8410025017869907</v>
      </c>
      <c r="J52" s="109"/>
      <c r="K52" s="109">
        <v>0</v>
      </c>
      <c r="L52" s="109">
        <v>0.7226143674052895</v>
      </c>
      <c r="M52" s="109"/>
      <c r="N52" s="35">
        <v>100</v>
      </c>
      <c r="P52" s="35">
        <v>1901.1818181818182</v>
      </c>
      <c r="Q52" s="35">
        <v>1170.7</v>
      </c>
      <c r="R52" s="35">
        <v>1.2</v>
      </c>
      <c r="S52" s="35">
        <v>36</v>
      </c>
      <c r="T52" s="35">
        <v>191.7</v>
      </c>
      <c r="U52" s="35">
        <v>13</v>
      </c>
      <c r="V52" s="35">
        <v>35</v>
      </c>
      <c r="W52" s="35">
        <v>28</v>
      </c>
      <c r="X52" s="35">
        <v>70.59</v>
      </c>
      <c r="Y52" s="35">
        <v>0.1</v>
      </c>
    </row>
    <row r="53" spans="1:26" ht="11.25">
      <c r="A53" s="165"/>
      <c r="B53" s="109"/>
      <c r="C53" s="109">
        <f aca="true" t="shared" si="29" ref="C53:L53">C52-AVERAGE(C50:C51)</f>
        <v>-293.7767751558255</v>
      </c>
      <c r="D53" s="109">
        <f t="shared" si="29"/>
        <v>-6.148548668299037</v>
      </c>
      <c r="E53" s="109">
        <f t="shared" si="29"/>
        <v>-246.19271951483168</v>
      </c>
      <c r="F53" s="109">
        <f t="shared" si="29"/>
        <v>-111.93256710371386</v>
      </c>
      <c r="G53" s="109">
        <f t="shared" si="29"/>
        <v>-56.52841578930046</v>
      </c>
      <c r="H53" s="109">
        <f t="shared" si="29"/>
        <v>-74.7261440321742</v>
      </c>
      <c r="I53" s="109">
        <f t="shared" si="29"/>
        <v>-230.30146266563463</v>
      </c>
      <c r="J53" s="109">
        <f t="shared" si="29"/>
        <v>-28.26544085107163</v>
      </c>
      <c r="K53" s="109">
        <f t="shared" si="29"/>
        <v>-0.03733419479786225</v>
      </c>
      <c r="L53" s="109">
        <f t="shared" si="29"/>
        <v>-1000.2755518260498</v>
      </c>
      <c r="M53" s="109"/>
      <c r="N53" s="35">
        <f>N52-N50</f>
        <v>-943.0654682131856</v>
      </c>
      <c r="O53" s="7"/>
      <c r="P53" s="35">
        <f aca="true" t="shared" si="30" ref="P53:Y53">P52-P50</f>
        <v>-378.5613837109206</v>
      </c>
      <c r="Q53" s="35">
        <f t="shared" si="30"/>
        <v>269.34383833406287</v>
      </c>
      <c r="R53" s="35">
        <f t="shared" si="30"/>
        <v>2.5212939070938143</v>
      </c>
      <c r="S53" s="35">
        <f t="shared" si="30"/>
        <v>-1.356850414318103</v>
      </c>
      <c r="T53" s="35">
        <f t="shared" si="30"/>
        <v>8.729562718181256</v>
      </c>
      <c r="U53" s="35">
        <f t="shared" si="30"/>
        <v>-1.937063591373601</v>
      </c>
      <c r="V53" s="35">
        <f t="shared" si="30"/>
        <v>-5.481585176046451</v>
      </c>
      <c r="W53" s="35">
        <f t="shared" si="30"/>
        <v>12.409761235133297</v>
      </c>
      <c r="X53" s="35">
        <f t="shared" si="30"/>
        <v>-9.068749957787517</v>
      </c>
      <c r="Y53" s="35">
        <f t="shared" si="30"/>
        <v>-9.054684328596311</v>
      </c>
      <c r="Z53" s="41"/>
    </row>
    <row r="54" spans="1:26" ht="11.25">
      <c r="A54" s="165"/>
      <c r="B54" s="109"/>
      <c r="C54" s="109">
        <f aca="true" t="shared" si="31" ref="C54:L54">(C52-AVERAGE(C50:C51))/C52*100</f>
        <v>-595.4542794483631</v>
      </c>
      <c r="D54" s="109">
        <f t="shared" si="31"/>
        <v>-77.49387015270587</v>
      </c>
      <c r="E54" s="109">
        <f t="shared" si="31"/>
        <v>-2824.2295111441344</v>
      </c>
      <c r="F54" s="109">
        <f t="shared" si="31"/>
        <v>-452.9305521850284</v>
      </c>
      <c r="G54" s="109">
        <f t="shared" si="31"/>
        <v>-38343.39572811217</v>
      </c>
      <c r="H54" s="109">
        <f t="shared" si="31"/>
        <v>-984.7924686583381</v>
      </c>
      <c r="I54" s="109">
        <f t="shared" si="31"/>
        <v>-27384.159045458517</v>
      </c>
      <c r="J54" s="109" t="e">
        <f t="shared" si="31"/>
        <v>#DIV/0!</v>
      </c>
      <c r="K54" s="109" t="e">
        <f t="shared" si="31"/>
        <v>#DIV/0!</v>
      </c>
      <c r="L54" s="109">
        <f t="shared" si="31"/>
        <v>-138424.5313884037</v>
      </c>
      <c r="M54" s="109"/>
      <c r="N54" s="35">
        <f>(N52-N50)/N52*100</f>
        <v>-943.0654682131856</v>
      </c>
      <c r="O54" s="7"/>
      <c r="P54" s="35">
        <f>P53/P52*100</f>
        <v>-19.911897962129423</v>
      </c>
      <c r="Q54" s="35">
        <f aca="true" t="shared" si="32" ref="Q54:X54">Q53/Q52*100</f>
        <v>23.007075966008614</v>
      </c>
      <c r="R54" s="35">
        <f t="shared" si="32"/>
        <v>210.10782559115123</v>
      </c>
      <c r="S54" s="35">
        <f t="shared" si="32"/>
        <v>-3.769028928661397</v>
      </c>
      <c r="T54" s="35">
        <f t="shared" si="32"/>
        <v>4.553762502963619</v>
      </c>
      <c r="U54" s="35">
        <f t="shared" si="32"/>
        <v>-14.900489164412315</v>
      </c>
      <c r="V54" s="35">
        <f t="shared" si="32"/>
        <v>-15.661671931561289</v>
      </c>
      <c r="W54" s="35">
        <f t="shared" si="32"/>
        <v>44.32057583976178</v>
      </c>
      <c r="X54" s="35">
        <f t="shared" si="32"/>
        <v>-12.8470745966674</v>
      </c>
      <c r="Y54" s="35">
        <f>Y53/Y52*100</f>
        <v>-9054.684328596311</v>
      </c>
      <c r="Z54" s="35"/>
    </row>
    <row r="55" spans="1:17" ht="11.25">
      <c r="A55" s="165"/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7"/>
      <c r="O55" s="7"/>
      <c r="P55" s="7"/>
      <c r="Q55" s="7"/>
    </row>
    <row r="56" spans="1:25" ht="11.25">
      <c r="A56" s="165">
        <f>'blk, drift &amp; conc calc'!A176</f>
        <v>31</v>
      </c>
      <c r="B56" s="109" t="str">
        <f>'blk, drift &amp; conc calc'!B176</f>
        <v>jb3-2</v>
      </c>
      <c r="C56" s="109">
        <f>'blk, drift &amp; conc calc'!C176</f>
        <v>58.29084027149363</v>
      </c>
      <c r="D56" s="109">
        <f>'blk, drift &amp; conc calc'!D176</f>
        <v>453.23356722975</v>
      </c>
      <c r="E56" s="109">
        <f>'blk, drift &amp; conc calc'!E176</f>
        <v>75.50961697230228</v>
      </c>
      <c r="F56" s="109">
        <f>'blk, drift &amp; conc calc'!F176</f>
        <v>77.60315683134863</v>
      </c>
      <c r="G56" s="109">
        <f>'blk, drift &amp; conc calc'!G176</f>
        <v>43.869519627185404</v>
      </c>
      <c r="H56" s="109">
        <f>'blk, drift &amp; conc calc'!H176</f>
        <v>61.343982262952565</v>
      </c>
      <c r="I56" s="109">
        <f>'blk, drift &amp; conc calc'!I176</f>
        <v>545.9847970730748</v>
      </c>
      <c r="J56" s="109">
        <f>'blk, drift &amp; conc calc'!J176</f>
        <v>256.90181125275404</v>
      </c>
      <c r="K56" s="109">
        <f>'[1]Compar'!K56</f>
        <v>0.11302949753552384</v>
      </c>
      <c r="L56" s="109">
        <f>'blk, drift &amp; conc calc'!L176</f>
        <v>157.67153892075711</v>
      </c>
      <c r="M56" s="122"/>
      <c r="N56" s="7">
        <f>SUM(C56:L56)</f>
        <v>1730.5218599391537</v>
      </c>
      <c r="P56" s="7">
        <f>'[1]Compar'!P56</f>
        <v>279.5988473487399</v>
      </c>
      <c r="Q56" s="7">
        <f>'[1]Compar'!Q56</f>
        <v>108.55538413400001</v>
      </c>
      <c r="R56" s="7">
        <f>'[1]Compar'!R56</f>
        <v>133.75258203442064</v>
      </c>
      <c r="S56" s="7">
        <f>'[1]Compar'!S56</f>
        <v>397.38714767649105</v>
      </c>
      <c r="T56" s="7">
        <f>'[1]Compar'!T56</f>
        <v>303.9806988338869</v>
      </c>
      <c r="U56" s="7">
        <f>'[1]Compar'!U56</f>
        <v>26.307043013211914</v>
      </c>
      <c r="V56" s="7">
        <f>'[1]Compar'!V56</f>
        <v>184.86746056358604</v>
      </c>
      <c r="W56" s="7">
        <f>'blk, drift &amp; conc calc'!T141</f>
        <v>25.654195980828874</v>
      </c>
      <c r="X56" s="7">
        <f>'[1]Compar'!X56</f>
        <v>53.91268546433539</v>
      </c>
      <c r="Y56" s="7">
        <f>'[1]Compar'!Y56</f>
        <v>-0.9816381081472756</v>
      </c>
    </row>
    <row r="57" spans="1:25" s="39" customFormat="1" ht="11.25">
      <c r="A57" s="165"/>
      <c r="B57" s="122" t="s">
        <v>479</v>
      </c>
      <c r="C57" s="167">
        <v>49.780526735834</v>
      </c>
      <c r="D57" s="167">
        <v>13.467677573822826</v>
      </c>
      <c r="E57" s="167">
        <v>12.270550678371908</v>
      </c>
      <c r="F57" s="167">
        <v>7.21268954509178</v>
      </c>
      <c r="G57" s="167">
        <v>0.1695929768555467</v>
      </c>
      <c r="H57" s="167">
        <v>11.37270550678372</v>
      </c>
      <c r="I57" s="167">
        <v>2.214684756584198</v>
      </c>
      <c r="J57" s="167">
        <v>0.5187549880287311</v>
      </c>
      <c r="K57" s="167">
        <v>0.26935355147645657</v>
      </c>
      <c r="L57" s="109">
        <v>2.723463687150838</v>
      </c>
      <c r="M57" s="122"/>
      <c r="N57" s="39">
        <v>100</v>
      </c>
      <c r="P57" s="39">
        <v>280</v>
      </c>
      <c r="Q57" s="39">
        <v>119</v>
      </c>
      <c r="R57" s="39">
        <v>130</v>
      </c>
      <c r="S57" s="39">
        <v>389</v>
      </c>
      <c r="T57" s="39">
        <v>317</v>
      </c>
      <c r="U57" s="39">
        <v>26</v>
      </c>
      <c r="V57" s="39">
        <v>172</v>
      </c>
      <c r="W57" s="39">
        <v>32</v>
      </c>
      <c r="X57" s="39">
        <v>45</v>
      </c>
      <c r="Y57" s="39">
        <v>18</v>
      </c>
    </row>
    <row r="58" spans="1:13" ht="11.25">
      <c r="A58" s="165"/>
      <c r="B58" s="122"/>
      <c r="C58" s="109">
        <f aca="true" t="shared" si="33" ref="C58:L58">C57-AVERAGE(C55:C56)</f>
        <v>-8.510313535659627</v>
      </c>
      <c r="D58" s="109">
        <f t="shared" si="33"/>
        <v>-439.7658896559272</v>
      </c>
      <c r="E58" s="109">
        <f t="shared" si="33"/>
        <v>-63.23906629393038</v>
      </c>
      <c r="F58" s="109">
        <f t="shared" si="33"/>
        <v>-70.39046728625685</v>
      </c>
      <c r="G58" s="109">
        <f t="shared" si="33"/>
        <v>-43.69992665032986</v>
      </c>
      <c r="H58" s="109">
        <f t="shared" si="33"/>
        <v>-49.97127675616885</v>
      </c>
      <c r="I58" s="109">
        <f t="shared" si="33"/>
        <v>-543.7701123164906</v>
      </c>
      <c r="J58" s="109">
        <f t="shared" si="33"/>
        <v>-256.3830562647253</v>
      </c>
      <c r="K58" s="109">
        <f t="shared" si="33"/>
        <v>0.15632405394093274</v>
      </c>
      <c r="L58" s="109">
        <f t="shared" si="33"/>
        <v>-154.9480752336063</v>
      </c>
      <c r="M58" s="122"/>
    </row>
    <row r="59" spans="1:13" ht="11.25">
      <c r="A59" s="165"/>
      <c r="B59" s="122"/>
      <c r="C59" s="109">
        <f aca="true" t="shared" si="34" ref="C59:L59">(C57-AVERAGE(C55:C56))/C57*100</f>
        <v>-17.09566791211465</v>
      </c>
      <c r="D59" s="109">
        <f t="shared" si="34"/>
        <v>-3265.343168822973</v>
      </c>
      <c r="E59" s="109">
        <f t="shared" si="34"/>
        <v>-515.3726833580147</v>
      </c>
      <c r="F59" s="109">
        <f t="shared" si="34"/>
        <v>-975.9253721679648</v>
      </c>
      <c r="G59" s="109">
        <f t="shared" si="34"/>
        <v>-25767.533220170968</v>
      </c>
      <c r="H59" s="109">
        <f t="shared" si="34"/>
        <v>-439.39655982792675</v>
      </c>
      <c r="I59" s="109">
        <f t="shared" si="34"/>
        <v>-24552.935161533787</v>
      </c>
      <c r="J59" s="109">
        <f t="shared" si="34"/>
        <v>-49422.76453841551</v>
      </c>
      <c r="K59" s="109">
        <f t="shared" si="34"/>
        <v>58.03675247051516</v>
      </c>
      <c r="L59" s="109">
        <f t="shared" si="34"/>
        <v>-5689.375480372415</v>
      </c>
      <c r="M59" s="122"/>
    </row>
    <row r="62" ht="11.25">
      <c r="B62" s="1" t="s">
        <v>386</v>
      </c>
    </row>
    <row r="63" spans="2:25" ht="11.25">
      <c r="B63" s="1" t="s">
        <v>500</v>
      </c>
      <c r="C63" s="1" t="s">
        <v>536</v>
      </c>
      <c r="D63" s="1" t="s">
        <v>540</v>
      </c>
      <c r="E63" s="1" t="s">
        <v>537</v>
      </c>
      <c r="F63" s="1" t="s">
        <v>506</v>
      </c>
      <c r="G63" s="1" t="s">
        <v>505</v>
      </c>
      <c r="H63" s="1" t="s">
        <v>507</v>
      </c>
      <c r="I63" s="1" t="s">
        <v>541</v>
      </c>
      <c r="J63" s="1" t="s">
        <v>545</v>
      </c>
      <c r="K63" s="1" t="s">
        <v>374</v>
      </c>
      <c r="L63" s="7" t="s">
        <v>546</v>
      </c>
      <c r="N63" s="1" t="s">
        <v>372</v>
      </c>
      <c r="O63" s="1" t="s">
        <v>511</v>
      </c>
      <c r="P63" s="1" t="s">
        <v>491</v>
      </c>
      <c r="Q63" s="1" t="s">
        <v>493</v>
      </c>
      <c r="R63" s="1" t="s">
        <v>496</v>
      </c>
      <c r="S63" s="1" t="s">
        <v>489</v>
      </c>
      <c r="T63" s="1" t="s">
        <v>490</v>
      </c>
      <c r="U63" s="1" t="s">
        <v>514</v>
      </c>
      <c r="V63" s="1" t="s">
        <v>513</v>
      </c>
      <c r="W63" s="1" t="s">
        <v>495</v>
      </c>
      <c r="X63" s="1" t="s">
        <v>492</v>
      </c>
      <c r="Y63" s="1" t="s">
        <v>544</v>
      </c>
    </row>
    <row r="64" spans="2:25" ht="11.25">
      <c r="B64" s="1" t="s">
        <v>502</v>
      </c>
      <c r="C64" s="1">
        <v>40.74122616875194</v>
      </c>
      <c r="D64" s="1">
        <v>0.19155736134775725</v>
      </c>
      <c r="E64" s="1">
        <v>8.751146823676487</v>
      </c>
      <c r="F64" s="1">
        <v>49.996471311764644</v>
      </c>
      <c r="G64" s="1">
        <v>0.12098359664068876</v>
      </c>
      <c r="H64" s="1">
        <v>0.17139342857430911</v>
      </c>
      <c r="I64" s="1">
        <v>0.010081966386724065</v>
      </c>
      <c r="J64" s="1">
        <v>0.010081966386724065</v>
      </c>
      <c r="K64" s="1">
        <v>0.0020163932773448134</v>
      </c>
      <c r="L64" s="7">
        <v>0.005040983193362033</v>
      </c>
      <c r="N64" s="1">
        <f>SUM(C64:L64)</f>
        <v>99.99999999999997</v>
      </c>
      <c r="P64" s="1">
        <v>3990</v>
      </c>
      <c r="Q64" s="1">
        <v>2360</v>
      </c>
      <c r="R64" s="1">
        <v>1.7</v>
      </c>
      <c r="S64" s="1">
        <v>0.32</v>
      </c>
      <c r="T64" s="1">
        <v>11</v>
      </c>
      <c r="U64" s="1">
        <v>0.04</v>
      </c>
      <c r="V64" s="1">
        <v>4</v>
      </c>
      <c r="W64" s="1">
        <v>3.5</v>
      </c>
      <c r="X64" s="1">
        <v>140</v>
      </c>
      <c r="Y64" s="1">
        <v>2.2</v>
      </c>
    </row>
    <row r="65" spans="2:25" ht="11.25">
      <c r="B65" s="1" t="s">
        <v>478</v>
      </c>
      <c r="C65" s="1">
        <v>43.82037575093318</v>
      </c>
      <c r="D65" s="1">
        <v>0.6824315242004696</v>
      </c>
      <c r="E65" s="1">
        <v>8.654472511451408</v>
      </c>
      <c r="F65" s="1">
        <v>46.11582724142567</v>
      </c>
      <c r="G65" s="1">
        <v>0.12511244610341943</v>
      </c>
      <c r="H65" s="1">
        <v>0.5686929368337247</v>
      </c>
      <c r="I65" s="1">
        <v>0.021713730315469488</v>
      </c>
      <c r="J65" s="1">
        <v>0.003101961473638498</v>
      </c>
      <c r="K65" s="1">
        <v>0.0020679743157589986</v>
      </c>
      <c r="L65" s="7">
        <v>0.006203922947276996</v>
      </c>
      <c r="N65" s="1">
        <f aca="true" t="shared" si="35" ref="N65:N72">SUM(C65:L65)</f>
        <v>100.00000000000001</v>
      </c>
      <c r="P65" s="1">
        <v>2807</v>
      </c>
      <c r="Q65" s="1">
        <v>2460</v>
      </c>
      <c r="R65" s="1">
        <v>19.5</v>
      </c>
      <c r="S65" s="1">
        <v>3.32</v>
      </c>
      <c r="T65" s="1">
        <v>27.6</v>
      </c>
      <c r="U65" s="1">
        <v>1.54</v>
      </c>
      <c r="V65" s="1">
        <v>5.92</v>
      </c>
      <c r="W65" s="1">
        <v>7.24</v>
      </c>
      <c r="X65" s="1">
        <v>116</v>
      </c>
      <c r="Y65" s="1">
        <v>1.48</v>
      </c>
    </row>
    <row r="66" spans="2:25" ht="11.25">
      <c r="B66" s="1" t="s">
        <v>535</v>
      </c>
      <c r="C66" s="1">
        <v>47.59541908977235</v>
      </c>
      <c r="D66" s="1">
        <v>15.382172558204157</v>
      </c>
      <c r="E66" s="1">
        <v>11.214099994045611</v>
      </c>
      <c r="F66" s="1">
        <v>9.626262826747118</v>
      </c>
      <c r="G66" s="1">
        <v>0.17366969017327274</v>
      </c>
      <c r="H66" s="1">
        <v>13.198896453168729</v>
      </c>
      <c r="I66" s="1">
        <v>1.8061647778020367</v>
      </c>
      <c r="J66" s="1">
        <v>0.029771946886846753</v>
      </c>
      <c r="K66" s="1">
        <v>0.020840362820792734</v>
      </c>
      <c r="L66" s="7">
        <v>0.9527023003790961</v>
      </c>
      <c r="N66" s="1">
        <f t="shared" si="35"/>
        <v>100.00000000000003</v>
      </c>
      <c r="P66" s="1">
        <v>370</v>
      </c>
      <c r="Q66" s="1">
        <v>170</v>
      </c>
      <c r="R66" s="1">
        <v>7</v>
      </c>
      <c r="S66" s="1">
        <v>110</v>
      </c>
      <c r="T66" s="1">
        <v>310</v>
      </c>
      <c r="U66" s="1">
        <v>16</v>
      </c>
      <c r="V66" s="1">
        <v>18</v>
      </c>
      <c r="W66" s="1">
        <v>44</v>
      </c>
      <c r="X66" s="1">
        <v>52</v>
      </c>
      <c r="Y66" s="1">
        <v>0.6</v>
      </c>
    </row>
    <row r="67" spans="2:25" ht="11.25">
      <c r="B67" s="1" t="s">
        <v>504</v>
      </c>
      <c r="C67" s="1">
        <v>54.17244677167962</v>
      </c>
      <c r="D67" s="1">
        <v>13.518078214744452</v>
      </c>
      <c r="E67" s="1">
        <v>13.818479952849886</v>
      </c>
      <c r="F67" s="1">
        <v>3.5948074659950064</v>
      </c>
      <c r="G67" s="1">
        <v>0.19652921010521932</v>
      </c>
      <c r="H67" s="1">
        <v>7.129534584368925</v>
      </c>
      <c r="I67" s="1">
        <v>3.1642316413772202</v>
      </c>
      <c r="J67" s="1">
        <v>1.7923970373624125</v>
      </c>
      <c r="K67" s="1">
        <v>0.3504686944563376</v>
      </c>
      <c r="L67" s="7">
        <v>2.263026427060923</v>
      </c>
      <c r="N67" s="1">
        <f t="shared" si="35"/>
        <v>99.99999999999999</v>
      </c>
      <c r="P67" s="1">
        <v>18</v>
      </c>
      <c r="Q67" s="1">
        <v>0</v>
      </c>
      <c r="R67" s="1">
        <v>683</v>
      </c>
      <c r="S67" s="1">
        <v>346</v>
      </c>
      <c r="T67" s="1">
        <v>416</v>
      </c>
      <c r="U67" s="1">
        <v>37</v>
      </c>
      <c r="V67" s="1">
        <v>188</v>
      </c>
      <c r="W67" s="1">
        <v>33</v>
      </c>
      <c r="X67" s="1">
        <v>37</v>
      </c>
      <c r="Y67" s="1">
        <v>0</v>
      </c>
    </row>
    <row r="68" spans="2:25" ht="11.25">
      <c r="B68" s="1" t="s">
        <v>379</v>
      </c>
      <c r="C68" s="1">
        <v>62.32609348413574</v>
      </c>
      <c r="D68" s="1">
        <v>15.574016614953463</v>
      </c>
      <c r="E68" s="1">
        <v>6.605945350815736</v>
      </c>
      <c r="F68" s="1">
        <v>3.7233510159143237</v>
      </c>
      <c r="G68" s="1">
        <v>0.1040936843158843</v>
      </c>
      <c r="H68" s="1">
        <v>6.245621058953059</v>
      </c>
      <c r="I68" s="1">
        <v>3.1928735862276056</v>
      </c>
      <c r="J68" s="1">
        <v>1.4112701431288162</v>
      </c>
      <c r="K68" s="1">
        <v>0.1161044940446402</v>
      </c>
      <c r="L68" s="7">
        <v>0.7006305675107597</v>
      </c>
      <c r="N68" s="1">
        <f t="shared" si="35"/>
        <v>100.00000000000001</v>
      </c>
      <c r="P68" s="1">
        <v>66.2</v>
      </c>
      <c r="Q68" s="1">
        <v>32.2</v>
      </c>
      <c r="R68" s="1">
        <v>323</v>
      </c>
      <c r="S68" s="1">
        <v>287</v>
      </c>
      <c r="T68" s="1">
        <v>169</v>
      </c>
      <c r="U68" s="1">
        <v>21.2</v>
      </c>
      <c r="V68" s="1">
        <v>118</v>
      </c>
      <c r="W68" s="1">
        <v>22</v>
      </c>
      <c r="X68" s="1">
        <v>21.1</v>
      </c>
      <c r="Y68" s="1">
        <v>3.41</v>
      </c>
    </row>
    <row r="69" spans="2:25" ht="11.25">
      <c r="B69" s="1" t="s">
        <v>479</v>
      </c>
      <c r="C69" s="1">
        <v>49.780526735834</v>
      </c>
      <c r="D69" s="1">
        <v>13.467677573822826</v>
      </c>
      <c r="E69" s="1">
        <v>12.270550678371908</v>
      </c>
      <c r="F69" s="1">
        <v>7.21268954509178</v>
      </c>
      <c r="G69" s="1">
        <v>0.1695929768555467</v>
      </c>
      <c r="H69" s="1">
        <v>11.37270550678372</v>
      </c>
      <c r="I69" s="1">
        <v>2.214684756584198</v>
      </c>
      <c r="J69" s="1">
        <v>0.5187549880287311</v>
      </c>
      <c r="K69" s="1">
        <v>0.26935355147645657</v>
      </c>
      <c r="L69" s="7">
        <v>2.723463687150838</v>
      </c>
      <c r="N69" s="1">
        <f t="shared" si="35"/>
        <v>100</v>
      </c>
      <c r="P69" s="1">
        <v>280</v>
      </c>
      <c r="Q69" s="1">
        <v>119</v>
      </c>
      <c r="R69" s="1">
        <v>130</v>
      </c>
      <c r="S69" s="1">
        <v>389</v>
      </c>
      <c r="T69" s="1">
        <v>317</v>
      </c>
      <c r="U69" s="1">
        <v>26</v>
      </c>
      <c r="V69" s="1">
        <v>172</v>
      </c>
      <c r="W69" s="1">
        <v>32</v>
      </c>
      <c r="X69" s="1">
        <v>45</v>
      </c>
      <c r="Y69" s="1">
        <v>18</v>
      </c>
    </row>
    <row r="70" spans="2:25" ht="11.25">
      <c r="B70" s="1" t="s">
        <v>373</v>
      </c>
      <c r="C70" s="1">
        <v>50.57586379569353</v>
      </c>
      <c r="D70" s="1">
        <v>14.621932899349021</v>
      </c>
      <c r="E70" s="1">
        <v>11.116675012518778</v>
      </c>
      <c r="F70" s="1">
        <v>8.162243365047571</v>
      </c>
      <c r="G70" s="1">
        <v>0.1902854281422133</v>
      </c>
      <c r="H70" s="1">
        <v>12.418627941912868</v>
      </c>
      <c r="I70" s="1">
        <v>1.842764146219329</v>
      </c>
      <c r="J70" s="1">
        <v>0.010015022533800702</v>
      </c>
      <c r="K70" s="1">
        <v>0.08012018027040561</v>
      </c>
      <c r="L70" s="7">
        <v>0.9814722083124685</v>
      </c>
      <c r="N70" s="1">
        <f>SUM(C70:L70)</f>
        <v>100</v>
      </c>
      <c r="P70" s="1">
        <v>186.4</v>
      </c>
      <c r="Q70" s="1">
        <v>83.75</v>
      </c>
      <c r="S70" s="1">
        <v>45.25</v>
      </c>
      <c r="T70" s="1">
        <v>336.5</v>
      </c>
      <c r="U70" s="1">
        <v>25.6</v>
      </c>
      <c r="V70" s="1">
        <v>46.4</v>
      </c>
      <c r="W70" s="1">
        <v>41.85</v>
      </c>
      <c r="X70" s="1">
        <v>55</v>
      </c>
      <c r="Y70" s="1">
        <v>0.5</v>
      </c>
    </row>
    <row r="71" spans="2:25" ht="11.25">
      <c r="B71" s="1" t="s">
        <v>503</v>
      </c>
      <c r="C71" s="1">
        <v>44.748858447488594</v>
      </c>
      <c r="D71" s="1">
        <v>4.06392694063927</v>
      </c>
      <c r="E71" s="1">
        <v>10.662100456621006</v>
      </c>
      <c r="F71" s="1">
        <v>35.513698630136986</v>
      </c>
      <c r="G71" s="1">
        <v>0.17123287671232879</v>
      </c>
      <c r="H71" s="1">
        <v>3.732876712328767</v>
      </c>
      <c r="I71" s="1">
        <v>0.5022831050228311</v>
      </c>
      <c r="J71" s="1">
        <v>0.057077625570776266</v>
      </c>
      <c r="K71" s="1">
        <v>0.057077625570776266</v>
      </c>
      <c r="L71" s="7">
        <v>0.4908675799086758</v>
      </c>
      <c r="N71" s="1">
        <f t="shared" si="35"/>
        <v>99.99999999999999</v>
      </c>
      <c r="P71" s="1">
        <v>1826</v>
      </c>
      <c r="Q71" s="1">
        <v>1635</v>
      </c>
      <c r="R71" s="1">
        <v>10</v>
      </c>
      <c r="S71" s="1">
        <v>185</v>
      </c>
      <c r="T71" s="1">
        <v>160</v>
      </c>
      <c r="U71" s="1">
        <v>10</v>
      </c>
      <c r="V71" s="1">
        <v>28</v>
      </c>
      <c r="W71" s="1">
        <v>15</v>
      </c>
      <c r="X71" s="1">
        <v>86</v>
      </c>
      <c r="Y71" s="1">
        <v>0.92</v>
      </c>
    </row>
    <row r="72" spans="2:26" ht="11.25">
      <c r="B72" s="1" t="s">
        <v>501</v>
      </c>
      <c r="C72" s="1">
        <v>49.33657969978556</v>
      </c>
      <c r="D72" s="1">
        <v>7.934238741958543</v>
      </c>
      <c r="E72" s="1">
        <v>8.717164045746962</v>
      </c>
      <c r="F72" s="1">
        <v>24.712964617583992</v>
      </c>
      <c r="G72" s="1">
        <v>0.1474267333809864</v>
      </c>
      <c r="H72" s="1">
        <v>7.58800929235168</v>
      </c>
      <c r="I72" s="1">
        <v>0.8410025017869907</v>
      </c>
      <c r="K72" s="1">
        <v>0</v>
      </c>
      <c r="L72" s="7">
        <v>0.7226143674052895</v>
      </c>
      <c r="N72" s="1">
        <f t="shared" si="35"/>
        <v>100</v>
      </c>
      <c r="P72" s="1">
        <v>1901.1818181818182</v>
      </c>
      <c r="Q72" s="1">
        <v>1170.7</v>
      </c>
      <c r="R72" s="1">
        <v>1.2</v>
      </c>
      <c r="S72" s="1">
        <v>36</v>
      </c>
      <c r="T72" s="1">
        <v>191.7</v>
      </c>
      <c r="U72" s="1">
        <v>13</v>
      </c>
      <c r="V72" s="1">
        <v>35</v>
      </c>
      <c r="W72" s="1">
        <v>28</v>
      </c>
      <c r="X72" s="1">
        <v>70.59</v>
      </c>
      <c r="Y72" s="1">
        <v>0.1</v>
      </c>
      <c r="Z72" s="49"/>
    </row>
    <row r="73" spans="2:25" ht="11.25">
      <c r="B73" s="1" t="s">
        <v>380</v>
      </c>
      <c r="C73" s="1">
        <v>76.50577976069762</v>
      </c>
      <c r="D73" s="1">
        <v>13.009531535185559</v>
      </c>
      <c r="E73" s="1">
        <v>0.9024538633137295</v>
      </c>
      <c r="F73" s="1">
        <v>0.10038531737984183</v>
      </c>
      <c r="G73" s="1">
        <v>0.12167917258162643</v>
      </c>
      <c r="H73" s="1">
        <v>0.6793753802474143</v>
      </c>
      <c r="I73" s="1">
        <v>4.076252281484486</v>
      </c>
      <c r="J73" s="1">
        <v>4.471709592374771</v>
      </c>
      <c r="K73" s="1">
        <v>0.021293855201784628</v>
      </c>
      <c r="L73" s="7">
        <v>0.11153924153315757</v>
      </c>
      <c r="N73" s="1">
        <f>SUM(C73:L73)</f>
        <v>99.99999999999999</v>
      </c>
      <c r="P73" s="1">
        <v>2.83</v>
      </c>
      <c r="Q73" s="1">
        <v>1.67</v>
      </c>
      <c r="R73" s="1">
        <v>50.3</v>
      </c>
      <c r="S73" s="1">
        <v>29.1</v>
      </c>
      <c r="T73" s="1">
        <v>7</v>
      </c>
      <c r="U73" s="1">
        <v>45.1</v>
      </c>
      <c r="V73" s="1">
        <v>99.9</v>
      </c>
      <c r="W73" s="1">
        <v>5.07</v>
      </c>
      <c r="X73" s="1">
        <v>0.83</v>
      </c>
      <c r="Y73" s="1">
        <v>15.2</v>
      </c>
    </row>
  </sheetData>
  <printOptions/>
  <pageMargins left="0.75" right="0.75" top="1" bottom="1" header="0.5" footer="0.5"/>
  <pageSetup horizontalDpi="1200" verticalDpi="1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93"/>
  <sheetViews>
    <sheetView workbookViewId="0" topLeftCell="A4">
      <selection activeCell="B41" sqref="B41"/>
    </sheetView>
  </sheetViews>
  <sheetFormatPr defaultColWidth="11.421875" defaultRowHeight="12.75"/>
  <cols>
    <col min="1" max="1" width="15.8515625" style="1" customWidth="1"/>
    <col min="2" max="2" width="12.57421875" style="1" bestFit="1" customWidth="1"/>
    <col min="3" max="3" width="10.00390625" style="1" bestFit="1" customWidth="1"/>
    <col min="4" max="4" width="10.7109375" style="1" bestFit="1" customWidth="1"/>
    <col min="5" max="5" width="10.00390625" style="1" bestFit="1" customWidth="1"/>
    <col min="6" max="6" width="11.421875" style="1" customWidth="1"/>
    <col min="7" max="8" width="10.7109375" style="1" bestFit="1" customWidth="1"/>
    <col min="9" max="9" width="9.57421875" style="1" bestFit="1" customWidth="1"/>
    <col min="10" max="10" width="9.57421875" style="1" customWidth="1"/>
    <col min="11" max="11" width="8.8515625" style="1" customWidth="1"/>
    <col min="12" max="12" width="9.57421875" style="1" bestFit="1" customWidth="1"/>
    <col min="13" max="13" width="8.57421875" style="1" bestFit="1" customWidth="1"/>
    <col min="14" max="14" width="9.57421875" style="1" bestFit="1" customWidth="1"/>
    <col min="15" max="15" width="9.140625" style="1" customWidth="1"/>
    <col min="16" max="17" width="9.57421875" style="1" bestFit="1" customWidth="1"/>
    <col min="18" max="18" width="9.140625" style="1" customWidth="1"/>
    <col min="19" max="19" width="9.57421875" style="1" bestFit="1" customWidth="1"/>
    <col min="20" max="16384" width="9.140625" style="1" customWidth="1"/>
  </cols>
  <sheetData>
    <row r="1" spans="1:22" s="18" customFormat="1" ht="11.25">
      <c r="A1" s="17" t="s">
        <v>523</v>
      </c>
      <c r="V1" s="17"/>
    </row>
    <row r="2" spans="1:21" s="18" customFormat="1" ht="11.25">
      <c r="A2" s="18" t="str">
        <f>'recalc raw'!C1</f>
        <v>Sample</v>
      </c>
      <c r="B2" s="18" t="str">
        <f>'blk, drift &amp; conc calc'!C2</f>
        <v>Y 371.029</v>
      </c>
      <c r="C2" s="18" t="str">
        <f>'blk, drift &amp; conc calc'!D2</f>
        <v>Ba 455.403</v>
      </c>
      <c r="D2" s="18" t="str">
        <f>'blk, drift &amp; conc calc'!E2</f>
        <v>Cr 267.716</v>
      </c>
      <c r="E2" s="18" t="str">
        <f>'blk, drift &amp; conc calc'!F2</f>
        <v>Ni 231.604</v>
      </c>
      <c r="F2" s="18" t="str">
        <f>'blk, drift &amp; conc calc'!G2</f>
        <v>Sc 361.384</v>
      </c>
      <c r="G2" s="18" t="str">
        <f>'blk, drift &amp; conc calc'!H2</f>
        <v>Co 228.616</v>
      </c>
      <c r="H2" s="18" t="str">
        <f>'blk, drift &amp; conc calc'!I2</f>
        <v>Sr 407.771</v>
      </c>
      <c r="I2" s="18" t="str">
        <f>'blk, drift &amp; conc calc'!J2</f>
        <v>Cu 324.754</v>
      </c>
      <c r="J2" s="18" t="str">
        <f>'blk, drift &amp; conc calc'!K2</f>
        <v>V 292.402</v>
      </c>
      <c r="K2" s="18" t="str">
        <f>'blk, drift &amp; conc calc'!L2</f>
        <v>Zr 343.823</v>
      </c>
      <c r="L2" s="18">
        <f>'blk, drift &amp; conc calc'!M2</f>
        <v>0</v>
      </c>
      <c r="M2" s="18">
        <f>'blk, drift &amp; conc calc'!N2</f>
        <v>0</v>
      </c>
      <c r="N2" s="18">
        <f>'blk, drift &amp; conc calc'!O2</f>
        <v>0</v>
      </c>
      <c r="O2" s="18">
        <f>'blk, drift &amp; conc calc'!P2</f>
        <v>0</v>
      </c>
      <c r="P2" s="18">
        <f>'blk, drift &amp; conc calc'!Q2</f>
        <v>0</v>
      </c>
      <c r="Q2" s="18">
        <f>'blk, drift &amp; conc calc'!R2</f>
        <v>0</v>
      </c>
      <c r="R2" s="18">
        <f>'blk, drift &amp; conc calc'!S2</f>
        <v>0</v>
      </c>
      <c r="S2" s="18" t="str">
        <f>'blk, drift &amp; conc calc'!T2</f>
        <v>V 292.402</v>
      </c>
      <c r="T2" s="18">
        <f>'blk, drift &amp; conc calc'!U2</f>
        <v>0</v>
      </c>
      <c r="U2" s="18">
        <f>'blk, drift &amp; conc calc'!V2</f>
        <v>0</v>
      </c>
    </row>
    <row r="4" ht="11.25">
      <c r="A4" s="22" t="s">
        <v>475</v>
      </c>
    </row>
    <row r="5" spans="1:21" ht="11.25">
      <c r="A5" s="1" t="str">
        <f>'blk, drift &amp; conc calc'!B77</f>
        <v>blank-1</v>
      </c>
      <c r="B5" s="1">
        <f>'blk, drift &amp; conc calc'!C77</f>
        <v>-786.4745798577413</v>
      </c>
      <c r="C5" s="1">
        <f>'blk, drift &amp; conc calc'!D77</f>
        <v>5799.510350307507</v>
      </c>
      <c r="D5" s="1">
        <f>'blk, drift &amp; conc calc'!E77</f>
        <v>1391.6594210397072</v>
      </c>
      <c r="E5" s="1">
        <f>'blk, drift &amp; conc calc'!F77</f>
        <v>-38.7992146451322</v>
      </c>
      <c r="F5" s="1">
        <f>'blk, drift &amp; conc calc'!G77</f>
        <v>142.95191408137302</v>
      </c>
      <c r="G5" s="1">
        <f>'blk, drift &amp; conc calc'!H77</f>
        <v>-5964.113890272021</v>
      </c>
      <c r="H5" s="1">
        <f>'blk, drift &amp; conc calc'!I77</f>
        <v>4977.722496856445</v>
      </c>
      <c r="I5" s="1">
        <f>'blk, drift &amp; conc calc'!J77</f>
        <v>6760.086135898466</v>
      </c>
      <c r="J5" s="1">
        <f>'blk, drift &amp; conc calc'!K77</f>
        <v>740.0683163130772</v>
      </c>
      <c r="K5" s="1">
        <f>'blk, drift &amp; conc calc'!L77</f>
        <v>1953.0660561972095</v>
      </c>
      <c r="L5" s="1" t="e">
        <f>'blk, drift &amp; conc calc'!M77</f>
        <v>#DIV/0!</v>
      </c>
      <c r="M5" s="1" t="e">
        <f>'blk, drift &amp; conc calc'!N77</f>
        <v>#DIV/0!</v>
      </c>
      <c r="N5" s="1" t="e">
        <f>'blk, drift &amp; conc calc'!O77</f>
        <v>#DIV/0!</v>
      </c>
      <c r="O5" s="1" t="e">
        <f>'blk, drift &amp; conc calc'!P77</f>
        <v>#DIV/0!</v>
      </c>
      <c r="P5" s="1" t="e">
        <f>'blk, drift &amp; conc calc'!Q77</f>
        <v>#DIV/0!</v>
      </c>
      <c r="Q5" s="1" t="e">
        <f>'blk, drift &amp; conc calc'!R77</f>
        <v>#DIV/0!</v>
      </c>
      <c r="R5" s="1" t="e">
        <f>'blk, drift &amp; conc calc'!S77</f>
        <v>#DIV/0!</v>
      </c>
      <c r="S5" s="1">
        <f>'blk, drift &amp; conc calc'!T77</f>
        <v>-543.3243910705474</v>
      </c>
      <c r="T5" s="1" t="e">
        <f>'blk, drift &amp; conc calc'!U77</f>
        <v>#DIV/0!</v>
      </c>
      <c r="U5" s="1" t="e">
        <f>'blk, drift &amp; conc calc'!V77</f>
        <v>#DIV/0!</v>
      </c>
    </row>
    <row r="6" spans="1:21" ht="11.25">
      <c r="A6" s="1" t="str">
        <f>'blk, drift &amp; conc calc'!B78</f>
        <v>bir1-1</v>
      </c>
      <c r="B6" s="1">
        <f>'blk, drift &amp; conc calc'!C78</f>
        <v>10580.297371819459</v>
      </c>
      <c r="C6" s="1">
        <f>'blk, drift &amp; conc calc'!D78</f>
        <v>25175.62220047814</v>
      </c>
      <c r="D6" s="1">
        <f>'blk, drift &amp; conc calc'!E78</f>
        <v>13598.27856250447</v>
      </c>
      <c r="E6" s="1">
        <f>'blk, drift &amp; conc calc'!F78</f>
        <v>9956.019633852642</v>
      </c>
      <c r="F6" s="1">
        <f>'blk, drift &amp; conc calc'!G78</f>
        <v>39518.897691884995</v>
      </c>
      <c r="G6" s="1">
        <f>'blk, drift &amp; conc calc'!H78</f>
        <v>9386.185906022982</v>
      </c>
      <c r="H6" s="1">
        <f>'blk, drift &amp; conc calc'!I78</f>
        <v>1281689.0479934732</v>
      </c>
      <c r="I6" s="1">
        <f>'blk, drift &amp; conc calc'!J78</f>
        <v>13941.098716083241</v>
      </c>
      <c r="J6" s="1">
        <f>'blk, drift &amp; conc calc'!K78</f>
        <v>39334.87614459536</v>
      </c>
      <c r="K6" s="1">
        <f>'blk, drift &amp; conc calc'!L78</f>
        <v>2105.541147290656</v>
      </c>
      <c r="L6" s="1" t="e">
        <f>'blk, drift &amp; conc calc'!M105</f>
        <v>#DIV/0!</v>
      </c>
      <c r="M6" s="1" t="e">
        <f>'blk, drift &amp; conc calc'!N105</f>
        <v>#DIV/0!</v>
      </c>
      <c r="N6" s="1" t="e">
        <f>'blk, drift &amp; conc calc'!O105</f>
        <v>#DIV/0!</v>
      </c>
      <c r="O6" s="1" t="e">
        <f>'blk, drift &amp; conc calc'!P105</f>
        <v>#DIV/0!</v>
      </c>
      <c r="P6" s="1" t="e">
        <f>'blk, drift &amp; conc calc'!Q105</f>
        <v>#DIV/0!</v>
      </c>
      <c r="Q6" s="1" t="e">
        <f>'blk, drift &amp; conc calc'!R105</f>
        <v>#DIV/0!</v>
      </c>
      <c r="R6" s="1" t="e">
        <f>'blk, drift &amp; conc calc'!S105</f>
        <v>#DIV/0!</v>
      </c>
      <c r="S6" s="1">
        <f>'blk, drift &amp; conc calc'!T105</f>
        <v>532.1913377308804</v>
      </c>
      <c r="T6" s="1" t="e">
        <f>'blk, drift &amp; conc calc'!U105</f>
        <v>#DIV/0!</v>
      </c>
      <c r="U6" s="1" t="e">
        <f>'blk, drift &amp; conc calc'!V105</f>
        <v>#DIV/0!</v>
      </c>
    </row>
    <row r="7" spans="1:21" ht="11.25">
      <c r="A7" s="1" t="str">
        <f>'blk, drift &amp; conc calc'!B93</f>
        <v>bir1-2</v>
      </c>
      <c r="B7" s="1">
        <f>'blk, drift &amp; conc calc'!C93</f>
        <v>11209.807947712392</v>
      </c>
      <c r="C7" s="1">
        <f>'blk, drift &amp; conc calc'!D93</f>
        <v>30700.87167803097</v>
      </c>
      <c r="D7" s="1">
        <f>'blk, drift &amp; conc calc'!E93</f>
        <v>14081.903625651727</v>
      </c>
      <c r="E7" s="1">
        <f>'blk, drift &amp; conc calc'!F93</f>
        <v>10591.844974549482</v>
      </c>
      <c r="F7" s="1">
        <f>'blk, drift &amp; conc calc'!G93</f>
        <v>41066.777095648875</v>
      </c>
      <c r="G7" s="1">
        <f>'blk, drift &amp; conc calc'!H93</f>
        <v>8839.516972941126</v>
      </c>
      <c r="H7" s="1">
        <f>'blk, drift &amp; conc calc'!I93</f>
        <v>1279363.8513418431</v>
      </c>
      <c r="I7" s="1">
        <f>'blk, drift &amp; conc calc'!J93</f>
        <v>13527.174495111785</v>
      </c>
      <c r="J7" s="1">
        <f>'blk, drift &amp; conc calc'!K93</f>
        <v>39897.52118773554</v>
      </c>
      <c r="K7" s="1">
        <f>'blk, drift &amp; conc calc'!L93</f>
        <v>2481.021905169138</v>
      </c>
      <c r="L7" s="1" t="e">
        <f>'blk, drift &amp; conc calc'!M80</f>
        <v>#DIV/0!</v>
      </c>
      <c r="M7" s="1" t="e">
        <f>'blk, drift &amp; conc calc'!N80</f>
        <v>#DIV/0!</v>
      </c>
      <c r="N7" s="1" t="e">
        <f>'blk, drift &amp; conc calc'!O80</f>
        <v>#DIV/0!</v>
      </c>
      <c r="O7" s="1" t="e">
        <f>'blk, drift &amp; conc calc'!P80</f>
        <v>#DIV/0!</v>
      </c>
      <c r="P7" s="1" t="e">
        <f>'blk, drift &amp; conc calc'!Q80</f>
        <v>#DIV/0!</v>
      </c>
      <c r="Q7" s="1" t="e">
        <f>'blk, drift &amp; conc calc'!R80</f>
        <v>#DIV/0!</v>
      </c>
      <c r="R7" s="1" t="e">
        <f>'blk, drift &amp; conc calc'!S80</f>
        <v>#DIV/0!</v>
      </c>
      <c r="S7" s="1">
        <f>'blk, drift &amp; conc calc'!T80</f>
        <v>1981.4397539969814</v>
      </c>
      <c r="T7" s="1" t="e">
        <f>'blk, drift &amp; conc calc'!U80</f>
        <v>#DIV/0!</v>
      </c>
      <c r="U7" s="1" t="e">
        <f>'blk, drift &amp; conc calc'!V80</f>
        <v>#DIV/0!</v>
      </c>
    </row>
    <row r="8" spans="1:21" ht="11.25">
      <c r="A8" s="1" t="str">
        <f>'blk, drift &amp; conc calc'!B80</f>
        <v>jp1-1</v>
      </c>
      <c r="B8" s="1">
        <f>'blk, drift &amp; conc calc'!C80</f>
        <v>-327.27292774627784</v>
      </c>
      <c r="C8" s="1">
        <f>'blk, drift &amp; conc calc'!D80</f>
        <v>39569.49816979261</v>
      </c>
      <c r="D8" s="1">
        <f>'blk, drift &amp; conc calc'!E80</f>
        <v>107312.76538756605</v>
      </c>
      <c r="E8" s="1">
        <f>'blk, drift &amp; conc calc'!F80</f>
        <v>161101.42159644977</v>
      </c>
      <c r="F8" s="1">
        <f>'blk, drift &amp; conc calc'!G80</f>
        <v>6076.66927379603</v>
      </c>
      <c r="G8" s="1">
        <f>'blk, drift &amp; conc calc'!H80</f>
        <v>16714.325498281225</v>
      </c>
      <c r="H8" s="1">
        <f>'blk, drift &amp; conc calc'!I80</f>
        <v>7351.781219661058</v>
      </c>
      <c r="I8" s="1">
        <f>'blk, drift &amp; conc calc'!J80</f>
        <v>-236.4200565522308</v>
      </c>
      <c r="J8" s="1">
        <f>'blk, drift &amp; conc calc'!K80</f>
        <v>2653.429757104964</v>
      </c>
      <c r="K8" s="1">
        <f>'blk, drift &amp; conc calc'!L80</f>
        <v>579.0681564158152</v>
      </c>
      <c r="L8" s="1" t="e">
        <f>'blk, drift &amp; conc calc'!M93</f>
        <v>#DIV/0!</v>
      </c>
      <c r="M8" s="1" t="e">
        <f>'blk, drift &amp; conc calc'!N93</f>
        <v>#DIV/0!</v>
      </c>
      <c r="N8" s="1" t="e">
        <f>'blk, drift &amp; conc calc'!O93</f>
        <v>#DIV/0!</v>
      </c>
      <c r="O8" s="1" t="e">
        <f>'blk, drift &amp; conc calc'!P93</f>
        <v>#DIV/0!</v>
      </c>
      <c r="P8" s="1" t="e">
        <f>'blk, drift &amp; conc calc'!Q93</f>
        <v>#DIV/0!</v>
      </c>
      <c r="Q8" s="1" t="e">
        <f>'blk, drift &amp; conc calc'!R93</f>
        <v>#DIV/0!</v>
      </c>
      <c r="R8" s="1" t="e">
        <f>'blk, drift &amp; conc calc'!S93</f>
        <v>#DIV/0!</v>
      </c>
      <c r="S8" s="1">
        <f>'blk, drift &amp; conc calc'!T93</f>
        <v>39216.38653737897</v>
      </c>
      <c r="T8" s="1" t="e">
        <f>'blk, drift &amp; conc calc'!U93</f>
        <v>#DIV/0!</v>
      </c>
      <c r="U8" s="1" t="e">
        <f>'blk, drift &amp; conc calc'!V93</f>
        <v>#DIV/0!</v>
      </c>
    </row>
    <row r="9" spans="1:21" ht="11.25">
      <c r="A9" s="1" t="str">
        <f>'blk, drift &amp; conc calc'!B99</f>
        <v>jp1-2</v>
      </c>
      <c r="B9" s="1">
        <f>'blk, drift &amp; conc calc'!C99</f>
        <v>93.48211658071978</v>
      </c>
      <c r="C9" s="1">
        <f>'blk, drift &amp; conc calc'!D99</f>
        <v>40456.62384492227</v>
      </c>
      <c r="D9" s="1">
        <f>'blk, drift &amp; conc calc'!E99</f>
        <v>110111.67375175933</v>
      </c>
      <c r="E9" s="1">
        <f>'blk, drift &amp; conc calc'!F99</f>
        <v>163986.99626254867</v>
      </c>
      <c r="F9" s="1">
        <f>'blk, drift &amp; conc calc'!G99</f>
        <v>6803.660043174428</v>
      </c>
      <c r="G9" s="1">
        <f>'blk, drift &amp; conc calc'!H99</f>
        <v>15956.81185636792</v>
      </c>
      <c r="H9" s="1">
        <f>'blk, drift &amp; conc calc'!I99</f>
        <v>9054.78014463604</v>
      </c>
      <c r="I9" s="1">
        <f>'blk, drift &amp; conc calc'!J99</f>
        <v>-623.6104432456169</v>
      </c>
      <c r="J9" s="1">
        <f>'blk, drift &amp; conc calc'!K99</f>
        <v>2734.625371362132</v>
      </c>
      <c r="K9" s="1">
        <f>'blk, drift &amp; conc calc'!L99</f>
        <v>149.67940335511642</v>
      </c>
      <c r="L9" s="1" t="e">
        <f>'blk, drift &amp; conc calc'!M78</f>
        <v>#DIV/0!</v>
      </c>
      <c r="M9" s="1" t="e">
        <f>'blk, drift &amp; conc calc'!N78</f>
        <v>#DIV/0!</v>
      </c>
      <c r="N9" s="1" t="e">
        <f>'blk, drift &amp; conc calc'!O78</f>
        <v>#DIV/0!</v>
      </c>
      <c r="O9" s="1" t="e">
        <f>'blk, drift &amp; conc calc'!P78</f>
        <v>#DIV/0!</v>
      </c>
      <c r="P9" s="1" t="e">
        <f>'blk, drift &amp; conc calc'!Q78</f>
        <v>#DIV/0!</v>
      </c>
      <c r="Q9" s="1" t="e">
        <f>'blk, drift &amp; conc calc'!R78</f>
        <v>#DIV/0!</v>
      </c>
      <c r="R9" s="1" t="e">
        <f>'blk, drift &amp; conc calc'!S78</f>
        <v>#DIV/0!</v>
      </c>
      <c r="S9" s="1">
        <f>'blk, drift &amp; conc calc'!T78</f>
        <v>38653.88539896966</v>
      </c>
      <c r="T9" s="1" t="e">
        <f>'blk, drift &amp; conc calc'!U78</f>
        <v>#DIV/0!</v>
      </c>
      <c r="U9" s="1" t="e">
        <f>'blk, drift &amp; conc calc'!V78</f>
        <v>#DIV/0!</v>
      </c>
    </row>
    <row r="10" spans="1:21" ht="11.25">
      <c r="A10" s="1" t="str">
        <f>'blk, drift &amp; conc calc'!B86</f>
        <v>ja3-1</v>
      </c>
      <c r="B10" s="1">
        <f>'blk, drift &amp; conc calc'!C86</f>
        <v>13541.125523348446</v>
      </c>
      <c r="C10" s="1">
        <f>'blk, drift &amp; conc calc'!D86</f>
        <v>1360660.7254804058</v>
      </c>
      <c r="D10" s="1">
        <f>'blk, drift &amp; conc calc'!E86</f>
        <v>1781.8982257899409</v>
      </c>
      <c r="E10" s="1">
        <f>'blk, drift &amp; conc calc'!F86</f>
        <v>2769.655589879961</v>
      </c>
      <c r="F10" s="1">
        <f>'blk, drift &amp; conc calc'!G86</f>
        <v>18859.627408617078</v>
      </c>
      <c r="G10" s="1">
        <f>'blk, drift &amp; conc calc'!H86</f>
        <v>8161.2684668746615</v>
      </c>
      <c r="H10" s="1">
        <f>'blk, drift &amp; conc calc'!I86</f>
        <v>3477094.795192819</v>
      </c>
      <c r="I10" s="1">
        <f>'blk, drift &amp; conc calc'!J86</f>
        <v>3878.0455809174723</v>
      </c>
      <c r="J10" s="1">
        <f>'blk, drift &amp; conc calc'!K86</f>
        <v>20691.38208824727</v>
      </c>
      <c r="K10" s="1">
        <f>'blk, drift &amp; conc calc'!L86</f>
        <v>20556.657907301153</v>
      </c>
      <c r="L10" s="1" t="e">
        <f>'blk, drift &amp; conc calc'!M100</f>
        <v>#DIV/0!</v>
      </c>
      <c r="M10" s="1" t="e">
        <f>'blk, drift &amp; conc calc'!N100</f>
        <v>#DIV/0!</v>
      </c>
      <c r="N10" s="1" t="e">
        <f>'blk, drift &amp; conc calc'!O100</f>
        <v>#DIV/0!</v>
      </c>
      <c r="O10" s="1" t="e">
        <f>'blk, drift &amp; conc calc'!P100</f>
        <v>#DIV/0!</v>
      </c>
      <c r="P10" s="1" t="e">
        <f>'blk, drift &amp; conc calc'!Q100</f>
        <v>#DIV/0!</v>
      </c>
      <c r="Q10" s="1" t="e">
        <f>'blk, drift &amp; conc calc'!R100</f>
        <v>#DIV/0!</v>
      </c>
      <c r="R10" s="1" t="e">
        <f>'blk, drift &amp; conc calc'!S100</f>
        <v>#DIV/0!</v>
      </c>
      <c r="S10" s="1">
        <f>'blk, drift &amp; conc calc'!T100</f>
        <v>21848.423642486086</v>
      </c>
      <c r="T10" s="1" t="e">
        <f>'blk, drift &amp; conc calc'!U100</f>
        <v>#DIV/0!</v>
      </c>
      <c r="U10" s="1" t="e">
        <f>'blk, drift &amp; conc calc'!V100</f>
        <v>#DIV/0!</v>
      </c>
    </row>
    <row r="11" spans="1:21" ht="10.5" customHeight="1">
      <c r="A11" s="1" t="str">
        <f>'blk, drift &amp; conc calc'!B103</f>
        <v>ja3-2</v>
      </c>
      <c r="B11" s="1">
        <f>'blk, drift &amp; conc calc'!C103</f>
        <v>14158.32884089067</v>
      </c>
      <c r="C11" s="1">
        <f>'blk, drift &amp; conc calc'!D103</f>
        <v>1318245.5668578697</v>
      </c>
      <c r="D11" s="1">
        <f>'blk, drift &amp; conc calc'!E103</f>
        <v>1962.4688621163702</v>
      </c>
      <c r="E11" s="1">
        <f>'blk, drift &amp; conc calc'!F103</f>
        <v>2586.6384490576243</v>
      </c>
      <c r="F11" s="1">
        <f>'blk, drift &amp; conc calc'!G103</f>
        <v>19493.450637858678</v>
      </c>
      <c r="G11" s="1">
        <f>'blk, drift &amp; conc calc'!H103</f>
        <v>5397.092469158567</v>
      </c>
      <c r="H11" s="1">
        <f>'blk, drift &amp; conc calc'!I103</f>
        <v>3462794.8133592387</v>
      </c>
      <c r="I11" s="1">
        <f>'blk, drift &amp; conc calc'!J103</f>
        <v>3766.0327164770742</v>
      </c>
      <c r="J11" s="1">
        <f>'blk, drift &amp; conc calc'!K103</f>
        <v>21054.67740486437</v>
      </c>
      <c r="K11" s="1">
        <f>'blk, drift &amp; conc calc'!L103</f>
        <v>21784.467772061478</v>
      </c>
      <c r="L11" s="1" t="e">
        <f>'blk, drift &amp; conc calc'!M86</f>
        <v>#DIV/0!</v>
      </c>
      <c r="M11" s="1" t="e">
        <f>'blk, drift &amp; conc calc'!N86</f>
        <v>#DIV/0!</v>
      </c>
      <c r="N11" s="1" t="e">
        <f>'blk, drift &amp; conc calc'!O86</f>
        <v>#DIV/0!</v>
      </c>
      <c r="O11" s="1" t="e">
        <f>'blk, drift &amp; conc calc'!P86</f>
        <v>#DIV/0!</v>
      </c>
      <c r="P11" s="1" t="e">
        <f>'blk, drift &amp; conc calc'!Q86</f>
        <v>#DIV/0!</v>
      </c>
      <c r="Q11" s="1" t="e">
        <f>'blk, drift &amp; conc calc'!R86</f>
        <v>#DIV/0!</v>
      </c>
      <c r="R11" s="1" t="e">
        <f>'blk, drift &amp; conc calc'!S86</f>
        <v>#DIV/0!</v>
      </c>
      <c r="S11" s="1">
        <f>'blk, drift &amp; conc calc'!T86</f>
        <v>20019.241532011878</v>
      </c>
      <c r="T11" s="1" t="e">
        <f>'blk, drift &amp; conc calc'!U86</f>
        <v>#DIV/0!</v>
      </c>
      <c r="U11" s="1" t="e">
        <f>'blk, drift &amp; conc calc'!V86</f>
        <v>#DIV/0!</v>
      </c>
    </row>
    <row r="12" spans="1:21" ht="10.5" customHeight="1">
      <c r="A12" s="1" t="str">
        <f>'blk, drift &amp; conc calc'!B104</f>
        <v>blank-2</v>
      </c>
      <c r="B12" s="1">
        <f>'blk, drift &amp; conc calc'!C104</f>
        <v>-77.8250070871875</v>
      </c>
      <c r="C12" s="1">
        <f>'blk, drift &amp; conc calc'!D104</f>
        <v>4956.406744487828</v>
      </c>
      <c r="D12" s="1">
        <f>'blk, drift &amp; conc calc'!E104</f>
        <v>1300.9139667487377</v>
      </c>
      <c r="E12" s="1">
        <f>'blk, drift &amp; conc calc'!F104</f>
        <v>1162.4309287670437</v>
      </c>
      <c r="F12" s="1">
        <f>'blk, drift &amp; conc calc'!G104</f>
        <v>291.34669210387244</v>
      </c>
      <c r="G12" s="1">
        <f>'blk, drift &amp; conc calc'!H104</f>
        <v>-1623.4418744636735</v>
      </c>
      <c r="H12" s="1">
        <f>'blk, drift &amp; conc calc'!I104</f>
        <v>4712.248288750189</v>
      </c>
      <c r="I12" s="1">
        <f>'blk, drift &amp; conc calc'!J104</f>
        <v>6516.682451703178</v>
      </c>
      <c r="J12" s="1">
        <f>'blk, drift &amp; conc calc'!K104</f>
        <v>464.3570504441129</v>
      </c>
      <c r="K12" s="1">
        <f>'blk, drift &amp; conc calc'!L104</f>
        <v>2179.2511236564696</v>
      </c>
      <c r="L12" s="1" t="e">
        <f>'blk, drift &amp; conc calc'!M104</f>
        <v>#DIV/0!</v>
      </c>
      <c r="M12" s="1" t="e">
        <f>'blk, drift &amp; conc calc'!N104</f>
        <v>#DIV/0!</v>
      </c>
      <c r="N12" s="1" t="e">
        <f>'blk, drift &amp; conc calc'!O104</f>
        <v>#DIV/0!</v>
      </c>
      <c r="O12" s="1" t="e">
        <f>'blk, drift &amp; conc calc'!P104</f>
        <v>#DIV/0!</v>
      </c>
      <c r="P12" s="1" t="e">
        <f>'blk, drift &amp; conc calc'!Q104</f>
        <v>#DIV/0!</v>
      </c>
      <c r="Q12" s="1" t="e">
        <f>'blk, drift &amp; conc calc'!R104</f>
        <v>#DIV/0!</v>
      </c>
      <c r="R12" s="1" t="e">
        <f>'blk, drift &amp; conc calc'!S104</f>
        <v>#DIV/0!</v>
      </c>
      <c r="S12" s="1">
        <f>'blk, drift &amp; conc calc'!T104</f>
        <v>-800.9365710873426</v>
      </c>
      <c r="T12" s="1" t="e">
        <f>'blk, drift &amp; conc calc'!U104</f>
        <v>#DIV/0!</v>
      </c>
      <c r="U12" s="1" t="e">
        <f>'blk, drift &amp; conc calc'!V104</f>
        <v>#DIV/0!</v>
      </c>
    </row>
    <row r="13" spans="1:21" ht="10.5" customHeight="1">
      <c r="A13" s="1" t="str">
        <f>'blk, drift &amp; conc calc'!B88</f>
        <v>dts1-1</v>
      </c>
      <c r="B13" s="1">
        <f>'blk, drift &amp; conc calc'!C88</f>
        <v>-54.870072347173306</v>
      </c>
      <c r="C13" s="1">
        <f>'blk, drift &amp; conc calc'!D88</f>
        <v>1719.017303025925</v>
      </c>
      <c r="D13" s="1">
        <f>'blk, drift &amp; conc calc'!E88</f>
        <v>144323.25608261203</v>
      </c>
      <c r="E13" s="1">
        <f>'blk, drift &amp; conc calc'!F88</f>
        <v>153855.74961790408</v>
      </c>
      <c r="F13" s="1">
        <f>'blk, drift &amp; conc calc'!G88</f>
        <v>2850.6851289665115</v>
      </c>
      <c r="G13" s="1">
        <f>'blk, drift &amp; conc calc'!H88</f>
        <v>18924.74370188023</v>
      </c>
      <c r="H13" s="1">
        <f>'blk, drift &amp; conc calc'!I88</f>
        <v>4113.734246123619</v>
      </c>
      <c r="I13" s="1">
        <f>'blk, drift &amp; conc calc'!J88</f>
        <v>-351.8142587715687</v>
      </c>
      <c r="J13" s="1">
        <f>'blk, drift &amp; conc calc'!K88</f>
        <v>711.7816897134215</v>
      </c>
      <c r="K13" s="1">
        <f>'blk, drift &amp; conc calc'!L88</f>
        <v>-160.18579863386196</v>
      </c>
      <c r="L13" s="1" t="e">
        <f>'blk, drift &amp; conc calc'!M83</f>
        <v>#DIV/0!</v>
      </c>
      <c r="M13" s="1" t="e">
        <f>'blk, drift &amp; conc calc'!N83</f>
        <v>#DIV/0!</v>
      </c>
      <c r="N13" s="1" t="e">
        <f>'blk, drift &amp; conc calc'!O83</f>
        <v>#DIV/0!</v>
      </c>
      <c r="O13" s="1" t="e">
        <f>'blk, drift &amp; conc calc'!P83</f>
        <v>#DIV/0!</v>
      </c>
      <c r="P13" s="1" t="e">
        <f>'blk, drift &amp; conc calc'!Q83</f>
        <v>#DIV/0!</v>
      </c>
      <c r="Q13" s="1" t="e">
        <f>'blk, drift &amp; conc calc'!R83</f>
        <v>#DIV/0!</v>
      </c>
      <c r="R13" s="1" t="e">
        <f>'blk, drift &amp; conc calc'!S83</f>
        <v>#DIV/0!</v>
      </c>
      <c r="S13" s="1">
        <f>'blk, drift &amp; conc calc'!T83</f>
        <v>31537.05807192289</v>
      </c>
      <c r="T13" s="1" t="e">
        <f>'blk, drift &amp; conc calc'!U83</f>
        <v>#DIV/0!</v>
      </c>
      <c r="U13" s="1" t="e">
        <f>'blk, drift &amp; conc calc'!V83</f>
        <v>#DIV/0!</v>
      </c>
    </row>
    <row r="14" spans="1:21" ht="10.5" customHeight="1">
      <c r="A14" s="1" t="str">
        <f>'blk, drift &amp; conc calc'!B105</f>
        <v>dts1-2</v>
      </c>
      <c r="B14" s="1">
        <f>'blk, drift &amp; conc calc'!C105</f>
        <v>-344.2914202638475</v>
      </c>
      <c r="C14" s="1">
        <f>'blk, drift &amp; conc calc'!D105</f>
        <v>1149.888879869225</v>
      </c>
      <c r="D14" s="1">
        <f>'blk, drift &amp; conc calc'!E105</f>
        <v>144495.6600845264</v>
      </c>
      <c r="E14" s="1">
        <f>'blk, drift &amp; conc calc'!F105</f>
        <v>150938.05462782425</v>
      </c>
      <c r="F14" s="1">
        <f>'blk, drift &amp; conc calc'!G105</f>
        <v>3111.654710111066</v>
      </c>
      <c r="G14" s="1">
        <f>'blk, drift &amp; conc calc'!H105</f>
        <v>17997.60028808463</v>
      </c>
      <c r="H14" s="1">
        <f>'blk, drift &amp; conc calc'!I105</f>
        <v>2655.9357150673645</v>
      </c>
      <c r="I14" s="1">
        <f>'blk, drift &amp; conc calc'!J105</f>
        <v>-407.2536421811437</v>
      </c>
      <c r="J14" s="1">
        <f>'blk, drift &amp; conc calc'!K105</f>
        <v>1196.7033942964854</v>
      </c>
      <c r="K14" s="1">
        <f>'blk, drift &amp; conc calc'!L105</f>
        <v>138.9654225864247</v>
      </c>
      <c r="L14" s="1" t="e">
        <f>'blk, drift &amp; conc calc'!M96</f>
        <v>#DIV/0!</v>
      </c>
      <c r="M14" s="1" t="e">
        <f>'blk, drift &amp; conc calc'!N96</f>
        <v>#DIV/0!</v>
      </c>
      <c r="N14" s="1" t="e">
        <f>'blk, drift &amp; conc calc'!O96</f>
        <v>#DIV/0!</v>
      </c>
      <c r="O14" s="1" t="e">
        <f>'blk, drift &amp; conc calc'!P96</f>
        <v>#DIV/0!</v>
      </c>
      <c r="P14" s="1" t="e">
        <f>'blk, drift &amp; conc calc'!Q96</f>
        <v>#DIV/0!</v>
      </c>
      <c r="Q14" s="1" t="e">
        <f>'blk, drift &amp; conc calc'!R96</f>
        <v>#DIV/0!</v>
      </c>
      <c r="R14" s="1" t="e">
        <f>'blk, drift &amp; conc calc'!S96</f>
        <v>#DIV/0!</v>
      </c>
      <c r="S14" s="1">
        <f>'blk, drift &amp; conc calc'!T96</f>
        <v>47562.559963405256</v>
      </c>
      <c r="T14" s="1" t="e">
        <f>'blk, drift &amp; conc calc'!U96</f>
        <v>#DIV/0!</v>
      </c>
      <c r="U14" s="1" t="e">
        <f>'blk, drift &amp; conc calc'!V96</f>
        <v>#DIV/0!</v>
      </c>
    </row>
    <row r="15" spans="1:21" ht="10.5" customHeight="1">
      <c r="A15" s="1" t="str">
        <f>'blk, drift &amp; conc calc'!B76</f>
        <v>drift-1</v>
      </c>
      <c r="B15" s="1">
        <f>'blk, drift &amp; conc calc'!C76</f>
        <v>17978.359012810022</v>
      </c>
      <c r="C15" s="1">
        <f>'blk, drift &amp; conc calc'!D76</f>
        <v>544571.3896550855</v>
      </c>
      <c r="D15" s="1">
        <f>'blk, drift &amp; conc calc'!E76</f>
        <v>75451.20711550723</v>
      </c>
      <c r="E15" s="1">
        <f>'blk, drift &amp; conc calc'!F76</f>
        <v>43181.64708942064</v>
      </c>
      <c r="F15" s="1">
        <f>'blk, drift &amp; conc calc'!G76</f>
        <v>29265.501171282995</v>
      </c>
      <c r="G15" s="1">
        <f>'blk, drift &amp; conc calc'!H76</f>
        <v>37868.3895681922</v>
      </c>
      <c r="H15" s="1">
        <f>'blk, drift &amp; conc calc'!I76</f>
        <v>4721524.292976549</v>
      </c>
      <c r="I15" s="1">
        <f>'blk, drift &amp; conc calc'!J76</f>
        <v>15359.967392037046</v>
      </c>
      <c r="J15" s="1">
        <f>'blk, drift &amp; conc calc'!K76</f>
        <v>39672.98541961865</v>
      </c>
      <c r="K15" s="1">
        <f>'blk, drift &amp; conc calc'!L76</f>
        <v>32406.923926184383</v>
      </c>
      <c r="L15" s="1" t="e">
        <f>'blk, drift &amp; conc calc'!M76</f>
        <v>#DIV/0!</v>
      </c>
      <c r="M15" s="1" t="e">
        <f>'blk, drift &amp; conc calc'!N76</f>
        <v>#DIV/0!</v>
      </c>
      <c r="N15" s="1" t="e">
        <f>'blk, drift &amp; conc calc'!O76</f>
        <v>#DIV/0!</v>
      </c>
      <c r="O15" s="1" t="e">
        <f>'blk, drift &amp; conc calc'!P76</f>
        <v>#DIV/0!</v>
      </c>
      <c r="P15" s="1" t="e">
        <f>'blk, drift &amp; conc calc'!Q76</f>
        <v>#DIV/0!</v>
      </c>
      <c r="Q15" s="1" t="e">
        <f>'blk, drift &amp; conc calc'!R76</f>
        <v>#DIV/0!</v>
      </c>
      <c r="R15" s="1" t="e">
        <f>'blk, drift &amp; conc calc'!S76</f>
        <v>#DIV/0!</v>
      </c>
      <c r="S15" s="1">
        <f>'blk, drift &amp; conc calc'!T76</f>
        <v>38991.941127385486</v>
      </c>
      <c r="T15" s="1" t="e">
        <f>'blk, drift &amp; conc calc'!U76</f>
        <v>#DIV/0!</v>
      </c>
      <c r="U15" s="1" t="e">
        <f>'blk, drift &amp; conc calc'!V76</f>
        <v>#DIV/0!</v>
      </c>
    </row>
    <row r="16" spans="1:11" ht="10.5" customHeight="1">
      <c r="A16" s="1" t="str">
        <f>'blk, drift &amp; conc calc'!B96</f>
        <v>jb3-1</v>
      </c>
      <c r="B16" s="1">
        <f>'blk, drift &amp; conc calc'!C96</f>
        <v>17906.994620557827</v>
      </c>
      <c r="C16" s="1">
        <f>'blk, drift &amp; conc calc'!D96</f>
        <v>999624.5901962348</v>
      </c>
      <c r="D16" s="1">
        <f>'blk, drift &amp; conc calc'!E96</f>
        <v>1568.5875128733771</v>
      </c>
      <c r="E16" s="1">
        <f>'blk, drift &amp; conc calc'!F96</f>
        <v>3412.9112112879716</v>
      </c>
      <c r="F16" s="1">
        <f>'blk, drift &amp; conc calc'!G96</f>
        <v>32297.148014209877</v>
      </c>
      <c r="G16" s="1">
        <f>'blk, drift &amp; conc calc'!H96</f>
        <v>7962.228343795008</v>
      </c>
      <c r="H16" s="1">
        <f>'blk, drift &amp; conc calc'!I96</f>
        <v>4949647.39630159</v>
      </c>
      <c r="I16" s="1">
        <f>'blk, drift &amp; conc calc'!J96</f>
        <v>24852.6428786246</v>
      </c>
      <c r="J16" s="1">
        <f>'blk, drift &amp; conc calc'!K96</f>
        <v>48248.52482235361</v>
      </c>
      <c r="K16" s="1">
        <f>'blk, drift &amp; conc calc'!L96</f>
        <v>17393.56488585292</v>
      </c>
    </row>
    <row r="17" spans="1:11" ht="10.5" customHeight="1">
      <c r="A17" s="1" t="str">
        <f>'blk, drift &amp; conc calc'!B106</f>
        <v>jb3-2</v>
      </c>
      <c r="B17" s="1">
        <f>'blk, drift &amp; conc calc'!C106</f>
        <v>18058.499165539964</v>
      </c>
      <c r="C17" s="1">
        <f>'blk, drift &amp; conc calc'!D106</f>
        <v>990925.8385786299</v>
      </c>
      <c r="D17" s="1">
        <f>'blk, drift &amp; conc calc'!E106</f>
        <v>1678.1747577986362</v>
      </c>
      <c r="E17" s="1">
        <f>'blk, drift &amp; conc calc'!F106</f>
        <v>3072.9836853747433</v>
      </c>
      <c r="F17" s="1">
        <f>'blk, drift &amp; conc calc'!G106</f>
        <v>30907.350837823145</v>
      </c>
      <c r="G17" s="1">
        <f>'blk, drift &amp; conc calc'!H106</f>
        <v>7584.675581356018</v>
      </c>
      <c r="H17" s="1">
        <f>'blk, drift &amp; conc calc'!I106</f>
        <v>4888399.037602663</v>
      </c>
      <c r="I17" s="1">
        <f>'blk, drift &amp; conc calc'!J106</f>
        <v>23424.56146038674</v>
      </c>
      <c r="J17" s="1">
        <f>'blk, drift &amp; conc calc'!K106</f>
        <v>47264.939156669076</v>
      </c>
      <c r="K17" s="1">
        <f>'blk, drift &amp; conc calc'!L106</f>
        <v>16826.97472006364</v>
      </c>
    </row>
    <row r="19" ht="11.25">
      <c r="A19" s="22" t="s">
        <v>539</v>
      </c>
    </row>
    <row r="20" spans="1:21" ht="11.25">
      <c r="A20" s="1" t="s">
        <v>524</v>
      </c>
      <c r="B20" s="1">
        <v>0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</row>
    <row r="21" spans="1:22" ht="11.25">
      <c r="A21" s="1" t="s">
        <v>443</v>
      </c>
      <c r="B21" s="32">
        <v>0</v>
      </c>
      <c r="C21" s="32">
        <f aca="true" t="shared" si="0" ref="C21:K21">AVERAGE(C8:C9)</f>
        <v>40013.06100735744</v>
      </c>
      <c r="D21" s="32">
        <f t="shared" si="0"/>
        <v>108712.21956966269</v>
      </c>
      <c r="E21" s="32">
        <f t="shared" si="0"/>
        <v>162544.2089294992</v>
      </c>
      <c r="F21" s="32">
        <f t="shared" si="0"/>
        <v>6440.16465848523</v>
      </c>
      <c r="G21" s="32">
        <f t="shared" si="0"/>
        <v>16335.568677324572</v>
      </c>
      <c r="H21" s="32">
        <v>0</v>
      </c>
      <c r="I21" s="32">
        <v>0</v>
      </c>
      <c r="J21" s="32">
        <f>J9</f>
        <v>2734.625371362132</v>
      </c>
      <c r="K21" s="32">
        <f t="shared" si="0"/>
        <v>364.3737798854658</v>
      </c>
      <c r="L21" s="32" t="e">
        <f aca="true" t="shared" si="1" ref="L21:R21">AVERAGE(L7:L8)</f>
        <v>#DIV/0!</v>
      </c>
      <c r="M21" s="32" t="e">
        <f t="shared" si="1"/>
        <v>#DIV/0!</v>
      </c>
      <c r="N21" s="32" t="e">
        <f t="shared" si="1"/>
        <v>#DIV/0!</v>
      </c>
      <c r="O21" s="32" t="e">
        <f t="shared" si="1"/>
        <v>#DIV/0!</v>
      </c>
      <c r="P21" s="32" t="e">
        <f t="shared" si="1"/>
        <v>#DIV/0!</v>
      </c>
      <c r="Q21" s="32" t="e">
        <f t="shared" si="1"/>
        <v>#DIV/0!</v>
      </c>
      <c r="R21" s="32" t="e">
        <f t="shared" si="1"/>
        <v>#DIV/0!</v>
      </c>
      <c r="S21" s="32">
        <f>AVERAGE(S7:S8)</f>
        <v>20598.913145687973</v>
      </c>
      <c r="T21" s="32" t="e">
        <f>AVERAGE(T7:T8)</f>
        <v>#DIV/0!</v>
      </c>
      <c r="U21" s="32" t="e">
        <f>AVERAGE(U7:U8)</f>
        <v>#DIV/0!</v>
      </c>
      <c r="V21" s="32"/>
    </row>
    <row r="22" spans="1:22" ht="11.25">
      <c r="A22" s="1" t="str">
        <f>$A$7</f>
        <v>bir1-2</v>
      </c>
      <c r="B22" s="32">
        <f>AVERAGE(B6:B7)</f>
        <v>10895.052659765926</v>
      </c>
      <c r="C22" s="32">
        <f aca="true" t="shared" si="2" ref="C22:I22">AVERAGE(C6:C7)</f>
        <v>27938.246939254554</v>
      </c>
      <c r="D22" s="32">
        <f t="shared" si="2"/>
        <v>13840.0910940781</v>
      </c>
      <c r="E22" s="32">
        <f>AVERAGE(E7)</f>
        <v>10591.844974549482</v>
      </c>
      <c r="F22" s="32">
        <f t="shared" si="2"/>
        <v>40292.83739376694</v>
      </c>
      <c r="G22" s="32">
        <f t="shared" si="2"/>
        <v>9112.851439482054</v>
      </c>
      <c r="H22" s="32">
        <f>AVERAGE(H7)</f>
        <v>1279363.8513418431</v>
      </c>
      <c r="I22" s="32">
        <f t="shared" si="2"/>
        <v>13734.136605597512</v>
      </c>
      <c r="J22" s="32">
        <f>AVERAGE(J7)</f>
        <v>39897.52118773554</v>
      </c>
      <c r="K22" s="32">
        <f>AVERAGE(K7)</f>
        <v>2481.021905169138</v>
      </c>
      <c r="L22" s="32" t="e">
        <f aca="true" t="shared" si="3" ref="L22:R22">AVERAGE(L9:L10)</f>
        <v>#DIV/0!</v>
      </c>
      <c r="M22" s="32" t="e">
        <f t="shared" si="3"/>
        <v>#DIV/0!</v>
      </c>
      <c r="N22" s="32" t="e">
        <f t="shared" si="3"/>
        <v>#DIV/0!</v>
      </c>
      <c r="O22" s="32" t="e">
        <f t="shared" si="3"/>
        <v>#DIV/0!</v>
      </c>
      <c r="P22" s="32" t="e">
        <f t="shared" si="3"/>
        <v>#DIV/0!</v>
      </c>
      <c r="Q22" s="32" t="e">
        <f t="shared" si="3"/>
        <v>#DIV/0!</v>
      </c>
      <c r="R22" s="32" t="e">
        <f t="shared" si="3"/>
        <v>#DIV/0!</v>
      </c>
      <c r="S22" s="32">
        <f>AVERAGE(S9:S10)</f>
        <v>30251.154520727872</v>
      </c>
      <c r="T22" s="32" t="e">
        <f>AVERAGE(T9:T10)</f>
        <v>#DIV/0!</v>
      </c>
      <c r="U22" s="32" t="e">
        <f>AVERAGE(U9:U10)</f>
        <v>#DIV/0!</v>
      </c>
      <c r="V22" s="32"/>
    </row>
    <row r="23" spans="1:21" ht="11.25">
      <c r="A23" s="1" t="str">
        <f>A11</f>
        <v>ja3-2</v>
      </c>
      <c r="B23" s="32">
        <f>AVERAGE(B10:B11)</f>
        <v>13849.727182119557</v>
      </c>
      <c r="C23" s="32">
        <f aca="true" t="shared" si="4" ref="C23:K23">AVERAGE(C10:C11)</f>
        <v>1339453.1461691377</v>
      </c>
      <c r="D23" s="32">
        <f>AVERAGE(D11)</f>
        <v>1962.4688621163702</v>
      </c>
      <c r="E23" s="32">
        <f t="shared" si="4"/>
        <v>2678.1470194687927</v>
      </c>
      <c r="F23" s="32">
        <f>AVERAGE(F11)</f>
        <v>19493.450637858678</v>
      </c>
      <c r="G23" s="32">
        <f t="shared" si="4"/>
        <v>6779.180468016614</v>
      </c>
      <c r="H23" s="32">
        <f t="shared" si="4"/>
        <v>3469944.8042760286</v>
      </c>
      <c r="I23" s="32"/>
      <c r="J23" s="32">
        <f>AVERAGE(J11)</f>
        <v>21054.67740486437</v>
      </c>
      <c r="K23" s="32">
        <f t="shared" si="4"/>
        <v>21170.562839681315</v>
      </c>
      <c r="L23" s="1" t="e">
        <f aca="true" t="shared" si="5" ref="L23:R23">L11</f>
        <v>#DIV/0!</v>
      </c>
      <c r="M23" s="1" t="e">
        <f t="shared" si="5"/>
        <v>#DIV/0!</v>
      </c>
      <c r="N23" s="1" t="e">
        <f t="shared" si="5"/>
        <v>#DIV/0!</v>
      </c>
      <c r="O23" s="1" t="e">
        <f t="shared" si="5"/>
        <v>#DIV/0!</v>
      </c>
      <c r="P23" s="1" t="e">
        <f t="shared" si="5"/>
        <v>#DIV/0!</v>
      </c>
      <c r="Q23" s="1" t="e">
        <f t="shared" si="5"/>
        <v>#DIV/0!</v>
      </c>
      <c r="R23" s="1" t="e">
        <f t="shared" si="5"/>
        <v>#DIV/0!</v>
      </c>
      <c r="S23" s="1">
        <f>S11</f>
        <v>20019.241532011878</v>
      </c>
      <c r="T23" s="7" t="e">
        <f>T11</f>
        <v>#DIV/0!</v>
      </c>
      <c r="U23" s="1" t="e">
        <f>U11</f>
        <v>#DIV/0!</v>
      </c>
    </row>
    <row r="24" spans="1:21" ht="11.25">
      <c r="A24" s="1" t="s">
        <v>571</v>
      </c>
      <c r="B24" s="1">
        <f aca="true" t="shared" si="6" ref="B24:K24">+B15</f>
        <v>17978.359012810022</v>
      </c>
      <c r="C24" s="1">
        <f t="shared" si="6"/>
        <v>544571.3896550855</v>
      </c>
      <c r="D24" s="1">
        <f t="shared" si="6"/>
        <v>75451.20711550723</v>
      </c>
      <c r="E24" s="1">
        <f t="shared" si="6"/>
        <v>43181.64708942064</v>
      </c>
      <c r="F24" s="1">
        <f t="shared" si="6"/>
        <v>29265.501171282995</v>
      </c>
      <c r="G24" s="1">
        <f t="shared" si="6"/>
        <v>37868.3895681922</v>
      </c>
      <c r="H24" s="1">
        <f t="shared" si="6"/>
        <v>4721524.292976549</v>
      </c>
      <c r="I24" s="1">
        <f t="shared" si="6"/>
        <v>15359.967392037046</v>
      </c>
      <c r="J24" s="1">
        <f t="shared" si="6"/>
        <v>39672.98541961865</v>
      </c>
      <c r="K24" s="1">
        <f t="shared" si="6"/>
        <v>32406.923926184383</v>
      </c>
      <c r="L24" s="32" t="e">
        <f aca="true" t="shared" si="7" ref="L24:U24">AVERAGE(L13:L14)</f>
        <v>#DIV/0!</v>
      </c>
      <c r="M24" s="32" t="e">
        <f t="shared" si="7"/>
        <v>#DIV/0!</v>
      </c>
      <c r="N24" s="32" t="e">
        <f t="shared" si="7"/>
        <v>#DIV/0!</v>
      </c>
      <c r="O24" s="32" t="e">
        <f t="shared" si="7"/>
        <v>#DIV/0!</v>
      </c>
      <c r="P24" s="32" t="e">
        <f t="shared" si="7"/>
        <v>#DIV/0!</v>
      </c>
      <c r="Q24" s="32" t="e">
        <f t="shared" si="7"/>
        <v>#DIV/0!</v>
      </c>
      <c r="R24" s="32" t="e">
        <f t="shared" si="7"/>
        <v>#DIV/0!</v>
      </c>
      <c r="S24" s="32">
        <f t="shared" si="7"/>
        <v>39549.80901766407</v>
      </c>
      <c r="T24" s="32" t="e">
        <f t="shared" si="7"/>
        <v>#DIV/0!</v>
      </c>
      <c r="U24" s="32" t="e">
        <f t="shared" si="7"/>
        <v>#DIV/0!</v>
      </c>
    </row>
    <row r="25" spans="1:22" ht="11.25">
      <c r="A25" s="1" t="str">
        <f>+A15</f>
        <v>drift-1</v>
      </c>
      <c r="L25" s="1" t="e">
        <f aca="true" t="shared" si="8" ref="L25:U25">+L15</f>
        <v>#DIV/0!</v>
      </c>
      <c r="M25" s="1" t="e">
        <f t="shared" si="8"/>
        <v>#DIV/0!</v>
      </c>
      <c r="N25" s="1" t="e">
        <f t="shared" si="8"/>
        <v>#DIV/0!</v>
      </c>
      <c r="O25" s="1" t="e">
        <f t="shared" si="8"/>
        <v>#DIV/0!</v>
      </c>
      <c r="P25" s="1" t="e">
        <f t="shared" si="8"/>
        <v>#DIV/0!</v>
      </c>
      <c r="Q25" s="1" t="e">
        <f t="shared" si="8"/>
        <v>#DIV/0!</v>
      </c>
      <c r="R25" s="1" t="e">
        <f>+R15</f>
        <v>#DIV/0!</v>
      </c>
      <c r="S25" s="1">
        <f t="shared" si="8"/>
        <v>38991.941127385486</v>
      </c>
      <c r="T25" s="1" t="e">
        <f t="shared" si="8"/>
        <v>#DIV/0!</v>
      </c>
      <c r="U25" s="1" t="e">
        <f t="shared" si="8"/>
        <v>#DIV/0!</v>
      </c>
      <c r="V25" s="32"/>
    </row>
    <row r="26" spans="1:22" ht="11.25">
      <c r="A26" s="1" t="str">
        <f>$A$17</f>
        <v>jb3-2</v>
      </c>
      <c r="B26" s="32">
        <f>AVERAGE(B16:B17)</f>
        <v>17982.746893048898</v>
      </c>
      <c r="C26" s="32">
        <f aca="true" t="shared" si="9" ref="C26:K26">AVERAGE(C16:C17)</f>
        <v>995275.2143874323</v>
      </c>
      <c r="D26" s="32">
        <f t="shared" si="9"/>
        <v>1623.3811353360065</v>
      </c>
      <c r="E26" s="32">
        <f t="shared" si="9"/>
        <v>3242.9474483313575</v>
      </c>
      <c r="F26" s="32">
        <f t="shared" si="9"/>
        <v>31602.24942601651</v>
      </c>
      <c r="G26" s="32">
        <f t="shared" si="9"/>
        <v>7773.451962575513</v>
      </c>
      <c r="H26" s="32">
        <f t="shared" si="9"/>
        <v>4919023.2169521265</v>
      </c>
      <c r="I26" s="32">
        <f t="shared" si="9"/>
        <v>24138.60216950567</v>
      </c>
      <c r="J26" s="32">
        <f t="shared" si="9"/>
        <v>47756.73198951135</v>
      </c>
      <c r="K26" s="32">
        <f t="shared" si="9"/>
        <v>17110.269802958283</v>
      </c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</row>
    <row r="27" spans="2:22" ht="11.25"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</row>
    <row r="29" spans="1:21" ht="11.25">
      <c r="A29" s="22"/>
      <c r="B29" s="1" t="s">
        <v>514</v>
      </c>
      <c r="C29" s="1" t="s">
        <v>496</v>
      </c>
      <c r="D29" s="1" t="s">
        <v>491</v>
      </c>
      <c r="E29" s="1" t="s">
        <v>493</v>
      </c>
      <c r="F29" s="1" t="s">
        <v>495</v>
      </c>
      <c r="G29" s="1" t="s">
        <v>492</v>
      </c>
      <c r="H29" s="1" t="s">
        <v>489</v>
      </c>
      <c r="I29" s="1" t="s">
        <v>494</v>
      </c>
      <c r="J29" s="1" t="s">
        <v>490</v>
      </c>
      <c r="K29" s="1" t="s">
        <v>513</v>
      </c>
      <c r="L29" s="1" t="s">
        <v>491</v>
      </c>
      <c r="M29" s="1" t="s">
        <v>493</v>
      </c>
      <c r="N29" s="1" t="s">
        <v>496</v>
      </c>
      <c r="O29" s="1" t="s">
        <v>489</v>
      </c>
      <c r="P29" s="1" t="s">
        <v>490</v>
      </c>
      <c r="Q29" s="1" t="s">
        <v>514</v>
      </c>
      <c r="R29" s="1" t="s">
        <v>513</v>
      </c>
      <c r="S29" s="1" t="s">
        <v>384</v>
      </c>
      <c r="T29" s="1" t="s">
        <v>492</v>
      </c>
      <c r="U29" s="1" t="s">
        <v>544</v>
      </c>
    </row>
    <row r="30" spans="1:21" ht="11.25">
      <c r="A30" s="1" t="s">
        <v>524</v>
      </c>
      <c r="B30" s="1">
        <v>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</row>
    <row r="31" spans="1:21" ht="11.25">
      <c r="A31" s="1" t="s">
        <v>478</v>
      </c>
      <c r="B31" s="1">
        <v>0</v>
      </c>
      <c r="C31" s="1">
        <v>19.5</v>
      </c>
      <c r="D31" s="1">
        <v>2807</v>
      </c>
      <c r="E31" s="1">
        <v>2460</v>
      </c>
      <c r="F31" s="1">
        <v>7.24</v>
      </c>
      <c r="G31" s="1">
        <v>116</v>
      </c>
      <c r="H31" s="1">
        <v>0</v>
      </c>
      <c r="I31" s="1">
        <v>0</v>
      </c>
      <c r="J31" s="1">
        <v>27.6</v>
      </c>
      <c r="K31" s="1">
        <v>5.92</v>
      </c>
      <c r="L31" s="1">
        <v>2807</v>
      </c>
      <c r="M31" s="1">
        <v>2460</v>
      </c>
      <c r="N31" s="1">
        <v>19.5</v>
      </c>
      <c r="O31" s="1">
        <v>3.32</v>
      </c>
      <c r="P31" s="1">
        <v>27.6</v>
      </c>
      <c r="Q31" s="1">
        <v>1.54</v>
      </c>
      <c r="R31" s="1">
        <v>5.92</v>
      </c>
      <c r="S31" s="1">
        <v>7.24</v>
      </c>
      <c r="T31" s="1">
        <v>116</v>
      </c>
      <c r="U31" s="1">
        <v>1.48</v>
      </c>
    </row>
    <row r="32" spans="1:21" ht="11.25">
      <c r="A32" s="1" t="s">
        <v>535</v>
      </c>
      <c r="B32" s="1">
        <v>16</v>
      </c>
      <c r="C32" s="1">
        <v>7</v>
      </c>
      <c r="D32" s="1">
        <v>370</v>
      </c>
      <c r="E32" s="1">
        <v>170</v>
      </c>
      <c r="F32" s="1">
        <v>44</v>
      </c>
      <c r="G32" s="1">
        <v>52</v>
      </c>
      <c r="H32" s="1">
        <v>110</v>
      </c>
      <c r="I32" s="1">
        <v>125</v>
      </c>
      <c r="J32" s="1">
        <v>310</v>
      </c>
      <c r="K32" s="1">
        <v>18</v>
      </c>
      <c r="L32" s="1">
        <v>370</v>
      </c>
      <c r="M32" s="1">
        <v>170</v>
      </c>
      <c r="N32" s="1">
        <v>7</v>
      </c>
      <c r="O32" s="1">
        <v>110</v>
      </c>
      <c r="P32" s="1">
        <v>310</v>
      </c>
      <c r="Q32" s="1">
        <v>16</v>
      </c>
      <c r="R32" s="1">
        <v>18</v>
      </c>
      <c r="S32" s="1">
        <v>44</v>
      </c>
      <c r="T32" s="1">
        <v>52</v>
      </c>
      <c r="U32" s="1">
        <v>0.6</v>
      </c>
    </row>
    <row r="33" spans="1:21" ht="11.25">
      <c r="A33" s="1" t="s">
        <v>370</v>
      </c>
      <c r="B33" s="1">
        <v>21.2</v>
      </c>
      <c r="C33" s="1">
        <v>323</v>
      </c>
      <c r="D33" s="1">
        <v>66.2</v>
      </c>
      <c r="E33" s="1">
        <v>32.2</v>
      </c>
      <c r="F33" s="1">
        <v>22</v>
      </c>
      <c r="G33" s="1">
        <v>21.1</v>
      </c>
      <c r="H33" s="1">
        <v>287</v>
      </c>
      <c r="I33" s="1">
        <v>43.4</v>
      </c>
      <c r="J33" s="1">
        <v>169</v>
      </c>
      <c r="K33" s="1">
        <v>118</v>
      </c>
      <c r="L33" s="1">
        <v>66.2</v>
      </c>
      <c r="M33" s="1">
        <v>32.2</v>
      </c>
      <c r="N33" s="1">
        <v>323</v>
      </c>
      <c r="O33" s="1">
        <v>287</v>
      </c>
      <c r="P33" s="1">
        <v>169</v>
      </c>
      <c r="Q33" s="1">
        <v>21.2</v>
      </c>
      <c r="R33" s="1">
        <v>118</v>
      </c>
      <c r="S33" s="1">
        <v>22</v>
      </c>
      <c r="T33" s="1">
        <v>21.1</v>
      </c>
      <c r="U33" s="1">
        <v>3.41</v>
      </c>
    </row>
    <row r="34" spans="1:21" ht="11.25">
      <c r="A34" s="1" t="s">
        <v>571</v>
      </c>
      <c r="B34" s="1">
        <v>26</v>
      </c>
      <c r="C34" s="1">
        <v>130</v>
      </c>
      <c r="D34" s="1">
        <v>280</v>
      </c>
      <c r="E34" s="1">
        <v>119</v>
      </c>
      <c r="F34" s="1">
        <v>32</v>
      </c>
      <c r="G34" s="1">
        <v>45</v>
      </c>
      <c r="H34" s="1">
        <v>389</v>
      </c>
      <c r="I34" s="1">
        <v>82.75</v>
      </c>
      <c r="J34" s="1">
        <v>317</v>
      </c>
      <c r="K34" s="1">
        <v>172</v>
      </c>
      <c r="L34" s="1">
        <v>3990</v>
      </c>
      <c r="M34" s="1">
        <v>2360</v>
      </c>
      <c r="N34" s="1">
        <v>1.7</v>
      </c>
      <c r="O34" s="1">
        <v>0.32</v>
      </c>
      <c r="P34" s="1">
        <v>11</v>
      </c>
      <c r="Q34" s="1">
        <v>0.04</v>
      </c>
      <c r="R34" s="1">
        <v>4</v>
      </c>
      <c r="S34" s="1">
        <v>3.5</v>
      </c>
      <c r="T34" s="1">
        <v>140</v>
      </c>
      <c r="U34" s="1">
        <v>2.2</v>
      </c>
    </row>
    <row r="35" spans="1:21" ht="11.25">
      <c r="A35" s="34" t="s">
        <v>373</v>
      </c>
      <c r="B35" s="1">
        <v>25.6</v>
      </c>
      <c r="C35" s="34"/>
      <c r="D35" s="1">
        <v>186.4</v>
      </c>
      <c r="E35" s="1">
        <v>83.75</v>
      </c>
      <c r="F35" s="1">
        <v>41.85</v>
      </c>
      <c r="G35" s="1">
        <v>55</v>
      </c>
      <c r="H35" s="1">
        <v>45.25</v>
      </c>
      <c r="I35" s="1">
        <v>82.75</v>
      </c>
      <c r="J35" s="1">
        <v>336.5</v>
      </c>
      <c r="K35" s="1">
        <v>46.4</v>
      </c>
      <c r="L35" s="1">
        <v>186.4</v>
      </c>
      <c r="M35" s="1">
        <v>83.75</v>
      </c>
      <c r="O35" s="1">
        <v>45.25</v>
      </c>
      <c r="P35" s="1">
        <v>336.5</v>
      </c>
      <c r="Q35" s="1">
        <v>25.6</v>
      </c>
      <c r="R35" s="1">
        <v>46.4</v>
      </c>
      <c r="S35" s="1">
        <v>41.85</v>
      </c>
      <c r="T35" s="1">
        <v>55</v>
      </c>
      <c r="U35" s="1">
        <v>0.5</v>
      </c>
    </row>
    <row r="36" spans="2:12" ht="11.25">
      <c r="B36" s="34"/>
      <c r="C36" s="34"/>
      <c r="D36" s="34"/>
      <c r="E36" s="34"/>
      <c r="F36" s="34"/>
      <c r="G36" s="34"/>
      <c r="H36" s="34"/>
      <c r="I36" s="34"/>
      <c r="J36" s="72"/>
      <c r="K36" s="7"/>
      <c r="L36" s="7"/>
    </row>
    <row r="38" spans="1:22" ht="11.25">
      <c r="A38" s="1" t="s">
        <v>525</v>
      </c>
      <c r="B38" s="29">
        <f>SLOPE(B31:B33,B21:B23)</f>
        <v>0.0015138718227773388</v>
      </c>
      <c r="C38" s="29">
        <f aca="true" t="shared" si="10" ref="C38:K38">SLOPE(C30:C33,C20:C23)</f>
        <v>0.00023871710609310042</v>
      </c>
      <c r="D38" s="29">
        <f t="shared" si="10"/>
        <v>0.02573795195685646</v>
      </c>
      <c r="E38" s="29">
        <f t="shared" si="10"/>
        <v>0.01513542425465977</v>
      </c>
      <c r="F38" s="29">
        <f t="shared" si="10"/>
        <v>0.0010920022393128507</v>
      </c>
      <c r="G38" s="29">
        <f>SLOPE(G30:G33,G20:G23)</f>
        <v>0.0072561864533118555</v>
      </c>
      <c r="H38" s="29">
        <f>SLOPE(H31:H33,H21:H23)</f>
        <v>8.25039228993095E-05</v>
      </c>
      <c r="I38" s="29">
        <f>SLOPE(I31:I32,I21:I22)</f>
        <v>0.00910140939977652</v>
      </c>
      <c r="J38" s="29">
        <f t="shared" si="10"/>
        <v>0.007715450437813807</v>
      </c>
      <c r="K38" s="29">
        <f t="shared" si="10"/>
        <v>0.00545573157741064</v>
      </c>
      <c r="L38" s="29" t="e">
        <f aca="true" t="shared" si="11" ref="L38:U38">SLOPE(L30:L34,L20:L24)</f>
        <v>#DIV/0!</v>
      </c>
      <c r="M38" s="29" t="e">
        <f t="shared" si="11"/>
        <v>#DIV/0!</v>
      </c>
      <c r="N38" s="29" t="e">
        <f t="shared" si="11"/>
        <v>#DIV/0!</v>
      </c>
      <c r="O38" s="29" t="e">
        <f t="shared" si="11"/>
        <v>#DIV/0!</v>
      </c>
      <c r="P38" s="29" t="e">
        <f t="shared" si="11"/>
        <v>#DIV/0!</v>
      </c>
      <c r="Q38" s="29" t="e">
        <f t="shared" si="11"/>
        <v>#DIV/0!</v>
      </c>
      <c r="R38" s="29" t="e">
        <f t="shared" si="11"/>
        <v>#DIV/0!</v>
      </c>
      <c r="S38" s="29">
        <f t="shared" si="11"/>
        <v>0.0004207297484662469</v>
      </c>
      <c r="T38" s="29" t="e">
        <f t="shared" si="11"/>
        <v>#DIV/0!</v>
      </c>
      <c r="U38" s="29" t="e">
        <f t="shared" si="11"/>
        <v>#DIV/0!</v>
      </c>
      <c r="V38" s="29"/>
    </row>
    <row r="39" spans="1:22" ht="11.25">
      <c r="A39" s="1" t="s">
        <v>526</v>
      </c>
      <c r="B39" s="29">
        <f>INTERCEPT(B31:B33,B21:B23)</f>
        <v>-0.08680832115304149</v>
      </c>
      <c r="C39" s="29">
        <f aca="true" t="shared" si="12" ref="C39:K39">INTERCEPT(C30:C33,C20:C23)</f>
        <v>3.3821204027371294</v>
      </c>
      <c r="D39" s="29">
        <f t="shared" si="12"/>
        <v>9.611146661228418</v>
      </c>
      <c r="E39" s="29">
        <f t="shared" si="12"/>
        <v>0.29436975714179425</v>
      </c>
      <c r="F39" s="29">
        <f t="shared" si="12"/>
        <v>0.23014134016310095</v>
      </c>
      <c r="G39" s="29">
        <f>INTERCEPT(G30:G33,G20:G23)</f>
        <v>-11.18736969658491</v>
      </c>
      <c r="H39" s="29">
        <f>INTERCEPT(H31:H33,H21:H23)</f>
        <v>1.7211349506266345</v>
      </c>
      <c r="I39" s="29">
        <f>INTERCEPT(I31:I32,I21:I22)</f>
        <v>7.105427357601002E-15</v>
      </c>
      <c r="J39" s="29">
        <f t="shared" si="12"/>
        <v>3.806866541069553</v>
      </c>
      <c r="K39" s="29">
        <f t="shared" si="12"/>
        <v>2.7238441787035015</v>
      </c>
      <c r="L39" s="29" t="e">
        <f aca="true" t="shared" si="13" ref="L39:U39">INTERCEPT(L30:L34,L20:L24)</f>
        <v>#DIV/0!</v>
      </c>
      <c r="M39" s="29" t="e">
        <f t="shared" si="13"/>
        <v>#DIV/0!</v>
      </c>
      <c r="N39" s="29" t="e">
        <f t="shared" si="13"/>
        <v>#DIV/0!</v>
      </c>
      <c r="O39" s="29" t="e">
        <f t="shared" si="13"/>
        <v>#DIV/0!</v>
      </c>
      <c r="P39" s="29" t="e">
        <f t="shared" si="13"/>
        <v>#DIV/0!</v>
      </c>
      <c r="Q39" s="29" t="e">
        <f t="shared" si="13"/>
        <v>#DIV/0!</v>
      </c>
      <c r="R39" s="29" t="e">
        <f t="shared" si="13"/>
        <v>#DIV/0!</v>
      </c>
      <c r="S39" s="29">
        <f t="shared" si="13"/>
        <v>6.056678433415787</v>
      </c>
      <c r="T39" s="29" t="e">
        <f t="shared" si="13"/>
        <v>#DIV/0!</v>
      </c>
      <c r="U39" s="29" t="e">
        <f t="shared" si="13"/>
        <v>#DIV/0!</v>
      </c>
      <c r="V39" s="29"/>
    </row>
    <row r="40" spans="1:22" ht="11.25">
      <c r="A40" s="1" t="s">
        <v>527</v>
      </c>
      <c r="B40" s="29">
        <f>TREND(B31:B33,B21:B23,,TRUE)</f>
        <v>-0.08680832115304364</v>
      </c>
      <c r="C40" s="29">
        <f aca="true" t="shared" si="14" ref="C40:K40">TREND(C30:C33,C20:C23,,TRUE)</f>
        <v>3.382120402737202</v>
      </c>
      <c r="D40" s="29">
        <f t="shared" si="14"/>
        <v>9.611146661228421</v>
      </c>
      <c r="E40" s="29">
        <f t="shared" si="14"/>
        <v>0.2943697571412111</v>
      </c>
      <c r="F40" s="29">
        <f t="shared" si="14"/>
        <v>0.2301413401631109</v>
      </c>
      <c r="G40" s="29">
        <f>TREND(G30:G33,G20:G23,,TRUE)</f>
        <v>-11.187369696584897</v>
      </c>
      <c r="H40" s="29">
        <f>TREND(H31:H33,H21:H23,,TRUE)</f>
        <v>1.7211349506265543</v>
      </c>
      <c r="I40" s="29">
        <f>TREND(I31:I32,I21:I22,,TRUE)</f>
        <v>1.6952696069658772E-14</v>
      </c>
      <c r="J40" s="29">
        <f t="shared" si="14"/>
        <v>3.806866541069599</v>
      </c>
      <c r="K40" s="29">
        <f t="shared" si="14"/>
        <v>2.723844178703508</v>
      </c>
      <c r="L40" s="29" t="e">
        <f aca="true" t="shared" si="15" ref="L40:U40">TREND(L30:L34,L20:L24,,TRUE)</f>
        <v>#VALUE!</v>
      </c>
      <c r="M40" s="29" t="e">
        <f t="shared" si="15"/>
        <v>#VALUE!</v>
      </c>
      <c r="N40" s="29" t="e">
        <f t="shared" si="15"/>
        <v>#VALUE!</v>
      </c>
      <c r="O40" s="29" t="e">
        <f t="shared" si="15"/>
        <v>#VALUE!</v>
      </c>
      <c r="P40" s="29" t="e">
        <f t="shared" si="15"/>
        <v>#VALUE!</v>
      </c>
      <c r="Q40" s="29" t="e">
        <f t="shared" si="15"/>
        <v>#VALUE!</v>
      </c>
      <c r="R40" s="29" t="e">
        <f t="shared" si="15"/>
        <v>#VALUE!</v>
      </c>
      <c r="S40" s="29">
        <f t="shared" si="15"/>
        <v>6.056678433415795</v>
      </c>
      <c r="T40" s="29" t="e">
        <f t="shared" si="15"/>
        <v>#VALUE!</v>
      </c>
      <c r="U40" s="29" t="e">
        <f t="shared" si="15"/>
        <v>#VALUE!</v>
      </c>
      <c r="V40" s="29"/>
    </row>
    <row r="41" spans="1:22" ht="11.25">
      <c r="A41" s="1" t="s">
        <v>528</v>
      </c>
      <c r="B41" s="29">
        <f>RSQ(B31:B33,B21:B23)</f>
        <v>0.9988713584784837</v>
      </c>
      <c r="C41" s="29">
        <f aca="true" t="shared" si="16" ref="C41:K41">RSQ(C30:C33,C20:C23)</f>
        <v>0.9991393092007038</v>
      </c>
      <c r="D41" s="29">
        <f t="shared" si="16"/>
        <v>0.9999727034076356</v>
      </c>
      <c r="E41" s="29">
        <f t="shared" si="16"/>
        <v>0.9999621759526178</v>
      </c>
      <c r="F41" s="29">
        <f t="shared" si="16"/>
        <v>0.9996997973601788</v>
      </c>
      <c r="G41" s="29">
        <f>RSQ(G30:G33,G20:G23)</f>
        <v>0.9355034382819738</v>
      </c>
      <c r="H41" s="29">
        <f>RSQ(H31:H33,H21:H23)</f>
        <v>0.9997280023530009</v>
      </c>
      <c r="I41" s="29">
        <f>RSQ(I31:I32,I21:I22)</f>
        <v>1</v>
      </c>
      <c r="J41" s="29">
        <f t="shared" si="16"/>
        <v>0.9994781917968483</v>
      </c>
      <c r="K41" s="29">
        <f t="shared" si="16"/>
        <v>0.9987068672382786</v>
      </c>
      <c r="L41" s="29" t="e">
        <f aca="true" t="shared" si="17" ref="L41:U41">RSQ(L30:L34,L20:L24)</f>
        <v>#DIV/0!</v>
      </c>
      <c r="M41" s="29" t="e">
        <f t="shared" si="17"/>
        <v>#DIV/0!</v>
      </c>
      <c r="N41" s="29" t="e">
        <f t="shared" si="17"/>
        <v>#DIV/0!</v>
      </c>
      <c r="O41" s="29" t="e">
        <f t="shared" si="17"/>
        <v>#DIV/0!</v>
      </c>
      <c r="P41" s="29" t="e">
        <f t="shared" si="17"/>
        <v>#DIV/0!</v>
      </c>
      <c r="Q41" s="29" t="e">
        <f t="shared" si="17"/>
        <v>#DIV/0!</v>
      </c>
      <c r="R41" s="29" t="e">
        <f t="shared" si="17"/>
        <v>#DIV/0!</v>
      </c>
      <c r="S41" s="29">
        <f t="shared" si="17"/>
        <v>0.11728940972245169</v>
      </c>
      <c r="T41" s="29" t="e">
        <f t="shared" si="17"/>
        <v>#DIV/0!</v>
      </c>
      <c r="U41" s="29" t="e">
        <f t="shared" si="17"/>
        <v>#DIV/0!</v>
      </c>
      <c r="V41" s="29"/>
    </row>
    <row r="44" ht="11.25">
      <c r="A44" s="26" t="s">
        <v>533</v>
      </c>
    </row>
    <row r="69" spans="1:21" ht="11.25">
      <c r="A69" s="22"/>
      <c r="B69" s="1" t="s">
        <v>481</v>
      </c>
      <c r="C69" s="1" t="s">
        <v>480</v>
      </c>
      <c r="D69" s="1" t="s">
        <v>483</v>
      </c>
      <c r="E69" s="1" t="s">
        <v>485</v>
      </c>
      <c r="F69" s="1" t="s">
        <v>484</v>
      </c>
      <c r="G69" s="1" t="s">
        <v>486</v>
      </c>
      <c r="H69" s="1" t="s">
        <v>487</v>
      </c>
      <c r="I69" s="1" t="s">
        <v>488</v>
      </c>
      <c r="J69" s="1" t="s">
        <v>393</v>
      </c>
      <c r="K69" s="1" t="s">
        <v>482</v>
      </c>
      <c r="L69" s="1" t="s">
        <v>491</v>
      </c>
      <c r="M69" s="1" t="s">
        <v>493</v>
      </c>
      <c r="N69" s="1" t="s">
        <v>496</v>
      </c>
      <c r="O69" s="1" t="s">
        <v>489</v>
      </c>
      <c r="P69" s="1" t="s">
        <v>490</v>
      </c>
      <c r="Q69" s="1" t="s">
        <v>514</v>
      </c>
      <c r="R69" s="1" t="s">
        <v>513</v>
      </c>
      <c r="S69" s="1" t="s">
        <v>495</v>
      </c>
      <c r="T69" s="1" t="s">
        <v>492</v>
      </c>
      <c r="U69" s="1" t="s">
        <v>544</v>
      </c>
    </row>
    <row r="70" spans="1:21" ht="11.25">
      <c r="A70" s="1" t="s">
        <v>479</v>
      </c>
      <c r="B70" s="34">
        <v>23.328658251519403</v>
      </c>
      <c r="C70" s="34">
        <v>7.146638433033351</v>
      </c>
      <c r="D70" s="34">
        <v>8.601398601398602</v>
      </c>
      <c r="E70" s="34">
        <v>4.360675512665863</v>
      </c>
      <c r="F70" s="34">
        <v>0.13168086754453914</v>
      </c>
      <c r="G70" s="34">
        <v>8.14867762687634</v>
      </c>
      <c r="H70" s="34">
        <v>1.6468842729970328</v>
      </c>
      <c r="I70" s="34">
        <v>0.43153526970954353</v>
      </c>
      <c r="J70" s="72">
        <v>0.11785246617197731</v>
      </c>
      <c r="K70" s="7">
        <v>1.6366906474820144</v>
      </c>
      <c r="L70" s="7">
        <v>280</v>
      </c>
      <c r="M70" s="1">
        <v>119</v>
      </c>
      <c r="N70" s="1">
        <v>130</v>
      </c>
      <c r="O70" s="1">
        <v>389</v>
      </c>
      <c r="P70" s="1">
        <v>317</v>
      </c>
      <c r="Q70" s="1">
        <v>26</v>
      </c>
      <c r="R70" s="1">
        <v>172</v>
      </c>
      <c r="S70" s="1">
        <v>32</v>
      </c>
      <c r="T70" s="1">
        <v>45</v>
      </c>
      <c r="U70" s="1">
        <v>18</v>
      </c>
    </row>
    <row r="72" spans="1:21" ht="11.25">
      <c r="A72" s="1" t="s">
        <v>502</v>
      </c>
      <c r="B72" s="49">
        <v>19.043871819468357</v>
      </c>
      <c r="C72" s="49">
        <v>0.10138186627606041</v>
      </c>
      <c r="D72" s="49">
        <v>6.120775290449932</v>
      </c>
      <c r="E72" s="49">
        <v>30.149666915583403</v>
      </c>
      <c r="F72" s="49">
        <v>0.09369667015291731</v>
      </c>
      <c r="G72" s="49">
        <v>0.12249330087345636</v>
      </c>
      <c r="H72" s="49">
        <v>0.007479382137820276</v>
      </c>
      <c r="I72" s="49">
        <v>0.008369521983482389</v>
      </c>
      <c r="J72" s="49">
        <v>0.0008799956852788578</v>
      </c>
      <c r="K72" s="49">
        <v>0.0030212774744215977</v>
      </c>
      <c r="L72" s="1">
        <v>3990</v>
      </c>
      <c r="M72" s="1">
        <v>2360</v>
      </c>
      <c r="N72" s="1">
        <v>1.7</v>
      </c>
      <c r="O72" s="1">
        <v>0.32</v>
      </c>
      <c r="P72" s="1">
        <v>11</v>
      </c>
      <c r="Q72" s="1">
        <v>0.04</v>
      </c>
      <c r="R72" s="1">
        <v>4</v>
      </c>
      <c r="S72" s="1">
        <v>3.5</v>
      </c>
      <c r="T72" s="1">
        <v>140</v>
      </c>
      <c r="U72" s="1">
        <v>2.2</v>
      </c>
    </row>
    <row r="73" spans="1:21" ht="11.25">
      <c r="A73" s="1" t="s">
        <v>504</v>
      </c>
      <c r="B73" s="49">
        <v>25.322093355602174</v>
      </c>
      <c r="C73" s="49">
        <v>7.154452265546375</v>
      </c>
      <c r="D73" s="49">
        <v>9.664997325624585</v>
      </c>
      <c r="E73" s="49">
        <v>2.1677979441700814</v>
      </c>
      <c r="F73" s="49">
        <v>0.15220354730675237</v>
      </c>
      <c r="G73" s="49">
        <v>5.095412538247812</v>
      </c>
      <c r="H73" s="49">
        <v>2.347408899280458</v>
      </c>
      <c r="I73" s="49">
        <v>1.4879544160241798</v>
      </c>
      <c r="J73" s="49">
        <v>0.1529517790066266</v>
      </c>
      <c r="K73" s="49">
        <v>1.3563288163910612</v>
      </c>
      <c r="L73" s="1">
        <v>18</v>
      </c>
      <c r="M73" s="1">
        <v>0</v>
      </c>
      <c r="N73" s="1">
        <v>683</v>
      </c>
      <c r="O73" s="1">
        <v>346</v>
      </c>
      <c r="P73" s="1">
        <v>416</v>
      </c>
      <c r="Q73" s="1">
        <v>37</v>
      </c>
      <c r="R73" s="1">
        <v>188</v>
      </c>
      <c r="S73" s="1">
        <v>33</v>
      </c>
      <c r="T73" s="1">
        <v>37</v>
      </c>
      <c r="U73" s="1">
        <v>0</v>
      </c>
    </row>
    <row r="75" spans="1:2" ht="11.25">
      <c r="A75" s="1" t="s">
        <v>524</v>
      </c>
      <c r="B75" s="39">
        <v>0</v>
      </c>
    </row>
    <row r="76" spans="1:2" ht="11.25">
      <c r="A76" s="1" t="s">
        <v>440</v>
      </c>
      <c r="B76" s="93">
        <v>815775.5763590767</v>
      </c>
    </row>
    <row r="77" spans="1:2" ht="11.25">
      <c r="A77" s="1" t="s">
        <v>442</v>
      </c>
      <c r="B77" s="39">
        <v>324422.6703893792</v>
      </c>
    </row>
    <row r="78" spans="1:2" ht="11.25">
      <c r="A78" s="1" t="s">
        <v>441</v>
      </c>
      <c r="B78" s="93">
        <v>3725412.536306778</v>
      </c>
    </row>
    <row r="79" spans="1:2" ht="11.25">
      <c r="A79" s="1" t="s">
        <v>543</v>
      </c>
      <c r="B79" s="39">
        <v>698897.915761477</v>
      </c>
    </row>
    <row r="80" ht="11.25">
      <c r="B80" s="93"/>
    </row>
    <row r="81" ht="11.25">
      <c r="B81" s="39"/>
    </row>
    <row r="82" spans="1:2" ht="11.25">
      <c r="A82" s="22"/>
      <c r="B82" s="39" t="s">
        <v>485</v>
      </c>
    </row>
    <row r="83" spans="1:2" ht="11.25">
      <c r="A83" s="1" t="s">
        <v>524</v>
      </c>
      <c r="B83" s="39">
        <v>0</v>
      </c>
    </row>
    <row r="84" spans="1:2" ht="11.25">
      <c r="A84" s="1" t="s">
        <v>535</v>
      </c>
      <c r="B84" s="120">
        <v>5.804982036802153</v>
      </c>
    </row>
    <row r="85" spans="1:2" ht="11.25">
      <c r="A85" s="1" t="s">
        <v>370</v>
      </c>
      <c r="B85" s="120">
        <v>2.245314319076767</v>
      </c>
    </row>
    <row r="86" spans="1:2" ht="11.25">
      <c r="A86" s="1" t="s">
        <v>502</v>
      </c>
      <c r="B86" s="120">
        <v>30.149666915583403</v>
      </c>
    </row>
    <row r="87" spans="1:2" ht="11.25">
      <c r="A87" s="34" t="s">
        <v>373</v>
      </c>
      <c r="B87" s="127">
        <v>4.922125747746678</v>
      </c>
    </row>
    <row r="88" ht="11.25">
      <c r="B88" s="127"/>
    </row>
    <row r="89" ht="11.25">
      <c r="B89" s="39"/>
    </row>
    <row r="90" spans="1:2" ht="11.25">
      <c r="A90" s="1" t="s">
        <v>525</v>
      </c>
      <c r="B90" s="128">
        <f>SLOPE(B83:B85,B75:B77)</f>
        <v>7.126336539044292E-06</v>
      </c>
    </row>
    <row r="91" spans="1:2" ht="11.25">
      <c r="A91" s="1" t="s">
        <v>526</v>
      </c>
      <c r="B91" s="128">
        <f>INTERCEPT(B83:B85,B75:B77)</f>
        <v>-0.02504669055961317</v>
      </c>
    </row>
    <row r="92" spans="1:2" ht="11.25">
      <c r="A92" s="1" t="s">
        <v>527</v>
      </c>
      <c r="B92" s="128">
        <f>TREND(B83:B85,B75:B77,,TRUE)</f>
        <v>-0.025046690559612284</v>
      </c>
    </row>
    <row r="93" spans="1:2" ht="11.25">
      <c r="A93" s="1" t="s">
        <v>528</v>
      </c>
      <c r="B93" s="128">
        <f>RSQ(B83:B85,B75:B77)</f>
        <v>0.9998465257274657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46"/>
  <sheetViews>
    <sheetView workbookViewId="0" topLeftCell="A1">
      <selection activeCell="C2" sqref="A2:C11"/>
    </sheetView>
  </sheetViews>
  <sheetFormatPr defaultColWidth="11.421875" defaultRowHeight="12.75"/>
  <cols>
    <col min="1" max="21" width="9.140625" style="1" customWidth="1"/>
    <col min="22" max="22" width="10.140625" style="1" customWidth="1"/>
    <col min="23" max="16384" width="9.140625" style="1" customWidth="1"/>
  </cols>
  <sheetData>
    <row r="1" spans="1:24" s="13" customFormat="1" ht="23.25" thickBot="1">
      <c r="A1" s="2" t="s">
        <v>500</v>
      </c>
      <c r="B1" s="3" t="s">
        <v>501</v>
      </c>
      <c r="C1" s="3" t="s">
        <v>502</v>
      </c>
      <c r="D1" s="3" t="s">
        <v>479</v>
      </c>
      <c r="E1" s="3" t="s">
        <v>535</v>
      </c>
      <c r="F1" s="3" t="s">
        <v>478</v>
      </c>
      <c r="G1" s="69" t="s">
        <v>373</v>
      </c>
      <c r="H1" s="3" t="s">
        <v>503</v>
      </c>
      <c r="I1" s="3" t="s">
        <v>504</v>
      </c>
      <c r="J1" s="3" t="s">
        <v>376</v>
      </c>
      <c r="K1" s="3" t="s">
        <v>377</v>
      </c>
      <c r="L1" s="12"/>
      <c r="M1" s="13" t="s">
        <v>385</v>
      </c>
      <c r="N1" s="54" t="s">
        <v>375</v>
      </c>
      <c r="O1" s="55" t="s">
        <v>502</v>
      </c>
      <c r="P1" s="55" t="s">
        <v>478</v>
      </c>
      <c r="Q1" s="55" t="s">
        <v>535</v>
      </c>
      <c r="R1" s="55" t="s">
        <v>504</v>
      </c>
      <c r="S1" s="55" t="s">
        <v>379</v>
      </c>
      <c r="T1" s="55" t="s">
        <v>479</v>
      </c>
      <c r="U1" s="55" t="s">
        <v>387</v>
      </c>
      <c r="V1" s="56" t="s">
        <v>503</v>
      </c>
      <c r="W1" s="55" t="s">
        <v>501</v>
      </c>
      <c r="X1" s="57" t="s">
        <v>380</v>
      </c>
    </row>
    <row r="2" spans="1:24" ht="11.25">
      <c r="A2" s="4" t="s">
        <v>515</v>
      </c>
      <c r="B2" s="5">
        <v>49.082222222222214</v>
      </c>
      <c r="C2" s="1">
        <v>40.41</v>
      </c>
      <c r="D2" s="1">
        <v>49.9</v>
      </c>
      <c r="E2" s="1">
        <v>47.96</v>
      </c>
      <c r="F2" s="1">
        <v>42.38</v>
      </c>
      <c r="G2" s="1">
        <v>50.5</v>
      </c>
      <c r="H2" s="1">
        <v>39.2</v>
      </c>
      <c r="I2" s="1">
        <v>54.1</v>
      </c>
      <c r="J2" s="1">
        <v>62.27</v>
      </c>
      <c r="K2" s="12">
        <v>75.45</v>
      </c>
      <c r="L2" s="12"/>
      <c r="M2" s="4">
        <f>60.0843/28.0855</f>
        <v>2.1393352441651388</v>
      </c>
      <c r="N2" s="58" t="s">
        <v>481</v>
      </c>
      <c r="O2" s="50">
        <f>C33/$M2</f>
        <v>19.043871819468357</v>
      </c>
      <c r="P2" s="50">
        <f>F33/$M2</f>
        <v>20.483173859940678</v>
      </c>
      <c r="Q2" s="50">
        <f>E33/$M2</f>
        <v>22.247760943304677</v>
      </c>
      <c r="R2" s="50">
        <f>I33/$M2</f>
        <v>25.322093355602174</v>
      </c>
      <c r="S2" s="50">
        <f>J33/$M2</f>
        <v>29.1333925592658</v>
      </c>
      <c r="T2" s="50">
        <f>D33/$M2</f>
        <v>23.269156562350993</v>
      </c>
      <c r="U2" s="50">
        <f>G33/$M2</f>
        <v>23.640924877779227</v>
      </c>
      <c r="V2" s="50">
        <f>H33/$M2</f>
        <v>20.91717909548652</v>
      </c>
      <c r="W2" s="50">
        <f>B33/$M2</f>
        <v>23.061640214803656</v>
      </c>
      <c r="X2" s="59">
        <f>K33/$M2</f>
        <v>35.76147308812906</v>
      </c>
    </row>
    <row r="3" spans="1:24" ht="11.25">
      <c r="A3" s="4" t="s">
        <v>516</v>
      </c>
      <c r="B3" s="5">
        <v>0.7188888888888888</v>
      </c>
      <c r="C3" s="1">
        <v>0.005</v>
      </c>
      <c r="D3" s="1">
        <v>2.73</v>
      </c>
      <c r="E3" s="1">
        <v>0.96</v>
      </c>
      <c r="F3" s="1">
        <v>0.006</v>
      </c>
      <c r="G3" s="1">
        <v>0.98</v>
      </c>
      <c r="H3" s="1">
        <v>0.43</v>
      </c>
      <c r="I3" s="1">
        <v>2.26</v>
      </c>
      <c r="J3" s="1">
        <v>0.7</v>
      </c>
      <c r="K3" s="12">
        <v>0.11</v>
      </c>
      <c r="L3" s="12"/>
      <c r="M3" s="4">
        <f>101.961276/53.963076</f>
        <v>1.8894637511026984</v>
      </c>
      <c r="N3" s="58" t="s">
        <v>480</v>
      </c>
      <c r="O3" s="50">
        <f>C35/$M3</f>
        <v>0.10138186627606041</v>
      </c>
      <c r="P3" s="50">
        <f aca="true" t="shared" si="0" ref="P3:P10">F35/$M3</f>
        <v>0.3611773572275202</v>
      </c>
      <c r="Q3" s="50">
        <f aca="true" t="shared" si="1" ref="Q3:Q10">E35/$M3</f>
        <v>8.141025488965884</v>
      </c>
      <c r="R3" s="50">
        <f aca="true" t="shared" si="2" ref="R3:S10">I35/$M3</f>
        <v>7.154452265546375</v>
      </c>
      <c r="S3" s="50">
        <f t="shared" si="2"/>
        <v>8.242559088981944</v>
      </c>
      <c r="T3" s="50">
        <f aca="true" t="shared" si="3" ref="T3:T10">D35/$M3</f>
        <v>7.127777691402144</v>
      </c>
      <c r="U3" s="50">
        <f aca="true" t="shared" si="4" ref="U3:V10">G35/$M3</f>
        <v>7.738668122537733</v>
      </c>
      <c r="V3" s="50">
        <f t="shared" si="4"/>
        <v>2.1508361503455924</v>
      </c>
      <c r="W3" s="50">
        <f aca="true" t="shared" si="5" ref="W3:W10">B35/$M3</f>
        <v>4.199201353996916</v>
      </c>
      <c r="X3" s="59">
        <f aca="true" t="shared" si="6" ref="X3:X10">K35/$M3</f>
        <v>6.885303582878024</v>
      </c>
    </row>
    <row r="4" spans="1:24" ht="11.25">
      <c r="A4" s="4" t="s">
        <v>517</v>
      </c>
      <c r="B4" s="5">
        <v>7.893333333333334</v>
      </c>
      <c r="C4" s="1">
        <v>0.19</v>
      </c>
      <c r="D4" s="1">
        <v>13.5</v>
      </c>
      <c r="E4" s="1">
        <v>15.5</v>
      </c>
      <c r="F4" s="1">
        <v>0.66</v>
      </c>
      <c r="G4" s="1">
        <v>14.6</v>
      </c>
      <c r="H4" s="1">
        <v>3.56</v>
      </c>
      <c r="I4" s="1">
        <v>13.5</v>
      </c>
      <c r="J4" s="1">
        <v>15.56</v>
      </c>
      <c r="K4" s="12">
        <v>12.83</v>
      </c>
      <c r="L4" s="12"/>
      <c r="M4" s="4">
        <f>159.6882/111.69</f>
        <v>1.4297448294386248</v>
      </c>
      <c r="N4" s="58" t="s">
        <v>483</v>
      </c>
      <c r="O4" s="50">
        <f aca="true" t="shared" si="7" ref="O4:O10">C36/$M4</f>
        <v>6.120775290449932</v>
      </c>
      <c r="P4" s="50">
        <f t="shared" si="0"/>
        <v>6.053158810757512</v>
      </c>
      <c r="Q4" s="50">
        <f t="shared" si="1"/>
        <v>7.84342755654428</v>
      </c>
      <c r="R4" s="50">
        <f t="shared" si="2"/>
        <v>9.664997325624585</v>
      </c>
      <c r="S4" s="50">
        <f t="shared" si="2"/>
        <v>4.620366665994165</v>
      </c>
      <c r="T4" s="50">
        <f t="shared" si="3"/>
        <v>8.582336110416163</v>
      </c>
      <c r="U4" s="50">
        <f t="shared" si="4"/>
        <v>7.775286039596052</v>
      </c>
      <c r="V4" s="50">
        <f t="shared" si="4"/>
        <v>7.457345001070838</v>
      </c>
      <c r="W4" s="50">
        <f t="shared" si="5"/>
        <v>6.097006868819851</v>
      </c>
      <c r="X4" s="59">
        <f t="shared" si="6"/>
        <v>0.6311992494968973</v>
      </c>
    </row>
    <row r="5" spans="1:24" ht="11.25">
      <c r="A5" s="4" t="s">
        <v>518</v>
      </c>
      <c r="B5" s="5">
        <v>8.672222222222222</v>
      </c>
      <c r="C5" s="1">
        <v>8.68</v>
      </c>
      <c r="D5" s="1">
        <v>12.3</v>
      </c>
      <c r="E5" s="1">
        <v>11.3</v>
      </c>
      <c r="F5" s="1">
        <v>8.37</v>
      </c>
      <c r="G5" s="1">
        <v>11.1</v>
      </c>
      <c r="H5" s="1">
        <v>9.34</v>
      </c>
      <c r="I5" s="1">
        <v>13.8</v>
      </c>
      <c r="J5" s="1">
        <v>6.6</v>
      </c>
      <c r="K5" s="12">
        <v>0.89</v>
      </c>
      <c r="L5" s="12"/>
      <c r="M5" s="4">
        <f>40.3044/24.305</f>
        <v>1.6582760748817116</v>
      </c>
      <c r="N5" s="58" t="s">
        <v>485</v>
      </c>
      <c r="O5" s="50">
        <f t="shared" si="7"/>
        <v>30.149666915583403</v>
      </c>
      <c r="P5" s="50">
        <f t="shared" si="0"/>
        <v>27.809499238367298</v>
      </c>
      <c r="Q5" s="50">
        <f t="shared" si="1"/>
        <v>5.804982036802153</v>
      </c>
      <c r="R5" s="50">
        <f t="shared" si="2"/>
        <v>2.1677979441700814</v>
      </c>
      <c r="S5" s="50">
        <f t="shared" si="2"/>
        <v>2.245314319076767</v>
      </c>
      <c r="T5" s="50">
        <f t="shared" si="3"/>
        <v>4.34951070834588</v>
      </c>
      <c r="U5" s="50">
        <f t="shared" si="4"/>
        <v>4.922125747746678</v>
      </c>
      <c r="V5" s="50">
        <f t="shared" si="4"/>
        <v>21.416035103003132</v>
      </c>
      <c r="W5" s="50">
        <f t="shared" si="5"/>
        <v>14.902804781373224</v>
      </c>
      <c r="X5" s="59">
        <f t="shared" si="6"/>
        <v>0.06053594989423129</v>
      </c>
    </row>
    <row r="6" spans="1:24" ht="11.25">
      <c r="A6" s="4" t="s">
        <v>506</v>
      </c>
      <c r="B6" s="5">
        <v>24.58555555555556</v>
      </c>
      <c r="C6" s="1">
        <v>49.59</v>
      </c>
      <c r="D6" s="1">
        <v>7.23</v>
      </c>
      <c r="E6" s="1">
        <v>9.7</v>
      </c>
      <c r="F6" s="1">
        <v>44.6</v>
      </c>
      <c r="G6" s="1">
        <v>8.15</v>
      </c>
      <c r="H6" s="1">
        <v>31.11</v>
      </c>
      <c r="I6" s="1">
        <v>3.59</v>
      </c>
      <c r="J6" s="1">
        <v>3.72</v>
      </c>
      <c r="K6" s="12">
        <v>0.099</v>
      </c>
      <c r="L6" s="12"/>
      <c r="M6" s="4">
        <f>70.937449/54.938049</f>
        <v>1.2912262137303057</v>
      </c>
      <c r="N6" s="58" t="s">
        <v>484</v>
      </c>
      <c r="O6" s="50">
        <f t="shared" si="7"/>
        <v>0.09369667015291731</v>
      </c>
      <c r="P6" s="50">
        <f t="shared" si="0"/>
        <v>0.09689428914394024</v>
      </c>
      <c r="Q6" s="50">
        <f t="shared" si="1"/>
        <v>0.1344998175583404</v>
      </c>
      <c r="R6" s="50">
        <f t="shared" si="2"/>
        <v>0.15220354730675237</v>
      </c>
      <c r="S6" s="50">
        <f t="shared" si="2"/>
        <v>0.0806161485950331</v>
      </c>
      <c r="T6" s="50">
        <f t="shared" si="3"/>
        <v>0.1313425758028864</v>
      </c>
      <c r="U6" s="50">
        <f t="shared" si="4"/>
        <v>0.14736800269294845</v>
      </c>
      <c r="V6" s="50">
        <f t="shared" si="4"/>
        <v>0.13261260876794254</v>
      </c>
      <c r="W6" s="50">
        <f t="shared" si="5"/>
        <v>0.11417575930020499</v>
      </c>
      <c r="X6" s="59">
        <f t="shared" si="6"/>
        <v>0.09423536425124124</v>
      </c>
    </row>
    <row r="7" spans="1:24" ht="11.25">
      <c r="A7" s="4" t="s">
        <v>505</v>
      </c>
      <c r="B7" s="5">
        <v>0.14666666666666664</v>
      </c>
      <c r="C7" s="1">
        <v>0.12</v>
      </c>
      <c r="D7" s="1">
        <v>0.17</v>
      </c>
      <c r="E7" s="1">
        <v>0.175</v>
      </c>
      <c r="F7" s="1">
        <v>0.121</v>
      </c>
      <c r="G7" s="1">
        <v>0.19</v>
      </c>
      <c r="H7" s="1">
        <v>0.15</v>
      </c>
      <c r="I7" s="49">
        <v>0.19626638448700645</v>
      </c>
      <c r="J7" s="1">
        <v>0.104</v>
      </c>
      <c r="K7" s="12">
        <v>0.12</v>
      </c>
      <c r="L7" s="12"/>
      <c r="M7" s="4">
        <f>56.0774/40.078</f>
        <v>1.3992065472328956</v>
      </c>
      <c r="N7" s="58" t="s">
        <v>486</v>
      </c>
      <c r="O7" s="50">
        <f t="shared" si="7"/>
        <v>0.12249330087345636</v>
      </c>
      <c r="P7" s="50">
        <f t="shared" si="0"/>
        <v>0.406439591037067</v>
      </c>
      <c r="Q7" s="50">
        <f t="shared" si="1"/>
        <v>9.433129425581365</v>
      </c>
      <c r="R7" s="50">
        <f t="shared" si="2"/>
        <v>5.095412538247812</v>
      </c>
      <c r="S7" s="50">
        <f t="shared" si="2"/>
        <v>4.4636877030803985</v>
      </c>
      <c r="T7" s="50">
        <f t="shared" si="3"/>
        <v>8.127967617986533</v>
      </c>
      <c r="U7" s="50">
        <f t="shared" si="4"/>
        <v>8.875478725047595</v>
      </c>
      <c r="V7" s="50">
        <f t="shared" si="4"/>
        <v>2.667852519494705</v>
      </c>
      <c r="W7" s="50">
        <f t="shared" si="5"/>
        <v>5.423080178804129</v>
      </c>
      <c r="X7" s="59">
        <f t="shared" si="6"/>
        <v>0.4855433113795553</v>
      </c>
    </row>
    <row r="8" spans="1:24" ht="11.25">
      <c r="A8" s="4" t="s">
        <v>507</v>
      </c>
      <c r="B8" s="5">
        <v>7.5488888888888885</v>
      </c>
      <c r="C8" s="1">
        <v>0.17</v>
      </c>
      <c r="D8" s="1">
        <v>11.4</v>
      </c>
      <c r="E8" s="1">
        <v>13.3</v>
      </c>
      <c r="F8" s="1">
        <v>0.55</v>
      </c>
      <c r="G8" s="1">
        <v>12.4</v>
      </c>
      <c r="H8" s="1">
        <v>3.27</v>
      </c>
      <c r="I8" s="1">
        <v>7.12</v>
      </c>
      <c r="J8" s="1">
        <v>6.24</v>
      </c>
      <c r="K8" s="12">
        <v>0.67</v>
      </c>
      <c r="L8" s="12"/>
      <c r="M8" s="4">
        <f>61.97894/45.97954</f>
        <v>1.347967813510096</v>
      </c>
      <c r="N8" s="58" t="s">
        <v>487</v>
      </c>
      <c r="O8" s="50">
        <f t="shared" si="7"/>
        <v>0.007479382137820276</v>
      </c>
      <c r="P8" s="50">
        <f t="shared" si="0"/>
        <v>0.01610849316863667</v>
      </c>
      <c r="Q8" s="50">
        <f t="shared" si="1"/>
        <v>1.3399168434881243</v>
      </c>
      <c r="R8" s="50">
        <f t="shared" si="2"/>
        <v>2.347408899280458</v>
      </c>
      <c r="S8" s="50">
        <f t="shared" si="2"/>
        <v>2.3686571401978744</v>
      </c>
      <c r="T8" s="50">
        <f t="shared" si="3"/>
        <v>1.64298044388551</v>
      </c>
      <c r="U8" s="50">
        <f t="shared" si="4"/>
        <v>1.3670683585691765</v>
      </c>
      <c r="V8" s="50">
        <f t="shared" si="4"/>
        <v>0.3726224765819077</v>
      </c>
      <c r="W8" s="50">
        <f t="shared" si="5"/>
        <v>0.6239039933728296</v>
      </c>
      <c r="X8" s="59">
        <f t="shared" si="6"/>
        <v>3.02399822950517</v>
      </c>
    </row>
    <row r="9" spans="1:24" ht="11.25">
      <c r="A9" s="4" t="s">
        <v>519</v>
      </c>
      <c r="B9" s="5">
        <v>0.8366666666666666</v>
      </c>
      <c r="C9" s="1">
        <v>0.01</v>
      </c>
      <c r="D9" s="1">
        <v>2.22</v>
      </c>
      <c r="E9" s="1">
        <v>1.82</v>
      </c>
      <c r="F9" s="1">
        <v>0.021</v>
      </c>
      <c r="G9" s="1">
        <v>1.84</v>
      </c>
      <c r="H9" s="1">
        <v>0.44</v>
      </c>
      <c r="I9" s="1">
        <v>3.16</v>
      </c>
      <c r="J9" s="1">
        <v>3.19</v>
      </c>
      <c r="K9" s="12">
        <v>4.02</v>
      </c>
      <c r="L9" s="12"/>
      <c r="M9" s="4">
        <f>94.196/78.1966</f>
        <v>1.204604803789423</v>
      </c>
      <c r="N9" s="58" t="s">
        <v>488</v>
      </c>
      <c r="O9" s="50">
        <f t="shared" si="7"/>
        <v>0.008369521983482389</v>
      </c>
      <c r="P9" s="50">
        <f t="shared" si="0"/>
        <v>0.0025750864216051656</v>
      </c>
      <c r="Q9" s="50">
        <f t="shared" si="1"/>
        <v>0.024715115524353484</v>
      </c>
      <c r="R9" s="50">
        <f t="shared" si="2"/>
        <v>1.4879544160241798</v>
      </c>
      <c r="S9" s="50">
        <f t="shared" si="2"/>
        <v>1.1715627720305193</v>
      </c>
      <c r="T9" s="50">
        <f t="shared" si="3"/>
        <v>0.4306433001070903</v>
      </c>
      <c r="U9" s="50">
        <f t="shared" si="4"/>
        <v>0.008313948692795873</v>
      </c>
      <c r="V9" s="50">
        <f t="shared" si="4"/>
        <v>0.04738286398262945</v>
      </c>
      <c r="W9" s="50">
        <f t="shared" si="5"/>
        <v>0</v>
      </c>
      <c r="X9" s="59">
        <f t="shared" si="6"/>
        <v>3.712179777390686</v>
      </c>
    </row>
    <row r="10" spans="1:24" ht="12" customHeight="1">
      <c r="A10" s="4" t="s">
        <v>520</v>
      </c>
      <c r="B10" s="5" t="s">
        <v>508</v>
      </c>
      <c r="C10" s="1">
        <v>0.01</v>
      </c>
      <c r="D10" s="1">
        <v>0.52</v>
      </c>
      <c r="E10" s="1">
        <v>0.03</v>
      </c>
      <c r="F10" s="1">
        <v>0.003</v>
      </c>
      <c r="G10" s="1">
        <v>0.01</v>
      </c>
      <c r="H10" s="1">
        <v>0.05</v>
      </c>
      <c r="I10" s="1">
        <v>1.79</v>
      </c>
      <c r="J10" s="1">
        <v>1.41</v>
      </c>
      <c r="K10" s="12">
        <v>4.41</v>
      </c>
      <c r="L10" s="12"/>
      <c r="M10" s="4">
        <f>141.944522/61.947522</f>
        <v>2.29136723176756</v>
      </c>
      <c r="N10" s="58" t="s">
        <v>378</v>
      </c>
      <c r="O10" s="50">
        <f t="shared" si="7"/>
        <v>0.0008799956852788578</v>
      </c>
      <c r="P10" s="50">
        <f t="shared" si="0"/>
        <v>0.000902506716116283</v>
      </c>
      <c r="Q10" s="50">
        <f t="shared" si="1"/>
        <v>0.009095164900615465</v>
      </c>
      <c r="R10" s="50">
        <f t="shared" si="2"/>
        <v>0.1529517790066266</v>
      </c>
      <c r="S10" s="50">
        <f t="shared" si="2"/>
        <v>0.05067039994068399</v>
      </c>
      <c r="T10" s="50">
        <f t="shared" si="3"/>
        <v>0.11755145475685158</v>
      </c>
      <c r="U10" s="50">
        <f t="shared" si="4"/>
        <v>0.03496610196725251</v>
      </c>
      <c r="V10" s="50">
        <f t="shared" si="4"/>
        <v>0.02490985503303484</v>
      </c>
      <c r="W10" s="50">
        <f t="shared" si="5"/>
        <v>0</v>
      </c>
      <c r="X10" s="59">
        <f t="shared" si="6"/>
        <v>0.00929307834491399</v>
      </c>
    </row>
    <row r="11" spans="1:24" ht="11.25">
      <c r="A11" s="8" t="s">
        <v>521</v>
      </c>
      <c r="B11" s="5"/>
      <c r="C11" s="1">
        <v>0.002</v>
      </c>
      <c r="D11" s="1">
        <v>0.27</v>
      </c>
      <c r="E11" s="1">
        <v>0.021</v>
      </c>
      <c r="F11" s="1">
        <v>0.002</v>
      </c>
      <c r="G11" s="1">
        <v>0.08</v>
      </c>
      <c r="H11" s="1">
        <v>0.05</v>
      </c>
      <c r="I11" s="1">
        <v>0.35</v>
      </c>
      <c r="J11" s="1">
        <v>0.116</v>
      </c>
      <c r="K11" s="12">
        <v>0.021</v>
      </c>
      <c r="L11" s="12"/>
      <c r="M11" s="8">
        <f>79.8658/47.867</f>
        <v>1.6684939519919777</v>
      </c>
      <c r="N11" s="58" t="s">
        <v>482</v>
      </c>
      <c r="O11" s="50">
        <f>C34/$M11</f>
        <v>0.0030212774744215977</v>
      </c>
      <c r="P11" s="50">
        <f>F34/$M11</f>
        <v>0.0037182771563962044</v>
      </c>
      <c r="Q11" s="50">
        <f>E34/$M11</f>
        <v>0.5709953573650574</v>
      </c>
      <c r="R11" s="50">
        <f>I34/$M11</f>
        <v>1.3563288163910612</v>
      </c>
      <c r="S11" s="50">
        <f>J34/$M11</f>
        <v>0.41991795455673814</v>
      </c>
      <c r="T11" s="50">
        <f>D34/$M11</f>
        <v>1.6322886180674228</v>
      </c>
      <c r="U11" s="50">
        <f>G34/$M11</f>
        <v>0.5882383973527209</v>
      </c>
      <c r="V11" s="50">
        <f>H34/$M11</f>
        <v>0.2941979977348075</v>
      </c>
      <c r="W11" s="50">
        <f>B34/$M11</f>
        <v>0.4330937888882224</v>
      </c>
      <c r="X11" s="59">
        <f>K34/$M11</f>
        <v>0.06685025222895975</v>
      </c>
    </row>
    <row r="12" spans="1:24" ht="11.25">
      <c r="A12" s="8" t="s">
        <v>522</v>
      </c>
      <c r="B12" s="5"/>
      <c r="C12" s="1">
        <v>0.08</v>
      </c>
      <c r="D12" s="12"/>
      <c r="F12" s="1">
        <v>0.2801333333333333</v>
      </c>
      <c r="G12" s="1">
        <v>0.05</v>
      </c>
      <c r="H12" s="1">
        <v>0.95</v>
      </c>
      <c r="M12" s="8"/>
      <c r="N12" s="58"/>
      <c r="O12" s="51"/>
      <c r="P12" s="51"/>
      <c r="Q12" s="51"/>
      <c r="R12" s="51"/>
      <c r="S12" s="52"/>
      <c r="T12" s="51"/>
      <c r="U12" s="51"/>
      <c r="V12" s="51"/>
      <c r="W12" s="52"/>
      <c r="X12" s="60"/>
    </row>
    <row r="13" spans="1:24" ht="11.25">
      <c r="A13" s="4" t="s">
        <v>509</v>
      </c>
      <c r="B13" s="5">
        <v>0.37333333333333335</v>
      </c>
      <c r="C13" s="1">
        <v>0.48</v>
      </c>
      <c r="D13" s="8"/>
      <c r="E13" s="8"/>
      <c r="F13" s="1">
        <v>2.83</v>
      </c>
      <c r="G13" s="1">
        <v>0.59</v>
      </c>
      <c r="H13" s="1">
        <v>9.62</v>
      </c>
      <c r="J13" s="1">
        <v>0.31</v>
      </c>
      <c r="K13" s="1">
        <v>1.36</v>
      </c>
      <c r="M13" s="4"/>
      <c r="N13" s="58"/>
      <c r="O13" s="51"/>
      <c r="P13" s="51"/>
      <c r="Q13" s="51"/>
      <c r="R13" s="51"/>
      <c r="S13" s="52"/>
      <c r="T13" s="51"/>
      <c r="U13" s="51"/>
      <c r="V13" s="51"/>
      <c r="W13" s="52"/>
      <c r="X13" s="60"/>
    </row>
    <row r="14" spans="1:24" ht="11.25">
      <c r="A14" s="4" t="s">
        <v>510</v>
      </c>
      <c r="B14" s="5">
        <f aca="true" t="shared" si="8" ref="B14:K14">SUM(B2:B11)</f>
        <v>99.48444444444443</v>
      </c>
      <c r="C14" s="5">
        <f t="shared" si="8"/>
        <v>99.18700000000001</v>
      </c>
      <c r="D14" s="5">
        <f t="shared" si="8"/>
        <v>100.24</v>
      </c>
      <c r="E14" s="5">
        <f t="shared" si="8"/>
        <v>100.76599999999999</v>
      </c>
      <c r="F14" s="5">
        <f t="shared" si="8"/>
        <v>96.71299999999998</v>
      </c>
      <c r="G14" s="8">
        <f t="shared" si="8"/>
        <v>99.85000000000001</v>
      </c>
      <c r="H14" s="5">
        <f t="shared" si="8"/>
        <v>87.6</v>
      </c>
      <c r="I14" s="5">
        <f t="shared" si="8"/>
        <v>99.866266384487</v>
      </c>
      <c r="J14" s="5">
        <f t="shared" si="8"/>
        <v>99.90999999999998</v>
      </c>
      <c r="K14" s="5">
        <f t="shared" si="8"/>
        <v>98.62</v>
      </c>
      <c r="L14" s="12"/>
      <c r="N14" s="58"/>
      <c r="O14" s="51"/>
      <c r="P14" s="51"/>
      <c r="Q14" s="51"/>
      <c r="R14" s="51"/>
      <c r="S14" s="52"/>
      <c r="T14" s="51"/>
      <c r="U14" s="51"/>
      <c r="V14" s="51"/>
      <c r="W14" s="52"/>
      <c r="X14" s="60"/>
    </row>
    <row r="15" spans="1:24" ht="11.25">
      <c r="A15" s="4"/>
      <c r="B15" s="9"/>
      <c r="F15" s="4"/>
      <c r="G15" s="8"/>
      <c r="I15" s="4"/>
      <c r="J15" s="4"/>
      <c r="K15" s="4"/>
      <c r="L15" s="4"/>
      <c r="N15" s="58"/>
      <c r="O15" s="51"/>
      <c r="P15" s="51"/>
      <c r="Q15" s="51"/>
      <c r="R15" s="51"/>
      <c r="S15" s="52"/>
      <c r="T15" s="51"/>
      <c r="U15" s="51"/>
      <c r="V15" s="51"/>
      <c r="W15" s="52"/>
      <c r="X15" s="60"/>
    </row>
    <row r="16" spans="1:24" ht="11.25">
      <c r="A16" s="10" t="s">
        <v>511</v>
      </c>
      <c r="B16" s="5"/>
      <c r="C16" s="4"/>
      <c r="D16" s="5"/>
      <c r="E16" s="4"/>
      <c r="F16" s="42"/>
      <c r="H16" s="8"/>
      <c r="I16" s="8"/>
      <c r="J16" s="8"/>
      <c r="K16" s="8"/>
      <c r="L16" s="8"/>
      <c r="N16" s="61" t="s">
        <v>383</v>
      </c>
      <c r="O16" s="12"/>
      <c r="P16" s="12"/>
      <c r="Q16" s="12"/>
      <c r="R16" s="12"/>
      <c r="S16" s="12"/>
      <c r="T16" s="12"/>
      <c r="U16" s="12"/>
      <c r="V16" s="12"/>
      <c r="W16" s="12"/>
      <c r="X16" s="62"/>
    </row>
    <row r="17" spans="1:24" ht="11.25">
      <c r="A17" s="4" t="s">
        <v>489</v>
      </c>
      <c r="B17" s="11">
        <v>36</v>
      </c>
      <c r="C17" s="1">
        <v>0.32</v>
      </c>
      <c r="D17" s="1">
        <v>389</v>
      </c>
      <c r="E17" s="1">
        <v>110</v>
      </c>
      <c r="F17" s="1">
        <v>3.32</v>
      </c>
      <c r="G17" s="1">
        <v>45.25</v>
      </c>
      <c r="H17" s="1">
        <v>185</v>
      </c>
      <c r="I17" s="1">
        <v>346</v>
      </c>
      <c r="J17" s="1">
        <v>287</v>
      </c>
      <c r="K17" s="12">
        <v>29.1</v>
      </c>
      <c r="L17" s="12"/>
      <c r="N17" s="58" t="s">
        <v>491</v>
      </c>
      <c r="O17" s="42">
        <f>C19</f>
        <v>3990</v>
      </c>
      <c r="P17" s="42">
        <f>F19</f>
        <v>2807</v>
      </c>
      <c r="Q17" s="42">
        <f>E19</f>
        <v>370</v>
      </c>
      <c r="R17" s="42">
        <f>I19</f>
        <v>18</v>
      </c>
      <c r="S17" s="42">
        <f>J19</f>
        <v>66.2</v>
      </c>
      <c r="T17" s="42">
        <f>D19</f>
        <v>280</v>
      </c>
      <c r="U17" s="42">
        <f>G19</f>
        <v>186.4</v>
      </c>
      <c r="V17" s="42">
        <f>H19</f>
        <v>1826</v>
      </c>
      <c r="W17" s="42">
        <f>B19</f>
        <v>1901.1818181818182</v>
      </c>
      <c r="X17" s="63">
        <f>K19</f>
        <v>2.83</v>
      </c>
    </row>
    <row r="18" spans="1:24" ht="11.25">
      <c r="A18" s="4" t="s">
        <v>490</v>
      </c>
      <c r="B18" s="11">
        <v>191.7</v>
      </c>
      <c r="C18" s="1">
        <v>11</v>
      </c>
      <c r="D18" s="1">
        <v>317</v>
      </c>
      <c r="E18" s="1">
        <v>310</v>
      </c>
      <c r="F18" s="1">
        <v>27.6</v>
      </c>
      <c r="G18" s="1">
        <v>336.5</v>
      </c>
      <c r="H18" s="1">
        <v>160</v>
      </c>
      <c r="I18" s="1">
        <v>416</v>
      </c>
      <c r="J18" s="1">
        <v>169</v>
      </c>
      <c r="K18" s="12">
        <v>7</v>
      </c>
      <c r="L18" s="12"/>
      <c r="N18" s="58" t="s">
        <v>493</v>
      </c>
      <c r="O18" s="42">
        <f>C21</f>
        <v>2360</v>
      </c>
      <c r="P18" s="42">
        <f>F21</f>
        <v>2460</v>
      </c>
      <c r="Q18" s="42">
        <f>E21</f>
        <v>170</v>
      </c>
      <c r="R18" s="42">
        <f>I21</f>
        <v>0</v>
      </c>
      <c r="S18" s="42">
        <f>J21</f>
        <v>32.2</v>
      </c>
      <c r="T18" s="42">
        <f>D21</f>
        <v>119</v>
      </c>
      <c r="U18" s="42">
        <f>G21</f>
        <v>83.75</v>
      </c>
      <c r="V18" s="42">
        <f>H21</f>
        <v>1635</v>
      </c>
      <c r="W18" s="42">
        <f>B21</f>
        <v>1170.7</v>
      </c>
      <c r="X18" s="63">
        <f>K21</f>
        <v>1.67</v>
      </c>
    </row>
    <row r="19" spans="1:24" ht="11.25">
      <c r="A19" s="4" t="s">
        <v>491</v>
      </c>
      <c r="B19" s="11">
        <v>1901.1818181818182</v>
      </c>
      <c r="C19" s="1">
        <v>3990</v>
      </c>
      <c r="D19" s="1">
        <v>280</v>
      </c>
      <c r="E19" s="1">
        <v>370</v>
      </c>
      <c r="F19" s="1">
        <v>2807</v>
      </c>
      <c r="G19" s="1">
        <v>186.4</v>
      </c>
      <c r="H19" s="1">
        <v>1826</v>
      </c>
      <c r="I19" s="1">
        <v>18</v>
      </c>
      <c r="J19" s="1">
        <v>66.2</v>
      </c>
      <c r="K19" s="12">
        <v>2.83</v>
      </c>
      <c r="L19" s="12"/>
      <c r="N19" s="58" t="s">
        <v>496</v>
      </c>
      <c r="O19" s="42">
        <f>C26</f>
        <v>1.7</v>
      </c>
      <c r="P19" s="42">
        <f>F26</f>
        <v>19.5</v>
      </c>
      <c r="Q19" s="42">
        <f>E26</f>
        <v>7</v>
      </c>
      <c r="R19" s="42">
        <f>I26</f>
        <v>683</v>
      </c>
      <c r="S19" s="42">
        <f>J26</f>
        <v>323</v>
      </c>
      <c r="T19" s="42">
        <f>D26</f>
        <v>130</v>
      </c>
      <c r="U19" s="42"/>
      <c r="V19" s="42">
        <f>H26</f>
        <v>10</v>
      </c>
      <c r="W19" s="42">
        <f>B26</f>
        <v>1.2</v>
      </c>
      <c r="X19" s="63">
        <f>K26</f>
        <v>50.3</v>
      </c>
    </row>
    <row r="20" spans="1:24" ht="11.25">
      <c r="A20" s="4" t="s">
        <v>492</v>
      </c>
      <c r="B20" s="11">
        <v>70.59</v>
      </c>
      <c r="C20" s="1">
        <v>140</v>
      </c>
      <c r="D20" s="1">
        <v>45</v>
      </c>
      <c r="E20" s="1">
        <v>52</v>
      </c>
      <c r="F20" s="1">
        <v>116</v>
      </c>
      <c r="G20" s="1">
        <v>55</v>
      </c>
      <c r="H20" s="1">
        <v>86</v>
      </c>
      <c r="I20" s="1">
        <v>37</v>
      </c>
      <c r="J20" s="1">
        <v>21.1</v>
      </c>
      <c r="K20" s="42">
        <v>0.83</v>
      </c>
      <c r="L20" s="42"/>
      <c r="N20" s="58" t="s">
        <v>489</v>
      </c>
      <c r="O20" s="42">
        <f>C17</f>
        <v>0.32</v>
      </c>
      <c r="P20" s="42">
        <f>F17</f>
        <v>3.32</v>
      </c>
      <c r="Q20" s="42">
        <f>E17</f>
        <v>110</v>
      </c>
      <c r="R20" s="42">
        <f>I17</f>
        <v>346</v>
      </c>
      <c r="S20" s="42">
        <f>J17</f>
        <v>287</v>
      </c>
      <c r="T20" s="42">
        <f>D17</f>
        <v>389</v>
      </c>
      <c r="U20" s="42">
        <f>G17</f>
        <v>45.25</v>
      </c>
      <c r="V20" s="42">
        <f>H17</f>
        <v>185</v>
      </c>
      <c r="W20" s="42">
        <f>B17</f>
        <v>36</v>
      </c>
      <c r="X20" s="63">
        <f>K17</f>
        <v>29.1</v>
      </c>
    </row>
    <row r="21" spans="1:24" ht="11.25">
      <c r="A21" s="4" t="s">
        <v>493</v>
      </c>
      <c r="B21" s="11">
        <v>1170.7</v>
      </c>
      <c r="C21" s="1">
        <v>2360</v>
      </c>
      <c r="D21" s="1">
        <v>119</v>
      </c>
      <c r="E21" s="1">
        <v>170</v>
      </c>
      <c r="F21" s="1">
        <v>2460</v>
      </c>
      <c r="G21" s="1">
        <v>83.75</v>
      </c>
      <c r="H21" s="1">
        <v>1635</v>
      </c>
      <c r="J21" s="1">
        <v>32.2</v>
      </c>
      <c r="K21" s="8">
        <v>1.67</v>
      </c>
      <c r="L21" s="8"/>
      <c r="N21" s="58" t="s">
        <v>490</v>
      </c>
      <c r="O21" s="42">
        <f>C18</f>
        <v>11</v>
      </c>
      <c r="P21" s="42">
        <f>F18</f>
        <v>27.6</v>
      </c>
      <c r="Q21" s="42">
        <f>E18</f>
        <v>310</v>
      </c>
      <c r="R21" s="42">
        <f>I18</f>
        <v>416</v>
      </c>
      <c r="S21" s="42">
        <f>J18</f>
        <v>169</v>
      </c>
      <c r="T21" s="42">
        <f>D18</f>
        <v>317</v>
      </c>
      <c r="U21" s="42">
        <f>G18</f>
        <v>336.5</v>
      </c>
      <c r="V21" s="42">
        <f>H18</f>
        <v>160</v>
      </c>
      <c r="W21" s="42">
        <f>B18</f>
        <v>191.7</v>
      </c>
      <c r="X21" s="63">
        <f>K18</f>
        <v>7</v>
      </c>
    </row>
    <row r="22" spans="1:24" ht="11.25">
      <c r="A22" s="4" t="s">
        <v>494</v>
      </c>
      <c r="B22" s="11">
        <v>65.77777777777777</v>
      </c>
      <c r="C22" s="1">
        <v>7.1</v>
      </c>
      <c r="D22" s="1">
        <v>127</v>
      </c>
      <c r="E22" s="1">
        <v>125</v>
      </c>
      <c r="F22" s="1">
        <v>6.72</v>
      </c>
      <c r="G22" s="1">
        <v>82.75</v>
      </c>
      <c r="H22" s="1">
        <v>36</v>
      </c>
      <c r="I22" s="1">
        <v>19</v>
      </c>
      <c r="J22" s="1">
        <v>43.4</v>
      </c>
      <c r="K22" s="42">
        <v>2.68</v>
      </c>
      <c r="L22" s="42"/>
      <c r="N22" s="58" t="s">
        <v>514</v>
      </c>
      <c r="O22" s="42">
        <f>C27</f>
        <v>0.04</v>
      </c>
      <c r="P22" s="42">
        <f>F27</f>
        <v>1.54</v>
      </c>
      <c r="Q22" s="42">
        <f>E27</f>
        <v>16</v>
      </c>
      <c r="R22" s="42">
        <f>I27</f>
        <v>37</v>
      </c>
      <c r="S22" s="42">
        <f>J27</f>
        <v>21.2</v>
      </c>
      <c r="T22" s="42">
        <f>D27</f>
        <v>26</v>
      </c>
      <c r="U22" s="42">
        <f>G27</f>
        <v>25.6</v>
      </c>
      <c r="V22" s="42">
        <f>H27</f>
        <v>10</v>
      </c>
      <c r="W22" s="42">
        <f>B27</f>
        <v>13</v>
      </c>
      <c r="X22" s="63">
        <f>K27</f>
        <v>45.1</v>
      </c>
    </row>
    <row r="23" spans="1:24" ht="11.25">
      <c r="A23" s="4" t="s">
        <v>512</v>
      </c>
      <c r="B23" s="11">
        <v>57.2</v>
      </c>
      <c r="C23" s="1">
        <v>46</v>
      </c>
      <c r="D23" s="1">
        <v>103</v>
      </c>
      <c r="E23" s="1">
        <v>70</v>
      </c>
      <c r="F23" s="1">
        <v>41.8</v>
      </c>
      <c r="G23" s="1">
        <v>79.75</v>
      </c>
      <c r="H23" s="1">
        <v>77</v>
      </c>
      <c r="I23" s="1">
        <v>127</v>
      </c>
      <c r="J23" s="1">
        <v>67.7</v>
      </c>
      <c r="K23" s="42">
        <v>30.6</v>
      </c>
      <c r="L23" s="42"/>
      <c r="N23" s="58" t="s">
        <v>513</v>
      </c>
      <c r="O23" s="42">
        <f>C25</f>
        <v>4</v>
      </c>
      <c r="P23" s="42">
        <f>F25</f>
        <v>5.92</v>
      </c>
      <c r="Q23" s="42">
        <f>E25</f>
        <v>18</v>
      </c>
      <c r="R23" s="42">
        <f>I25</f>
        <v>188</v>
      </c>
      <c r="S23" s="42">
        <f>J25</f>
        <v>118</v>
      </c>
      <c r="T23" s="42">
        <f>D25</f>
        <v>172</v>
      </c>
      <c r="U23" s="42">
        <f>G25</f>
        <v>46.4</v>
      </c>
      <c r="V23" s="42">
        <f>H25</f>
        <v>28</v>
      </c>
      <c r="W23" s="42">
        <f>B25</f>
        <v>35</v>
      </c>
      <c r="X23" s="63">
        <f>K25</f>
        <v>99.9</v>
      </c>
    </row>
    <row r="24" spans="1:24" ht="11.25">
      <c r="A24" s="4" t="s">
        <v>495</v>
      </c>
      <c r="B24" s="4">
        <v>28</v>
      </c>
      <c r="C24" s="1">
        <v>3.5</v>
      </c>
      <c r="D24" s="1">
        <v>32</v>
      </c>
      <c r="E24" s="1">
        <v>44</v>
      </c>
      <c r="F24" s="1">
        <v>7.24</v>
      </c>
      <c r="G24" s="1">
        <v>41.85</v>
      </c>
      <c r="H24" s="1">
        <v>15</v>
      </c>
      <c r="I24" s="1">
        <v>33</v>
      </c>
      <c r="J24" s="1">
        <v>22</v>
      </c>
      <c r="K24" s="12">
        <v>5.07</v>
      </c>
      <c r="L24" s="12"/>
      <c r="N24" s="58" t="s">
        <v>495</v>
      </c>
      <c r="O24" s="42">
        <f>C24</f>
        <v>3.5</v>
      </c>
      <c r="P24" s="42">
        <f>F24</f>
        <v>7.24</v>
      </c>
      <c r="Q24" s="42">
        <f>E24</f>
        <v>44</v>
      </c>
      <c r="R24" s="42">
        <f>I24</f>
        <v>33</v>
      </c>
      <c r="S24" s="42">
        <f>J24</f>
        <v>22</v>
      </c>
      <c r="T24" s="42">
        <f>D24</f>
        <v>32</v>
      </c>
      <c r="U24" s="42">
        <f>G24</f>
        <v>41.85</v>
      </c>
      <c r="V24" s="42">
        <f>H24</f>
        <v>15</v>
      </c>
      <c r="W24" s="42">
        <f>B24</f>
        <v>28</v>
      </c>
      <c r="X24" s="63">
        <f>K24</f>
        <v>5.07</v>
      </c>
    </row>
    <row r="25" spans="1:24" ht="11.25">
      <c r="A25" s="4" t="s">
        <v>513</v>
      </c>
      <c r="B25" s="4">
        <v>35</v>
      </c>
      <c r="C25" s="1">
        <v>4</v>
      </c>
      <c r="D25" s="1">
        <v>172</v>
      </c>
      <c r="E25" s="1">
        <v>18</v>
      </c>
      <c r="F25" s="1">
        <v>5.92</v>
      </c>
      <c r="G25" s="1">
        <v>46.4</v>
      </c>
      <c r="H25" s="1">
        <v>28</v>
      </c>
      <c r="I25" s="1">
        <v>188</v>
      </c>
      <c r="J25" s="1">
        <v>118</v>
      </c>
      <c r="K25" s="12">
        <v>99.9</v>
      </c>
      <c r="L25" s="12"/>
      <c r="N25" s="58" t="s">
        <v>492</v>
      </c>
      <c r="O25" s="42">
        <f>C20</f>
        <v>140</v>
      </c>
      <c r="P25" s="42">
        <f>F20</f>
        <v>116</v>
      </c>
      <c r="Q25" s="42">
        <f>E20</f>
        <v>52</v>
      </c>
      <c r="R25" s="42">
        <f>I20</f>
        <v>37</v>
      </c>
      <c r="S25" s="42">
        <f>J20</f>
        <v>21.1</v>
      </c>
      <c r="T25" s="42">
        <f>D20</f>
        <v>45</v>
      </c>
      <c r="U25" s="42">
        <f>G20</f>
        <v>55</v>
      </c>
      <c r="V25" s="42">
        <f>H20</f>
        <v>86</v>
      </c>
      <c r="W25" s="42">
        <f>B20</f>
        <v>70.59</v>
      </c>
      <c r="X25" s="63">
        <f>K20</f>
        <v>0.83</v>
      </c>
    </row>
    <row r="26" spans="1:24" ht="11.25">
      <c r="A26" s="4" t="s">
        <v>496</v>
      </c>
      <c r="B26" s="4">
        <v>1.2</v>
      </c>
      <c r="C26" s="1">
        <v>1.7</v>
      </c>
      <c r="D26" s="1">
        <v>130</v>
      </c>
      <c r="E26" s="1">
        <v>7</v>
      </c>
      <c r="F26" s="1">
        <v>19.5</v>
      </c>
      <c r="H26" s="1">
        <v>10</v>
      </c>
      <c r="I26" s="1">
        <v>683</v>
      </c>
      <c r="J26" s="1">
        <v>323</v>
      </c>
      <c r="K26" s="12">
        <v>50.3</v>
      </c>
      <c r="L26" s="12"/>
      <c r="N26" s="58" t="s">
        <v>544</v>
      </c>
      <c r="O26" s="42">
        <f>C28</f>
        <v>2.2</v>
      </c>
      <c r="P26" s="42">
        <f>F28</f>
        <v>1.48</v>
      </c>
      <c r="Q26" s="42">
        <f>E28</f>
        <v>0.6</v>
      </c>
      <c r="R26" s="42">
        <f>I28</f>
        <v>0</v>
      </c>
      <c r="S26" s="42">
        <f>J28</f>
        <v>3.41</v>
      </c>
      <c r="T26" s="42">
        <f>D28</f>
        <v>18</v>
      </c>
      <c r="U26" s="42">
        <f>G28</f>
        <v>0.5</v>
      </c>
      <c r="V26" s="42">
        <f>H28</f>
        <v>0.92</v>
      </c>
      <c r="W26" s="42">
        <f>B28</f>
        <v>0.1</v>
      </c>
      <c r="X26" s="63">
        <f>K28</f>
        <v>15.2</v>
      </c>
    </row>
    <row r="27" spans="1:24" ht="11.25">
      <c r="A27" s="4" t="s">
        <v>514</v>
      </c>
      <c r="B27" s="4">
        <v>13</v>
      </c>
      <c r="C27" s="1">
        <v>0.04</v>
      </c>
      <c r="D27" s="1">
        <v>26</v>
      </c>
      <c r="E27" s="1">
        <v>16</v>
      </c>
      <c r="F27" s="1">
        <v>1.54</v>
      </c>
      <c r="G27" s="1">
        <v>25.6</v>
      </c>
      <c r="H27" s="1">
        <v>10</v>
      </c>
      <c r="I27" s="1">
        <v>37</v>
      </c>
      <c r="J27" s="1">
        <v>21.2</v>
      </c>
      <c r="K27" s="12">
        <v>45.1</v>
      </c>
      <c r="L27" s="12"/>
      <c r="N27" s="64" t="s">
        <v>381</v>
      </c>
      <c r="O27" s="53">
        <f>C22</f>
        <v>7.1</v>
      </c>
      <c r="P27" s="53">
        <f>F22</f>
        <v>6.72</v>
      </c>
      <c r="Q27" s="53">
        <f>E22</f>
        <v>125</v>
      </c>
      <c r="R27" s="53">
        <f>I22</f>
        <v>19</v>
      </c>
      <c r="S27" s="53">
        <f>J22</f>
        <v>43.4</v>
      </c>
      <c r="T27" s="53">
        <f>D22</f>
        <v>127</v>
      </c>
      <c r="U27" s="53">
        <f>G22</f>
        <v>82.75</v>
      </c>
      <c r="V27" s="53">
        <f>H22</f>
        <v>36</v>
      </c>
      <c r="W27" s="53">
        <f>B22</f>
        <v>65.77777777777777</v>
      </c>
      <c r="X27" s="65">
        <f>K22</f>
        <v>2.68</v>
      </c>
    </row>
    <row r="28" spans="1:24" ht="12" thickBot="1">
      <c r="A28" s="8" t="s">
        <v>544</v>
      </c>
      <c r="B28" s="8">
        <v>0.1</v>
      </c>
      <c r="C28" s="1">
        <v>2.2</v>
      </c>
      <c r="D28" s="1">
        <v>18</v>
      </c>
      <c r="E28" s="1">
        <v>0.6</v>
      </c>
      <c r="F28" s="1">
        <v>1.48</v>
      </c>
      <c r="G28" s="1">
        <v>0.5</v>
      </c>
      <c r="H28" s="1">
        <v>0.92</v>
      </c>
      <c r="J28" s="1">
        <v>3.41</v>
      </c>
      <c r="K28" s="1">
        <v>15.2</v>
      </c>
      <c r="N28" s="66" t="s">
        <v>382</v>
      </c>
      <c r="O28" s="67">
        <f>C23</f>
        <v>46</v>
      </c>
      <c r="P28" s="67">
        <f>F23</f>
        <v>41.8</v>
      </c>
      <c r="Q28" s="67">
        <f>E23</f>
        <v>70</v>
      </c>
      <c r="R28" s="67">
        <f>I23</f>
        <v>127</v>
      </c>
      <c r="S28" s="67">
        <f>J23</f>
        <v>67.7</v>
      </c>
      <c r="T28" s="67">
        <f>D23</f>
        <v>103</v>
      </c>
      <c r="U28" s="67">
        <f>G23</f>
        <v>79.75</v>
      </c>
      <c r="V28" s="67">
        <f>H23</f>
        <v>77</v>
      </c>
      <c r="W28" s="67">
        <f>B23</f>
        <v>57.2</v>
      </c>
      <c r="X28" s="68">
        <f>K23</f>
        <v>30.6</v>
      </c>
    </row>
    <row r="29" spans="1:16" ht="11.25">
      <c r="A29" s="4"/>
      <c r="B29" s="45"/>
      <c r="C29" s="46"/>
      <c r="D29" s="6"/>
      <c r="E29" s="47"/>
      <c r="F29" s="48"/>
      <c r="H29" s="47"/>
      <c r="I29" s="47"/>
      <c r="J29" s="47"/>
      <c r="K29" s="47"/>
      <c r="L29" s="37"/>
      <c r="M29" s="37"/>
      <c r="N29" s="37"/>
      <c r="O29" s="37"/>
      <c r="P29" s="37"/>
    </row>
    <row r="30" spans="1:16" ht="11.25">
      <c r="A30" s="4"/>
      <c r="B30" s="45"/>
      <c r="C30" s="46"/>
      <c r="D30" s="6"/>
      <c r="E30" s="47"/>
      <c r="F30" s="6"/>
      <c r="G30" s="47"/>
      <c r="H30" s="47"/>
      <c r="I30" s="47"/>
      <c r="J30" s="47"/>
      <c r="K30" s="47"/>
      <c r="L30" s="37"/>
      <c r="M30" s="37"/>
      <c r="N30" s="37"/>
      <c r="O30" s="37"/>
      <c r="P30" s="37"/>
    </row>
    <row r="31" spans="1:6" ht="12.75">
      <c r="A31" s="14" t="s">
        <v>534</v>
      </c>
      <c r="B31" s="38"/>
      <c r="C31" s="12"/>
      <c r="E31" s="4"/>
      <c r="F31" s="44"/>
    </row>
    <row r="32" spans="1:11" ht="23.25" thickBot="1">
      <c r="A32" s="2" t="s">
        <v>500</v>
      </c>
      <c r="B32" s="3" t="s">
        <v>501</v>
      </c>
      <c r="C32" s="3" t="s">
        <v>502</v>
      </c>
      <c r="D32" s="3" t="s">
        <v>479</v>
      </c>
      <c r="E32" s="3" t="s">
        <v>535</v>
      </c>
      <c r="F32" s="3" t="s">
        <v>478</v>
      </c>
      <c r="G32" s="69" t="s">
        <v>373</v>
      </c>
      <c r="H32" s="3" t="s">
        <v>503</v>
      </c>
      <c r="I32" s="3" t="s">
        <v>504</v>
      </c>
      <c r="J32" s="3" t="s">
        <v>376</v>
      </c>
      <c r="K32" s="3" t="s">
        <v>377</v>
      </c>
    </row>
    <row r="33" spans="1:11" ht="11.25">
      <c r="A33" s="4" t="s">
        <v>515</v>
      </c>
      <c r="B33" s="4">
        <f aca="true" t="shared" si="9" ref="B33:K33">B2/B$14*100</f>
        <v>49.33657969978556</v>
      </c>
      <c r="C33" s="4">
        <f t="shared" si="9"/>
        <v>40.74122616875194</v>
      </c>
      <c r="D33" s="4">
        <f t="shared" si="9"/>
        <v>49.780526735834</v>
      </c>
      <c r="E33" s="4">
        <f t="shared" si="9"/>
        <v>47.59541908977235</v>
      </c>
      <c r="F33" s="4">
        <f t="shared" si="9"/>
        <v>43.82037575093318</v>
      </c>
      <c r="G33" s="4">
        <f t="shared" si="9"/>
        <v>50.57586379569353</v>
      </c>
      <c r="H33" s="4">
        <f t="shared" si="9"/>
        <v>44.748858447488594</v>
      </c>
      <c r="I33" s="4">
        <f t="shared" si="9"/>
        <v>54.17244677167962</v>
      </c>
      <c r="J33" s="4">
        <f t="shared" si="9"/>
        <v>62.32609348413574</v>
      </c>
      <c r="K33" s="4">
        <f t="shared" si="9"/>
        <v>76.50577976069762</v>
      </c>
    </row>
    <row r="34" spans="1:11" ht="11.25">
      <c r="A34" s="4" t="s">
        <v>516</v>
      </c>
      <c r="B34" s="4">
        <f aca="true" t="shared" si="10" ref="B34:K34">B3/B$14*100</f>
        <v>0.7226143674052895</v>
      </c>
      <c r="C34" s="4">
        <f t="shared" si="10"/>
        <v>0.005040983193362033</v>
      </c>
      <c r="D34" s="4">
        <f t="shared" si="10"/>
        <v>2.723463687150838</v>
      </c>
      <c r="E34" s="4">
        <f t="shared" si="10"/>
        <v>0.9527023003790961</v>
      </c>
      <c r="F34" s="4">
        <f t="shared" si="10"/>
        <v>0.006203922947276996</v>
      </c>
      <c r="G34" s="4">
        <f t="shared" si="10"/>
        <v>0.9814722083124685</v>
      </c>
      <c r="H34" s="4">
        <f t="shared" si="10"/>
        <v>0.4908675799086758</v>
      </c>
      <c r="I34" s="4">
        <f t="shared" si="10"/>
        <v>2.263026427060923</v>
      </c>
      <c r="J34" s="4">
        <f t="shared" si="10"/>
        <v>0.7006305675107597</v>
      </c>
      <c r="K34" s="4">
        <f t="shared" si="10"/>
        <v>0.11153924153315757</v>
      </c>
    </row>
    <row r="35" spans="1:14" ht="11.25">
      <c r="A35" s="4" t="s">
        <v>517</v>
      </c>
      <c r="B35" s="4">
        <f aca="true" t="shared" si="11" ref="B35:K35">B4/B$14*100</f>
        <v>7.934238741958543</v>
      </c>
      <c r="C35" s="4">
        <f t="shared" si="11"/>
        <v>0.19155736134775725</v>
      </c>
      <c r="D35" s="4">
        <f t="shared" si="11"/>
        <v>13.467677573822826</v>
      </c>
      <c r="E35" s="4">
        <f t="shared" si="11"/>
        <v>15.382172558204157</v>
      </c>
      <c r="F35" s="4">
        <f t="shared" si="11"/>
        <v>0.6824315242004696</v>
      </c>
      <c r="G35" s="4">
        <f t="shared" si="11"/>
        <v>14.621932899349021</v>
      </c>
      <c r="H35" s="4">
        <f t="shared" si="11"/>
        <v>4.06392694063927</v>
      </c>
      <c r="I35" s="4">
        <f t="shared" si="11"/>
        <v>13.518078214744452</v>
      </c>
      <c r="J35" s="4">
        <f t="shared" si="11"/>
        <v>15.574016614953463</v>
      </c>
      <c r="K35" s="4">
        <f t="shared" si="11"/>
        <v>13.009531535185559</v>
      </c>
      <c r="N35" s="8"/>
    </row>
    <row r="36" spans="1:14" ht="11.25">
      <c r="A36" s="4" t="s">
        <v>518</v>
      </c>
      <c r="B36" s="4">
        <f aca="true" t="shared" si="12" ref="B36:K36">B5/B$14*100</f>
        <v>8.717164045746962</v>
      </c>
      <c r="C36" s="4">
        <f t="shared" si="12"/>
        <v>8.751146823676487</v>
      </c>
      <c r="D36" s="4">
        <f t="shared" si="12"/>
        <v>12.270550678371908</v>
      </c>
      <c r="E36" s="4">
        <f t="shared" si="12"/>
        <v>11.214099994045611</v>
      </c>
      <c r="F36" s="4">
        <f t="shared" si="12"/>
        <v>8.654472511451408</v>
      </c>
      <c r="G36" s="4">
        <f t="shared" si="12"/>
        <v>11.116675012518778</v>
      </c>
      <c r="H36" s="4">
        <f t="shared" si="12"/>
        <v>10.662100456621006</v>
      </c>
      <c r="I36" s="4">
        <f t="shared" si="12"/>
        <v>13.818479952849886</v>
      </c>
      <c r="J36" s="4">
        <f t="shared" si="12"/>
        <v>6.605945350815736</v>
      </c>
      <c r="K36" s="4">
        <f t="shared" si="12"/>
        <v>0.9024538633137295</v>
      </c>
      <c r="N36" s="8"/>
    </row>
    <row r="37" spans="1:14" ht="11.25">
      <c r="A37" s="4" t="s">
        <v>506</v>
      </c>
      <c r="B37" s="4">
        <f>B6/B$14*100</f>
        <v>24.712964617583992</v>
      </c>
      <c r="C37" s="4">
        <f aca="true" t="shared" si="13" ref="C37:K37">C6/C$14*100</f>
        <v>49.996471311764644</v>
      </c>
      <c r="D37" s="4">
        <f t="shared" si="13"/>
        <v>7.21268954509178</v>
      </c>
      <c r="E37" s="4">
        <f t="shared" si="13"/>
        <v>9.626262826747118</v>
      </c>
      <c r="F37" s="4">
        <f t="shared" si="13"/>
        <v>46.11582724142567</v>
      </c>
      <c r="G37" s="4">
        <f aca="true" t="shared" si="14" ref="G37:G42">G6/G$14*100</f>
        <v>8.162243365047571</v>
      </c>
      <c r="H37" s="4">
        <f t="shared" si="13"/>
        <v>35.513698630136986</v>
      </c>
      <c r="I37" s="4">
        <f t="shared" si="13"/>
        <v>3.5948074659950064</v>
      </c>
      <c r="J37" s="4">
        <f t="shared" si="13"/>
        <v>3.7233510159143237</v>
      </c>
      <c r="K37" s="4">
        <f t="shared" si="13"/>
        <v>0.10038531737984183</v>
      </c>
      <c r="N37" s="8"/>
    </row>
    <row r="38" spans="1:14" ht="11.25">
      <c r="A38" s="4" t="s">
        <v>505</v>
      </c>
      <c r="B38" s="4">
        <f>B7/B$14*100</f>
        <v>0.1474267333809864</v>
      </c>
      <c r="C38" s="4">
        <f aca="true" t="shared" si="15" ref="C38:K38">C7/C$14*100</f>
        <v>0.12098359664068876</v>
      </c>
      <c r="D38" s="4">
        <f t="shared" si="15"/>
        <v>0.1695929768555467</v>
      </c>
      <c r="E38" s="4">
        <f>E7/E$14*100</f>
        <v>0.17366969017327274</v>
      </c>
      <c r="F38" s="4">
        <f t="shared" si="15"/>
        <v>0.12511244610341943</v>
      </c>
      <c r="G38" s="4">
        <f t="shared" si="14"/>
        <v>0.1902854281422133</v>
      </c>
      <c r="H38" s="4">
        <f t="shared" si="15"/>
        <v>0.17123287671232879</v>
      </c>
      <c r="I38" s="4">
        <f t="shared" si="15"/>
        <v>0.19652921010521932</v>
      </c>
      <c r="J38" s="4">
        <f t="shared" si="15"/>
        <v>0.1040936843158843</v>
      </c>
      <c r="K38" s="4">
        <f t="shared" si="15"/>
        <v>0.12167917258162643</v>
      </c>
      <c r="N38" s="8"/>
    </row>
    <row r="39" spans="1:14" ht="11.25">
      <c r="A39" s="4" t="s">
        <v>507</v>
      </c>
      <c r="B39" s="4">
        <f>B8/B$14*100</f>
        <v>7.58800929235168</v>
      </c>
      <c r="C39" s="4">
        <f aca="true" t="shared" si="16" ref="C39:D42">C8/C$14*100</f>
        <v>0.17139342857430911</v>
      </c>
      <c r="D39" s="4">
        <f t="shared" si="16"/>
        <v>11.37270550678372</v>
      </c>
      <c r="E39" s="4">
        <f>E8/E$14*100</f>
        <v>13.198896453168729</v>
      </c>
      <c r="F39" s="4">
        <f>F8/F$14*100</f>
        <v>0.5686929368337247</v>
      </c>
      <c r="G39" s="4">
        <f t="shared" si="14"/>
        <v>12.418627941912868</v>
      </c>
      <c r="H39" s="4">
        <f aca="true" t="shared" si="17" ref="H39:K42">H8/H$14*100</f>
        <v>3.732876712328767</v>
      </c>
      <c r="I39" s="4">
        <f t="shared" si="17"/>
        <v>7.129534584368925</v>
      </c>
      <c r="J39" s="4">
        <f t="shared" si="17"/>
        <v>6.245621058953059</v>
      </c>
      <c r="K39" s="4">
        <f t="shared" si="17"/>
        <v>0.6793753802474143</v>
      </c>
      <c r="N39" s="8"/>
    </row>
    <row r="40" spans="1:14" ht="11.25">
      <c r="A40" s="4" t="s">
        <v>519</v>
      </c>
      <c r="B40" s="4">
        <f>B9/B$14*100</f>
        <v>0.8410025017869907</v>
      </c>
      <c r="C40" s="4">
        <f t="shared" si="16"/>
        <v>0.010081966386724065</v>
      </c>
      <c r="D40" s="4">
        <f t="shared" si="16"/>
        <v>2.214684756584198</v>
      </c>
      <c r="E40" s="4">
        <f>E9/E$14*100</f>
        <v>1.8061647778020367</v>
      </c>
      <c r="F40" s="4">
        <f>F9/F$14*100</f>
        <v>0.021713730315469488</v>
      </c>
      <c r="G40" s="4">
        <f t="shared" si="14"/>
        <v>1.842764146219329</v>
      </c>
      <c r="H40" s="4">
        <f t="shared" si="17"/>
        <v>0.5022831050228311</v>
      </c>
      <c r="I40" s="4">
        <f t="shared" si="17"/>
        <v>3.1642316413772202</v>
      </c>
      <c r="J40" s="4">
        <f t="shared" si="17"/>
        <v>3.1928735862276056</v>
      </c>
      <c r="K40" s="4">
        <f t="shared" si="17"/>
        <v>4.076252281484486</v>
      </c>
      <c r="N40" s="8"/>
    </row>
    <row r="41" spans="1:14" ht="11.25">
      <c r="A41" s="4" t="s">
        <v>520</v>
      </c>
      <c r="B41" s="4"/>
      <c r="C41" s="4">
        <f t="shared" si="16"/>
        <v>0.010081966386724065</v>
      </c>
      <c r="D41" s="4">
        <f t="shared" si="16"/>
        <v>0.5187549880287311</v>
      </c>
      <c r="E41" s="4">
        <f>E10/E$14*100</f>
        <v>0.029771946886846753</v>
      </c>
      <c r="F41" s="4">
        <f>F10/F$14*100</f>
        <v>0.003101961473638498</v>
      </c>
      <c r="G41" s="4">
        <f t="shared" si="14"/>
        <v>0.010015022533800702</v>
      </c>
      <c r="H41" s="4">
        <f t="shared" si="17"/>
        <v>0.057077625570776266</v>
      </c>
      <c r="I41" s="4">
        <f t="shared" si="17"/>
        <v>1.7923970373624125</v>
      </c>
      <c r="J41" s="4">
        <f t="shared" si="17"/>
        <v>1.4112701431288162</v>
      </c>
      <c r="K41" s="4">
        <f t="shared" si="17"/>
        <v>4.471709592374771</v>
      </c>
      <c r="N41" s="8"/>
    </row>
    <row r="42" spans="1:14" ht="11.25">
      <c r="A42" s="8" t="s">
        <v>521</v>
      </c>
      <c r="B42" s="4">
        <f>B11/B$14*100</f>
        <v>0</v>
      </c>
      <c r="C42" s="4">
        <f t="shared" si="16"/>
        <v>0.0020163932773448134</v>
      </c>
      <c r="D42" s="4">
        <f t="shared" si="16"/>
        <v>0.26935355147645657</v>
      </c>
      <c r="E42" s="4">
        <f>E11/E$14*100</f>
        <v>0.020840362820792734</v>
      </c>
      <c r="F42" s="4">
        <f>F11/F$14*100</f>
        <v>0.0020679743157589986</v>
      </c>
      <c r="G42" s="4">
        <f t="shared" si="14"/>
        <v>0.08012018027040561</v>
      </c>
      <c r="H42" s="4">
        <f t="shared" si="17"/>
        <v>0.057077625570776266</v>
      </c>
      <c r="I42" s="4">
        <f t="shared" si="17"/>
        <v>0.3504686944563376</v>
      </c>
      <c r="J42" s="4">
        <f t="shared" si="17"/>
        <v>0.1161044940446402</v>
      </c>
      <c r="K42" s="4">
        <f t="shared" si="17"/>
        <v>0.021293855201784628</v>
      </c>
      <c r="N42" s="8"/>
    </row>
    <row r="43" spans="1:14" ht="11.25">
      <c r="A43" s="4" t="s">
        <v>510</v>
      </c>
      <c r="B43" s="5">
        <f>SUM(B33:B42)</f>
        <v>100</v>
      </c>
      <c r="C43" s="5">
        <f aca="true" t="shared" si="18" ref="C43:K43">SUM(C33:C42)</f>
        <v>99.99999999999996</v>
      </c>
      <c r="D43" s="5">
        <f t="shared" si="18"/>
        <v>99.99999999999999</v>
      </c>
      <c r="E43" s="5">
        <f t="shared" si="18"/>
        <v>100.00000000000001</v>
      </c>
      <c r="F43" s="5">
        <f t="shared" si="18"/>
        <v>100.00000000000001</v>
      </c>
      <c r="G43" s="5">
        <f>SUM(G33:G42)</f>
        <v>100</v>
      </c>
      <c r="H43" s="5">
        <f t="shared" si="18"/>
        <v>99.99999999999999</v>
      </c>
      <c r="I43" s="5">
        <f t="shared" si="18"/>
        <v>99.99999999999999</v>
      </c>
      <c r="J43" s="5">
        <f t="shared" si="18"/>
        <v>100.00000000000001</v>
      </c>
      <c r="K43" s="5">
        <f t="shared" si="18"/>
        <v>99.99999999999997</v>
      </c>
      <c r="L43" s="12"/>
      <c r="N43" s="8"/>
    </row>
    <row r="44" spans="2:14" ht="11.25">
      <c r="B44" s="4"/>
      <c r="C44" s="44"/>
      <c r="N44" s="8"/>
    </row>
    <row r="45" spans="14:23" ht="11.25">
      <c r="N45" s="8"/>
      <c r="Q45" s="43"/>
      <c r="R45" s="8"/>
      <c r="S45" s="8"/>
      <c r="T45" s="8"/>
      <c r="U45" s="8"/>
      <c r="V45" s="8"/>
      <c r="W45" s="8"/>
    </row>
    <row r="46" spans="14:23" ht="11.25">
      <c r="N46" s="8"/>
      <c r="Q46" s="43"/>
      <c r="R46" s="8"/>
      <c r="S46" s="8"/>
      <c r="T46" s="8"/>
      <c r="U46" s="8"/>
      <c r="V46" s="8"/>
      <c r="W46" s="8"/>
    </row>
  </sheetData>
  <printOptions/>
  <pageMargins left="0.75" right="0.75" top="1" bottom="1" header="0.5" footer="0.5"/>
  <pageSetup horizontalDpi="600" verticalDpi="600" orientation="portrait" r:id="rId1"/>
  <ignoredErrors>
    <ignoredError sqref="P502:P65536 M50 P31 P12:P13 O309:O501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W12"/>
  <sheetViews>
    <sheetView workbookViewId="0" topLeftCell="A1">
      <selection activeCell="L5" sqref="L5"/>
    </sheetView>
  </sheetViews>
  <sheetFormatPr defaultColWidth="11.421875" defaultRowHeight="12.75"/>
  <cols>
    <col min="1" max="1" width="9.140625" style="7" customWidth="1"/>
    <col min="2" max="2" width="13.28125" style="7" customWidth="1"/>
    <col min="3" max="16384" width="9.140625" style="7" customWidth="1"/>
  </cols>
  <sheetData>
    <row r="1" spans="2:23" s="23" customFormat="1" ht="11.25">
      <c r="B1" s="70" t="s">
        <v>476</v>
      </c>
      <c r="W1" s="70"/>
    </row>
    <row r="2" spans="2:22" s="23" customFormat="1" ht="11.25">
      <c r="B2" s="23" t="str">
        <f>'recalc raw'!C1</f>
        <v>Sample</v>
      </c>
      <c r="C2" s="23" t="str">
        <f>'blk, drift &amp; conc calc'!C2</f>
        <v>Y 371.029</v>
      </c>
      <c r="D2" s="23" t="str">
        <f>'blk, drift &amp; conc calc'!D2</f>
        <v>Ba 455.403</v>
      </c>
      <c r="E2" s="23" t="str">
        <f>'blk, drift &amp; conc calc'!E2</f>
        <v>Cr 267.716</v>
      </c>
      <c r="F2" s="23" t="str">
        <f>'blk, drift &amp; conc calc'!F2</f>
        <v>Ni 231.604</v>
      </c>
      <c r="G2" s="23" t="str">
        <f>'blk, drift &amp; conc calc'!G2</f>
        <v>Sc 361.384</v>
      </c>
      <c r="H2" s="23" t="str">
        <f>'blk, drift &amp; conc calc'!H2</f>
        <v>Co 228.616</v>
      </c>
      <c r="I2" s="23" t="str">
        <f>'blk, drift &amp; conc calc'!I2</f>
        <v>Sr 407.771</v>
      </c>
      <c r="J2" s="23" t="str">
        <f>'blk, drift &amp; conc calc'!J2</f>
        <v>Cu 324.754</v>
      </c>
      <c r="K2" s="23" t="str">
        <f>'blk, drift &amp; conc calc'!K2</f>
        <v>V 292.402</v>
      </c>
      <c r="L2" s="23" t="str">
        <f>'blk, drift &amp; conc calc'!L2</f>
        <v>Zr 343.823</v>
      </c>
      <c r="M2" s="23">
        <f>'blk, drift &amp; conc calc'!M2</f>
        <v>0</v>
      </c>
      <c r="N2" s="23">
        <f>'blk, drift &amp; conc calc'!N2</f>
        <v>0</v>
      </c>
      <c r="O2" s="23">
        <f>'blk, drift &amp; conc calc'!O2</f>
        <v>0</v>
      </c>
      <c r="P2" s="23">
        <f>'blk, drift &amp; conc calc'!P2</f>
        <v>0</v>
      </c>
      <c r="Q2" s="23">
        <f>'blk, drift &amp; conc calc'!Q2</f>
        <v>0</v>
      </c>
      <c r="R2" s="23">
        <f>'blk, drift &amp; conc calc'!R2</f>
        <v>0</v>
      </c>
      <c r="S2" s="23">
        <f>'blk, drift &amp; conc calc'!S2</f>
        <v>0</v>
      </c>
      <c r="T2" s="23" t="str">
        <f>'blk, drift &amp; conc calc'!T2</f>
        <v>V 292.402</v>
      </c>
      <c r="U2" s="23">
        <f>'blk, drift &amp; conc calc'!U2</f>
        <v>0</v>
      </c>
      <c r="V2" s="23">
        <f>'blk, drift &amp; conc calc'!V2</f>
        <v>0</v>
      </c>
    </row>
    <row r="4" spans="1:22" ht="11.25">
      <c r="A4" s="7">
        <f>'blk, drift &amp; conc calc'!A5</f>
        <v>2</v>
      </c>
      <c r="B4" s="7" t="str">
        <f>'blk, drift &amp; conc calc'!B5</f>
        <v>blank-1</v>
      </c>
      <c r="C4" s="7">
        <f>'blk, drift &amp; conc calc'!C5</f>
        <v>-788.9220603167212</v>
      </c>
      <c r="D4" s="7">
        <f>'blk, drift &amp; conc calc'!D5</f>
        <v>5786.056588954126</v>
      </c>
      <c r="E4" s="7">
        <f>'blk, drift &amp; conc calc'!E5</f>
        <v>1400.73</v>
      </c>
      <c r="F4" s="7">
        <f>'blk, drift &amp; conc calc'!F5</f>
        <v>-39.29797083139381</v>
      </c>
      <c r="G4" s="7">
        <f>'blk, drift &amp; conc calc'!G5</f>
        <v>144.6693832727529</v>
      </c>
      <c r="H4" s="7">
        <f>'blk, drift &amp; conc calc'!H5</f>
        <v>-6021.209278340397</v>
      </c>
      <c r="I4" s="7">
        <f>'blk, drift &amp; conc calc'!I5</f>
        <v>4981.157230647355</v>
      </c>
      <c r="J4" s="7">
        <f>'blk, drift &amp; conc calc'!J5</f>
        <v>6833.672001248273</v>
      </c>
      <c r="K4" s="7">
        <f>'blk, drift &amp; conc calc'!K5</f>
        <v>743.4547409257431</v>
      </c>
      <c r="L4" s="7">
        <f>'blk, drift &amp; conc calc'!L5</f>
        <v>1971.1387030826904</v>
      </c>
      <c r="M4" s="7">
        <f>'blk, drift &amp; conc calc'!M5</f>
        <v>0</v>
      </c>
      <c r="N4" s="7">
        <f>'blk, drift &amp; conc calc'!N5</f>
        <v>0</v>
      </c>
      <c r="O4" s="7">
        <f>'blk, drift &amp; conc calc'!O5</f>
        <v>0</v>
      </c>
      <c r="P4" s="7">
        <f>'blk, drift &amp; conc calc'!P5</f>
        <v>0</v>
      </c>
      <c r="Q4" s="7">
        <f>'blk, drift &amp; conc calc'!Q5</f>
        <v>0</v>
      </c>
      <c r="R4" s="7">
        <f>'blk, drift &amp; conc calc'!R5</f>
        <v>0</v>
      </c>
      <c r="S4" s="7">
        <f>'blk, drift &amp; conc calc'!S5</f>
        <v>0</v>
      </c>
      <c r="T4" s="7">
        <f>'blk, drift &amp; conc calc'!T5</f>
        <v>743.4547409257431</v>
      </c>
      <c r="U4" s="7">
        <f>'blk, drift &amp; conc calc'!U5</f>
        <v>0</v>
      </c>
      <c r="V4" s="7">
        <f>'blk, drift &amp; conc calc'!V5</f>
        <v>0</v>
      </c>
    </row>
    <row r="5" spans="1:22" ht="11.25">
      <c r="A5" s="7">
        <f>'blk, drift &amp; conc calc'!A32</f>
        <v>29</v>
      </c>
      <c r="B5" s="7" t="str">
        <f>'blk, drift &amp; conc calc'!B32</f>
        <v>blank-2</v>
      </c>
      <c r="C5" s="7">
        <f>'blk, drift &amp; conc calc'!C32</f>
        <v>-75.66466095340003</v>
      </c>
      <c r="D5" s="7">
        <f>'blk, drift &amp; conc calc'!D32</f>
        <v>4802.191284536391</v>
      </c>
      <c r="E5" s="7">
        <f>'blk, drift &amp; conc calc'!E32</f>
        <v>1411.61</v>
      </c>
      <c r="F5" s="7">
        <f>'blk, drift &amp; conc calc'!F32</f>
        <v>1331.2763971160755</v>
      </c>
      <c r="G5" s="7">
        <f>'blk, drift &amp; conc calc'!G32</f>
        <v>291.4292459962469</v>
      </c>
      <c r="H5" s="7">
        <f>'blk, drift &amp; conc calc'!H32</f>
        <v>-1947.4841924102445</v>
      </c>
      <c r="I5" s="7">
        <f>'blk, drift &amp; conc calc'!I32</f>
        <v>4591.793793291916</v>
      </c>
      <c r="J5" s="7">
        <f>'blk, drift &amp; conc calc'!J32</f>
        <v>6578.664012987196</v>
      </c>
      <c r="K5" s="7">
        <f>'blk, drift &amp; conc calc'!K32</f>
        <v>473.0741033755274</v>
      </c>
      <c r="L5" s="7">
        <f>'blk, drift &amp; conc calc'!L32</f>
        <v>2316.2547173442717</v>
      </c>
      <c r="M5" s="7">
        <f>'blk, drift &amp; conc calc'!M33</f>
        <v>0</v>
      </c>
      <c r="N5" s="7">
        <f>'blk, drift &amp; conc calc'!N33</f>
        <v>0</v>
      </c>
      <c r="O5" s="7">
        <f>'blk, drift &amp; conc calc'!O33</f>
        <v>0</v>
      </c>
      <c r="P5" s="7">
        <f>'blk, drift &amp; conc calc'!P33</f>
        <v>0</v>
      </c>
      <c r="Q5" s="7">
        <f>'blk, drift &amp; conc calc'!Q33</f>
        <v>0</v>
      </c>
      <c r="R5" s="7">
        <f>'blk, drift &amp; conc calc'!R33</f>
        <v>0</v>
      </c>
      <c r="S5" s="7">
        <f>'blk, drift &amp; conc calc'!S33</f>
        <v>0</v>
      </c>
      <c r="T5" s="7">
        <f>'blk, drift &amp; conc calc'!T33</f>
        <v>1835.1626878418504</v>
      </c>
      <c r="U5" s="7">
        <f>'blk, drift &amp; conc calc'!U33</f>
        <v>0</v>
      </c>
      <c r="V5" s="7">
        <f>'blk, drift &amp; conc calc'!V33</f>
        <v>0</v>
      </c>
    </row>
    <row r="9" spans="2:22" ht="11.25">
      <c r="B9" s="7" t="s">
        <v>497</v>
      </c>
      <c r="C9" s="7">
        <f>AVERAGE(C4:C5)</f>
        <v>-432.2933606350606</v>
      </c>
      <c r="D9" s="7">
        <f>AVERAGE(D4:D5)</f>
        <v>5294.123936745258</v>
      </c>
      <c r="E9" s="7">
        <f>AVERAGE(E4:E5)</f>
        <v>1406.17</v>
      </c>
      <c r="F9" s="7">
        <f aca="true" t="shared" si="0" ref="F9:V9">AVERAGE(F4:F5)</f>
        <v>645.9892131423409</v>
      </c>
      <c r="G9" s="7">
        <f t="shared" si="0"/>
        <v>218.0493146344999</v>
      </c>
      <c r="H9" s="7">
        <f t="shared" si="0"/>
        <v>-3984.346735375321</v>
      </c>
      <c r="I9" s="7">
        <f t="shared" si="0"/>
        <v>4786.475511969636</v>
      </c>
      <c r="J9" s="7">
        <f t="shared" si="0"/>
        <v>6706.168007117734</v>
      </c>
      <c r="K9" s="7">
        <f t="shared" si="0"/>
        <v>608.2644221506353</v>
      </c>
      <c r="L9" s="7">
        <f t="shared" si="0"/>
        <v>2143.6967102134813</v>
      </c>
      <c r="M9" s="7">
        <f t="shared" si="0"/>
        <v>0</v>
      </c>
      <c r="N9" s="7">
        <f t="shared" si="0"/>
        <v>0</v>
      </c>
      <c r="O9" s="7">
        <f t="shared" si="0"/>
        <v>0</v>
      </c>
      <c r="P9" s="7">
        <f t="shared" si="0"/>
        <v>0</v>
      </c>
      <c r="Q9" s="7">
        <f t="shared" si="0"/>
        <v>0</v>
      </c>
      <c r="R9" s="7">
        <f t="shared" si="0"/>
        <v>0</v>
      </c>
      <c r="S9" s="7">
        <f t="shared" si="0"/>
        <v>0</v>
      </c>
      <c r="T9" s="7">
        <f t="shared" si="0"/>
        <v>1289.3087143837968</v>
      </c>
      <c r="U9" s="7">
        <f t="shared" si="0"/>
        <v>0</v>
      </c>
      <c r="V9" s="7">
        <f t="shared" si="0"/>
        <v>0</v>
      </c>
    </row>
    <row r="12" ht="11.25">
      <c r="B12" s="71" t="s">
        <v>532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Ocean Drilling Program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mm</cp:lastModifiedBy>
  <cp:lastPrinted>2003-05-31T03:09:19Z</cp:lastPrinted>
  <dcterms:created xsi:type="dcterms:W3CDTF">2003-05-18T01:34:24Z</dcterms:created>
  <dcterms:modified xsi:type="dcterms:W3CDTF">2005-02-20T15:23:10Z</dcterms:modified>
  <cp:category/>
  <cp:version/>
  <cp:contentType/>
  <cp:contentStatus/>
</cp:coreProperties>
</file>