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<sst xmlns="http://schemas.openxmlformats.org/spreadsheetml/2006/main" count="6150" uniqueCount="1193">
  <si>
    <t xml:space="preserve">    51,303.08</t>
  </si>
  <si>
    <t xml:space="preserve">    51,815.18</t>
  </si>
  <si>
    <t xml:space="preserve">    51,769.57</t>
  </si>
  <si>
    <t xml:space="preserve">    25,146.74</t>
  </si>
  <si>
    <t xml:space="preserve">    25,463.27</t>
  </si>
  <si>
    <t xml:space="preserve">    24,488.32</t>
  </si>
  <si>
    <t xml:space="preserve">    38,812.79</t>
  </si>
  <si>
    <t xml:space="preserve">    41,711.50</t>
  </si>
  <si>
    <t xml:space="preserve">    36,862.91</t>
  </si>
  <si>
    <t xml:space="preserve">    38,777.09</t>
  </si>
  <si>
    <t xml:space="preserve">    34,409.28</t>
  </si>
  <si>
    <t xml:space="preserve">    40,556.47</t>
  </si>
  <si>
    <t xml:space="preserve">    25,719.91</t>
  </si>
  <si>
    <t xml:space="preserve">    27,078.11</t>
  </si>
  <si>
    <t xml:space="preserve">    26,611.88</t>
  </si>
  <si>
    <t xml:space="preserve">  5,515,434.53</t>
  </si>
  <si>
    <t xml:space="preserve">  5,719,110.70</t>
  </si>
  <si>
    <t xml:space="preserve">  5,726,173.47</t>
  </si>
  <si>
    <t xml:space="preserve">   453,775.79</t>
  </si>
  <si>
    <t xml:space="preserve">   482,051.48</t>
  </si>
  <si>
    <t xml:space="preserve">   481,681.98</t>
  </si>
  <si>
    <t xml:space="preserve">    28,941.76</t>
  </si>
  <si>
    <t xml:space="preserve">    29,237.60</t>
  </si>
  <si>
    <t xml:space="preserve">    29,930.10</t>
  </si>
  <si>
    <t xml:space="preserve">    62,694.30</t>
  </si>
  <si>
    <t xml:space="preserve">    64,990.88</t>
  </si>
  <si>
    <t xml:space="preserve">    64,595.76</t>
  </si>
  <si>
    <t xml:space="preserve">    84,370.70</t>
  </si>
  <si>
    <t xml:space="preserve">    67,212.11</t>
  </si>
  <si>
    <t xml:space="preserve">    81,780.08</t>
  </si>
  <si>
    <t xml:space="preserve">    53,780.78</t>
  </si>
  <si>
    <t xml:space="preserve">    52,734.34</t>
  </si>
  <si>
    <t xml:space="preserve">    46,987.62</t>
  </si>
  <si>
    <t xml:space="preserve">    28,848.75</t>
  </si>
  <si>
    <t xml:space="preserve">    28,914.84</t>
  </si>
  <si>
    <t xml:space="preserve">    20,945.89</t>
  </si>
  <si>
    <t xml:space="preserve">    32,967.87</t>
  </si>
  <si>
    <t xml:space="preserve">    37,821.41</t>
  </si>
  <si>
    <t xml:space="preserve">    37,290.53</t>
  </si>
  <si>
    <t xml:space="preserve">    40,613.00</t>
  </si>
  <si>
    <t xml:space="preserve">    40,190.22</t>
  </si>
  <si>
    <t xml:space="preserve">    41,062.02</t>
  </si>
  <si>
    <t xml:space="preserve">    24,159.79</t>
  </si>
  <si>
    <t xml:space="preserve">    27,421.37</t>
  </si>
  <si>
    <t xml:space="preserve">    28,293.82</t>
  </si>
  <si>
    <t xml:space="preserve">  5,596,743.00</t>
  </si>
  <si>
    <t xml:space="preserve">  5,899,044.21</t>
  </si>
  <si>
    <t xml:space="preserve">  6,025,192.18</t>
  </si>
  <si>
    <t xml:space="preserve">   472,553.87</t>
  </si>
  <si>
    <t xml:space="preserve">   481,588.63</t>
  </si>
  <si>
    <t xml:space="preserve">   458,244.11</t>
  </si>
  <si>
    <t xml:space="preserve">     6,789.21</t>
  </si>
  <si>
    <t xml:space="preserve">     5,444.19</t>
  </si>
  <si>
    <t xml:space="preserve">     6,880.48</t>
  </si>
  <si>
    <t xml:space="preserve">     7,796.31</t>
  </si>
  <si>
    <t xml:space="preserve">     8,746.67</t>
  </si>
  <si>
    <t xml:space="preserve">     8,957.06</t>
  </si>
  <si>
    <t xml:space="preserve">     7,644.33</t>
  </si>
  <si>
    <t xml:space="preserve">     7,704.91</t>
  </si>
  <si>
    <t xml:space="preserve">     7,517.14</t>
  </si>
  <si>
    <t xml:space="preserve">    53,717.24</t>
  </si>
  <si>
    <t xml:space="preserve">    55,705.90</t>
  </si>
  <si>
    <t xml:space="preserve">    56,476.60</t>
  </si>
  <si>
    <t xml:space="preserve">     4,176.56</t>
  </si>
  <si>
    <t xml:space="preserve">     5,549.34</t>
  </si>
  <si>
    <t xml:space="preserve">     4,629.06</t>
  </si>
  <si>
    <t xml:space="preserve">    23,791.13</t>
  </si>
  <si>
    <t xml:space="preserve">    24,321.30</t>
  </si>
  <si>
    <t xml:space="preserve">    23,866.39</t>
  </si>
  <si>
    <t xml:space="preserve">    52,387.66</t>
  </si>
  <si>
    <t xml:space="preserve">    52,628.55</t>
  </si>
  <si>
    <t xml:space="preserve">    53,670.07</t>
  </si>
  <si>
    <t xml:space="preserve">    39,645.13</t>
  </si>
  <si>
    <t xml:space="preserve">    46,320.51</t>
  </si>
  <si>
    <t xml:space="preserve">    41,976.43</t>
  </si>
  <si>
    <t xml:space="preserve">  1,464,407.86</t>
  </si>
  <si>
    <t xml:space="preserve">  1,471,318.11</t>
  </si>
  <si>
    <t xml:space="preserve">  1,117,886.79</t>
  </si>
  <si>
    <t xml:space="preserve">    18,241.06</t>
  </si>
  <si>
    <t xml:space="preserve">    19,590.02</t>
  </si>
  <si>
    <t xml:space="preserve">    18,963.28</t>
  </si>
  <si>
    <t xml:space="preserve">    12,792.58</t>
  </si>
  <si>
    <t xml:space="preserve">    13,113.92</t>
  </si>
  <si>
    <t xml:space="preserve">    13,242.02</t>
  </si>
  <si>
    <t xml:space="preserve">   235,987.92</t>
  </si>
  <si>
    <t xml:space="preserve">   219,436.89</t>
  </si>
  <si>
    <t xml:space="preserve">   240,962.86</t>
  </si>
  <si>
    <t xml:space="preserve">   117,619.23</t>
  </si>
  <si>
    <t xml:space="preserve">    84,474.77</t>
  </si>
  <si>
    <t xml:space="preserve">   123,428.96</t>
  </si>
  <si>
    <t xml:space="preserve">     3,231.01</t>
  </si>
  <si>
    <t xml:space="preserve">     4,227.30</t>
  </si>
  <si>
    <t xml:space="preserve">     4,025.07</t>
  </si>
  <si>
    <t xml:space="preserve">     5,608.78</t>
  </si>
  <si>
    <t xml:space="preserve">     4,256.63</t>
  </si>
  <si>
    <t xml:space="preserve">     5,866.61</t>
  </si>
  <si>
    <t xml:space="preserve">     2,323.66</t>
  </si>
  <si>
    <t xml:space="preserve">     2,008.90</t>
  </si>
  <si>
    <t xml:space="preserve">     2,499.39</t>
  </si>
  <si>
    <t xml:space="preserve">     9,488.31</t>
  </si>
  <si>
    <t xml:space="preserve">     9,416.14</t>
  </si>
  <si>
    <t xml:space="preserve">     8,969.84</t>
  </si>
  <si>
    <t>-       43.44</t>
  </si>
  <si>
    <t xml:space="preserve">      179.92</t>
  </si>
  <si>
    <t xml:space="preserve">      128.50</t>
  </si>
  <si>
    <t xml:space="preserve">    18,422.57</t>
  </si>
  <si>
    <t xml:space="preserve">    17,708.36</t>
  </si>
  <si>
    <t xml:space="preserve">    16,872.36</t>
  </si>
  <si>
    <t xml:space="preserve">    38,975.00</t>
  </si>
  <si>
    <t xml:space="preserve">    40,403.13</t>
  </si>
  <si>
    <t xml:space="preserve">    40,642.03</t>
  </si>
  <si>
    <t xml:space="preserve">     4,506.40</t>
  </si>
  <si>
    <t xml:space="preserve">     4,424.05</t>
  </si>
  <si>
    <t xml:space="preserve">     4,811.28</t>
  </si>
  <si>
    <t xml:space="preserve">     7,210.59</t>
  </si>
  <si>
    <t xml:space="preserve">    17,404.10</t>
  </si>
  <si>
    <t xml:space="preserve">    17,745.39</t>
  </si>
  <si>
    <t xml:space="preserve">    33,321.37</t>
  </si>
  <si>
    <t xml:space="preserve">    34,482.47</t>
  </si>
  <si>
    <t xml:space="preserve">    25,091.00</t>
  </si>
  <si>
    <t xml:space="preserve">    13,087.56</t>
  </si>
  <si>
    <t xml:space="preserve">    29,024.09</t>
  </si>
  <si>
    <t xml:space="preserve">    30,001.22</t>
  </si>
  <si>
    <t xml:space="preserve">     9,892.53</t>
  </si>
  <si>
    <t xml:space="preserve">    10,172.57</t>
  </si>
  <si>
    <t xml:space="preserve">    10,331.09</t>
  </si>
  <si>
    <t xml:space="preserve">     1,393.43</t>
  </si>
  <si>
    <t xml:space="preserve">     2,648.81</t>
  </si>
  <si>
    <t xml:space="preserve">     2,605.83</t>
  </si>
  <si>
    <t xml:space="preserve">    50,908.10</t>
  </si>
  <si>
    <t xml:space="preserve">    50,950.96</t>
  </si>
  <si>
    <t xml:space="preserve">    53,123.44</t>
  </si>
  <si>
    <t xml:space="preserve">     9,237.83</t>
  </si>
  <si>
    <t xml:space="preserve">    10,500.89</t>
  </si>
  <si>
    <t xml:space="preserve">    10,152.76</t>
  </si>
  <si>
    <t xml:space="preserve">  1,222,994.30</t>
  </si>
  <si>
    <t xml:space="preserve">  1,105,470.23</t>
  </si>
  <si>
    <t xml:space="preserve">  1,203,361.14</t>
  </si>
  <si>
    <t xml:space="preserve">     9,619.87</t>
  </si>
  <si>
    <t xml:space="preserve">    10,028.76</t>
  </si>
  <si>
    <t xml:space="preserve">     9,666.61</t>
  </si>
  <si>
    <t xml:space="preserve">    11,789.55</t>
  </si>
  <si>
    <t xml:space="preserve">    12,101.99</t>
  </si>
  <si>
    <t xml:space="preserve">    11,712.53</t>
  </si>
  <si>
    <t xml:space="preserve">   105,836.04</t>
  </si>
  <si>
    <t xml:space="preserve">    50,035.04</t>
  </si>
  <si>
    <t xml:space="preserve">    64,219.92</t>
  </si>
  <si>
    <t xml:space="preserve">    56,397.81</t>
  </si>
  <si>
    <t xml:space="preserve">    52,731.70</t>
  </si>
  <si>
    <t xml:space="preserve">    53,487.86</t>
  </si>
  <si>
    <t xml:space="preserve">    10,585.21</t>
  </si>
  <si>
    <t xml:space="preserve">    10,366.81</t>
  </si>
  <si>
    <t xml:space="preserve">    10,778.61</t>
  </si>
  <si>
    <t xml:space="preserve">    41,896.75</t>
  </si>
  <si>
    <t xml:space="preserve">    40,468.06</t>
  </si>
  <si>
    <t xml:space="preserve">    41,733.29</t>
  </si>
  <si>
    <t xml:space="preserve">     1,146.07</t>
  </si>
  <si>
    <t xml:space="preserve">      947.56</t>
  </si>
  <si>
    <t xml:space="preserve">     1,739.70</t>
  </si>
  <si>
    <t xml:space="preserve">    23,312.28</t>
  </si>
  <si>
    <t xml:space="preserve">    21,991.93</t>
  </si>
  <si>
    <t xml:space="preserve">    23,202.54</t>
  </si>
  <si>
    <t xml:space="preserve">     3,416.58</t>
  </si>
  <si>
    <t xml:space="preserve">     3,398.80</t>
  </si>
  <si>
    <t xml:space="preserve">     3,225.61</t>
  </si>
  <si>
    <t xml:space="preserve">   411,755.84</t>
  </si>
  <si>
    <t xml:space="preserve">   396,683.98</t>
  </si>
  <si>
    <t xml:space="preserve">   397,125.07</t>
  </si>
  <si>
    <t xml:space="preserve">     5,857.37</t>
  </si>
  <si>
    <t xml:space="preserve">     6,247.35</t>
  </si>
  <si>
    <t xml:space="preserve">     5,775.82</t>
  </si>
  <si>
    <t xml:space="preserve">    27,132.90</t>
  </si>
  <si>
    <t xml:space="preserve">    29,065.60</t>
  </si>
  <si>
    <t xml:space="preserve">    30,057.56</t>
  </si>
  <si>
    <t xml:space="preserve">    65,835.77</t>
  </si>
  <si>
    <t xml:space="preserve">    63,178.14</t>
  </si>
  <si>
    <t xml:space="preserve">    69,185.08</t>
  </si>
  <si>
    <t xml:space="preserve">    85,217.23</t>
  </si>
  <si>
    <t xml:space="preserve">    89,347.69</t>
  </si>
  <si>
    <t xml:space="preserve">    84,780.84</t>
  </si>
  <si>
    <t xml:space="preserve">    52,824.76</t>
  </si>
  <si>
    <t xml:space="preserve">    53,726.82</t>
  </si>
  <si>
    <t xml:space="preserve">    52,948.06</t>
  </si>
  <si>
    <t xml:space="preserve">    26,627.33</t>
  </si>
  <si>
    <t xml:space="preserve">    29,371.92</t>
  </si>
  <si>
    <t xml:space="preserve">    29,785.40</t>
  </si>
  <si>
    <t xml:space="preserve">    33,418.58</t>
  </si>
  <si>
    <t xml:space="preserve">    36,879.98</t>
  </si>
  <si>
    <t xml:space="preserve">    37,361.68</t>
  </si>
  <si>
    <t xml:space="preserve">    39,924.86</t>
  </si>
  <si>
    <t xml:space="preserve">    36,878.34</t>
  </si>
  <si>
    <t xml:space="preserve">    39,601.15</t>
  </si>
  <si>
    <t xml:space="preserve">    29,037.93</t>
  </si>
  <si>
    <t xml:space="preserve">    26,837.14</t>
  </si>
  <si>
    <t xml:space="preserve">    28,924.72</t>
  </si>
  <si>
    <t xml:space="preserve">  5,858,736.73</t>
  </si>
  <si>
    <t xml:space="preserve">  5,877,704.15</t>
  </si>
  <si>
    <t xml:space="preserve">  5,348,902.19</t>
  </si>
  <si>
    <t xml:space="preserve">   479,081.55</t>
  </si>
  <si>
    <t xml:space="preserve">   494,491.51</t>
  </si>
  <si>
    <t xml:space="preserve">   495,888.33</t>
  </si>
  <si>
    <t xml:space="preserve">     3,240.10</t>
  </si>
  <si>
    <t xml:space="preserve">     3,021.74</t>
  </si>
  <si>
    <t xml:space="preserve">     2,955.70</t>
  </si>
  <si>
    <t xml:space="preserve">     3,847.23</t>
  </si>
  <si>
    <t xml:space="preserve">     1,236.40</t>
  </si>
  <si>
    <t xml:space="preserve">     1,333.46</t>
  </si>
  <si>
    <t xml:space="preserve">     3,613.87</t>
  </si>
  <si>
    <t xml:space="preserve">     3,786.30</t>
  </si>
  <si>
    <t xml:space="preserve">     3,497.44</t>
  </si>
  <si>
    <t xml:space="preserve">    27,545.36</t>
  </si>
  <si>
    <t xml:space="preserve">    27,191.18</t>
  </si>
  <si>
    <t xml:space="preserve">    27,971.85</t>
  </si>
  <si>
    <t xml:space="preserve">    11,627.84</t>
  </si>
  <si>
    <t xml:space="preserve">    11,262.38</t>
  </si>
  <si>
    <t xml:space="preserve">    12,311.28</t>
  </si>
  <si>
    <t xml:space="preserve">    28,183.15</t>
  </si>
  <si>
    <t xml:space="preserve">    27,559.16</t>
  </si>
  <si>
    <t xml:space="preserve">    26,157.19</t>
  </si>
  <si>
    <t xml:space="preserve">    27,421.06</t>
  </si>
  <si>
    <t xml:space="preserve">    26,390.03</t>
  </si>
  <si>
    <t xml:space="preserve">    28,279.16</t>
  </si>
  <si>
    <t xml:space="preserve">    21,202.26</t>
  </si>
  <si>
    <t xml:space="preserve">    21,729.97</t>
  </si>
  <si>
    <t xml:space="preserve">    21,023.76</t>
  </si>
  <si>
    <t xml:space="preserve">  4,295,969.53</t>
  </si>
  <si>
    <t xml:space="preserve">  4,110,690.57</t>
  </si>
  <si>
    <t xml:space="preserve">  4,078,329.58</t>
  </si>
  <si>
    <t xml:space="preserve">  1,149,224.93</t>
  </si>
  <si>
    <t xml:space="preserve">  1,126,279.77</t>
  </si>
  <si>
    <t xml:space="preserve">  1,157,865.16</t>
  </si>
  <si>
    <t>-      177.58</t>
  </si>
  <si>
    <t>-       76.84</t>
  </si>
  <si>
    <t>-       21.51</t>
  </si>
  <si>
    <t>-      458.80</t>
  </si>
  <si>
    <t xml:space="preserve">      533.36</t>
  </si>
  <si>
    <t>-      464.60</t>
  </si>
  <si>
    <t xml:space="preserve">      908.10</t>
  </si>
  <si>
    <t xml:space="preserve">      854.56</t>
  </si>
  <si>
    <t xml:space="preserve">      726.77</t>
  </si>
  <si>
    <t xml:space="preserve">      234.71</t>
  </si>
  <si>
    <t xml:space="preserve">      733.76</t>
  </si>
  <si>
    <t xml:space="preserve">       70.28</t>
  </si>
  <si>
    <t xml:space="preserve">     4,491.94</t>
  </si>
  <si>
    <t xml:space="preserve">     5,558.01</t>
  </si>
  <si>
    <t xml:space="preserve">     6,278.11</t>
  </si>
  <si>
    <t xml:space="preserve">     1,055.09</t>
  </si>
  <si>
    <t xml:space="preserve">     1,155.76</t>
  </si>
  <si>
    <t xml:space="preserve">      619.70</t>
  </si>
  <si>
    <t xml:space="preserve">      830.87</t>
  </si>
  <si>
    <t xml:space="preserve">      298.48</t>
  </si>
  <si>
    <t xml:space="preserve">      232.63</t>
  </si>
  <si>
    <t>-      584.58</t>
  </si>
  <si>
    <t xml:space="preserve">      147.28</t>
  </si>
  <si>
    <t xml:space="preserve">      147.97</t>
  </si>
  <si>
    <t xml:space="preserve">     4,517.17</t>
  </si>
  <si>
    <t xml:space="preserve">     6,509.44</t>
  </si>
  <si>
    <t xml:space="preserve">     5,192.88</t>
  </si>
  <si>
    <t xml:space="preserve">     3,738.34</t>
  </si>
  <si>
    <t xml:space="preserve">     4,132.30</t>
  </si>
  <si>
    <t xml:space="preserve">     4,267.32</t>
  </si>
  <si>
    <t xml:space="preserve">    14,499.91</t>
  </si>
  <si>
    <t xml:space="preserve">    13,226.71</t>
  </si>
  <si>
    <t xml:space="preserve">    15,616.90</t>
  </si>
  <si>
    <t xml:space="preserve">   229,526.64</t>
  </si>
  <si>
    <t xml:space="preserve">   236,227.11</t>
  </si>
  <si>
    <t xml:space="preserve">   214,596.47</t>
  </si>
  <si>
    <t xml:space="preserve">   159,751.73</t>
  </si>
  <si>
    <t xml:space="preserve">   162,873.53</t>
  </si>
  <si>
    <t xml:space="preserve">   159,569.12</t>
  </si>
  <si>
    <t xml:space="preserve">     1,277.06</t>
  </si>
  <si>
    <t xml:space="preserve">     1,638.64</t>
  </si>
  <si>
    <t xml:space="preserve">     2,639.54</t>
  </si>
  <si>
    <t xml:space="preserve">     4,593.21</t>
  </si>
  <si>
    <t xml:space="preserve">     4,412.46</t>
  </si>
  <si>
    <t xml:space="preserve">     5,492.66</t>
  </si>
  <si>
    <t xml:space="preserve">     1,250.47</t>
  </si>
  <si>
    <t xml:space="preserve">     1,365.18</t>
  </si>
  <si>
    <t xml:space="preserve">      470.27</t>
  </si>
  <si>
    <t xml:space="preserve">     4,108.67</t>
  </si>
  <si>
    <t xml:space="preserve">     4,582.60</t>
  </si>
  <si>
    <t xml:space="preserve">     3,178.93</t>
  </si>
  <si>
    <t>-       61.14</t>
  </si>
  <si>
    <t xml:space="preserve">      505.45</t>
  </si>
  <si>
    <t xml:space="preserve">     1,230.39</t>
  </si>
  <si>
    <t xml:space="preserve">    11,018.13</t>
  </si>
  <si>
    <t xml:space="preserve">    11,757.36</t>
  </si>
  <si>
    <t xml:space="preserve">     7,397.45</t>
  </si>
  <si>
    <t xml:space="preserve">     6,106.57</t>
  </si>
  <si>
    <t xml:space="preserve">     6,639.77</t>
  </si>
  <si>
    <t xml:space="preserve">     7,477.84</t>
  </si>
  <si>
    <t xml:space="preserve">     7,350.58</t>
  </si>
  <si>
    <t xml:space="preserve">     8,022.47</t>
  </si>
  <si>
    <t xml:space="preserve">    11,739.59</t>
  </si>
  <si>
    <t xml:space="preserve">    11,355.31</t>
  </si>
  <si>
    <t xml:space="preserve">    12,408.18</t>
  </si>
  <si>
    <t xml:space="preserve">    12,957.06</t>
  </si>
  <si>
    <t xml:space="preserve">    13,484.70</t>
  </si>
  <si>
    <t xml:space="preserve">    13,298.56</t>
  </si>
  <si>
    <t xml:space="preserve">    50,531.38</t>
  </si>
  <si>
    <t xml:space="preserve">    53,796.43</t>
  </si>
  <si>
    <t xml:space="preserve">    49,175.78</t>
  </si>
  <si>
    <t xml:space="preserve">    25,358.15</t>
  </si>
  <si>
    <t xml:space="preserve">    21,415.21</t>
  </si>
  <si>
    <t xml:space="preserve">    26,151.22</t>
  </si>
  <si>
    <t xml:space="preserve">    42,806.70</t>
  </si>
  <si>
    <t xml:space="preserve">    39,894.51</t>
  </si>
  <si>
    <t xml:space="preserve">    39,793.79</t>
  </si>
  <si>
    <t xml:space="preserve">    39,473.86</t>
  </si>
  <si>
    <t xml:space="preserve">    39,819.01</t>
  </si>
  <si>
    <t xml:space="preserve">    40,042.69</t>
  </si>
  <si>
    <t xml:space="preserve">    26,308.25</t>
  </si>
  <si>
    <t xml:space="preserve">    29,062.57</t>
  </si>
  <si>
    <t xml:space="preserve">    25,103.90</t>
  </si>
  <si>
    <t xml:space="preserve">  5,621,701.08</t>
  </si>
  <si>
    <t xml:space="preserve">  5,894,550.87</t>
  </si>
  <si>
    <t xml:space="preserve">  5,881,880.75</t>
  </si>
  <si>
    <t xml:space="preserve">   483,823.82</t>
  </si>
  <si>
    <t xml:space="preserve">   476,668.50</t>
  </si>
  <si>
    <t xml:space="preserve">   475,912.10</t>
  </si>
  <si>
    <t xml:space="preserve">    30,757.70</t>
  </si>
  <si>
    <t xml:space="preserve">    30,887.24</t>
  </si>
  <si>
    <t xml:space="preserve">    30,367.36</t>
  </si>
  <si>
    <t xml:space="preserve">    70,857.94</t>
  </si>
  <si>
    <t xml:space="preserve">    69,312.43</t>
  </si>
  <si>
    <t xml:space="preserve">    70,357.90</t>
  </si>
  <si>
    <t xml:space="preserve">    88,672.28</t>
  </si>
  <si>
    <t xml:space="preserve">    89,685.84</t>
  </si>
  <si>
    <t xml:space="preserve">    87,582.49</t>
  </si>
  <si>
    <t xml:space="preserve">    53,474.78</t>
  </si>
  <si>
    <t xml:space="preserve">    52,451.34</t>
  </si>
  <si>
    <t xml:space="preserve">    50,585.43</t>
  </si>
  <si>
    <t xml:space="preserve">    27,908.80</t>
  </si>
  <si>
    <t xml:space="preserve">    30,013.59</t>
  </si>
  <si>
    <t xml:space="preserve">    27,165.41</t>
  </si>
  <si>
    <t xml:space="preserve">    34,827.72</t>
  </si>
  <si>
    <t xml:space="preserve">    36,140.99</t>
  </si>
  <si>
    <t xml:space="preserve">    37,852.45</t>
  </si>
  <si>
    <t xml:space="preserve">    40,439.78</t>
  </si>
  <si>
    <t xml:space="preserve">    25,584.59</t>
  </si>
  <si>
    <t xml:space="preserve">    40,978.26</t>
  </si>
  <si>
    <t xml:space="preserve">    28,520.61</t>
  </si>
  <si>
    <t xml:space="preserve">    28,443.82</t>
  </si>
  <si>
    <t xml:space="preserve">    30,291.35</t>
  </si>
  <si>
    <t xml:space="preserve">  5,666,751.37</t>
  </si>
  <si>
    <t xml:space="preserve">  5,835,994.96</t>
  </si>
  <si>
    <t xml:space="preserve">  5,425,670.19</t>
  </si>
  <si>
    <t xml:space="preserve">   482,613.63</t>
  </si>
  <si>
    <t xml:space="preserve">   494,659.97</t>
  </si>
  <si>
    <t xml:space="preserve">   504,071.55</t>
  </si>
  <si>
    <t>Print Date: 05-02-2005</t>
  </si>
  <si>
    <t>142r2  68-78</t>
  </si>
  <si>
    <t>dts1-1</t>
  </si>
  <si>
    <t>drift5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</si>
  <si>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</si>
  <si>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</si>
  <si>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</si>
  <si>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</si>
  <si>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</si>
  <si>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</si>
  <si>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</si>
  <si>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</si>
  <si>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</si>
  <si>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</si>
  <si>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</si>
  <si>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</si>
  <si>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</si>
  <si>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</si>
  <si>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</si>
  <si>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</si>
  <si>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</si>
  <si>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</si>
  <si>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</si>
  <si>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</si>
  <si>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</si>
  <si>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</si>
  <si>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</si>
  <si>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</si>
  <si>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</si>
  <si>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</si>
  <si>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</si>
  <si>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</si>
  <si>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</si>
  <si>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</si>
  <si>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</si>
  <si>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</si>
  <si>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</si>
  <si>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</si>
  <si>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</si>
  <si>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</si>
  <si>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</si>
  <si>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</si>
  <si>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</si>
  <si>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</si>
  <si>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</si>
  <si>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</si>
  <si>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</si>
  <si>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</si>
  <si>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</si>
  <si>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</si>
  <si>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</si>
  <si>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</si>
  <si>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</si>
  <si>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</si>
  <si>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</si>
  <si>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</si>
  <si>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</si>
  <si>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</si>
  <si>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</si>
  <si>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</si>
  <si>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</si>
  <si>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</si>
  <si>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</si>
  <si>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</si>
  <si>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</si>
  <si>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</si>
  <si>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</si>
  <si>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</si>
  <si>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</si>
  <si>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</si>
  <si>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</si>
  <si>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</si>
  <si>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</si>
  <si>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</si>
  <si>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</si>
  <si>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</si>
  <si>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</si>
  <si>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</si>
  <si>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</si>
  <si>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</si>
  <si>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</si>
  <si>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</si>
  <si>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</si>
  <si>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</si>
  <si>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</si>
  <si>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</si>
  <si>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</si>
  <si>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</si>
  <si>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</si>
  <si>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</si>
  <si>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</si>
  <si>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</si>
  <si>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</si>
  <si>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</si>
  <si>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</si>
  <si>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</si>
  <si>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</si>
  <si>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</si>
  <si>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</si>
  <si>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</si>
  <si>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</si>
  <si>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</si>
  <si>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</si>
  <si>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</si>
  <si>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</si>
  <si>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</si>
  <si>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</si>
  <si>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</si>
  <si>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</si>
  <si>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</si>
  <si>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</si>
  <si>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</si>
  <si>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</si>
  <si>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</si>
  <si>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</si>
  <si>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</si>
  <si>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</si>
  <si>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</si>
  <si>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</si>
  <si>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</si>
  <si>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</si>
  <si>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</si>
  <si>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</si>
  <si>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</si>
  <si>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</si>
  <si>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</si>
  <si>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</si>
  <si>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</si>
  <si>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</si>
  <si>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</si>
  <si>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</si>
  <si>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</si>
  <si>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</si>
  <si>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</si>
  <si>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</si>
  <si>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</si>
  <si>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</si>
  <si>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</si>
  <si>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</si>
  <si>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</si>
  <si>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</si>
  <si>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</si>
  <si>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</si>
  <si>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</si>
  <si>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</si>
  <si>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</si>
  <si>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</si>
  <si>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</si>
  <si>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</si>
  <si>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</si>
  <si>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</si>
  <si>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</si>
  <si>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</si>
  <si>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</si>
  <si>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</si>
  <si>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</si>
  <si>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</si>
  <si>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</si>
  <si>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</si>
  <si>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</si>
  <si>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</si>
  <si>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</si>
  <si>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</si>
  <si>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</si>
  <si>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</si>
  <si>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</si>
  <si>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</si>
  <si>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</si>
  <si>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</si>
  <si>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</si>
  <si>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</si>
  <si>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</si>
  <si>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</si>
  <si>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</si>
  <si>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</si>
  <si>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</si>
  <si>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</si>
  <si>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</si>
  <si>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</si>
  <si>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</si>
  <si>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</si>
  <si>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</si>
  <si>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</si>
  <si>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</si>
  <si>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</si>
  <si>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</si>
  <si>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</si>
  <si>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</si>
  <si>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</si>
  <si>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</si>
  <si>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</si>
  <si>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</si>
  <si>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</si>
  <si>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</si>
  <si>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</si>
  <si>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</si>
  <si>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</si>
  <si>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</si>
  <si>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</si>
  <si>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305ROCK</t>
  </si>
  <si>
    <t>drift-1</t>
  </si>
  <si>
    <t>blank-1</t>
  </si>
  <si>
    <t>drift-2</t>
  </si>
  <si>
    <t>drift-3</t>
  </si>
  <si>
    <t>drift-4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</si>
  <si>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</si>
  <si>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</si>
  <si>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</si>
  <si>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</si>
  <si>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</si>
  <si>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</si>
  <si>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</si>
  <si>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</si>
  <si>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</si>
  <si>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</si>
  <si>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</si>
  <si>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</si>
  <si>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</si>
  <si>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 xml:space="preserve">    10,457.89</t>
  </si>
  <si>
    <t xml:space="preserve">     4,644.43</t>
  </si>
  <si>
    <t>136r2  4-14</t>
  </si>
  <si>
    <t>BHVO2</t>
  </si>
  <si>
    <t>jgb-1</t>
  </si>
  <si>
    <t>145r1  64-74</t>
  </si>
  <si>
    <t>145r3  28-36</t>
  </si>
  <si>
    <t>147r2  24-30</t>
  </si>
  <si>
    <t>148r2  34-44</t>
  </si>
  <si>
    <t>149r2  10-20</t>
  </si>
  <si>
    <t>150r1  72-82</t>
  </si>
  <si>
    <t>151r2  22-30</t>
  </si>
  <si>
    <t>bhvo2-1 unignited</t>
  </si>
  <si>
    <t>155r2  20-26</t>
  </si>
  <si>
    <t>157r2  81-90</t>
  </si>
  <si>
    <t>bhvo2-2 unignited</t>
  </si>
  <si>
    <t>Analysis report from: 04.02.2005             Run: 305minors6</t>
  </si>
  <si>
    <t xml:space="preserve">    27,976.89</t>
  </si>
  <si>
    <t xml:space="preserve">    28,552.10</t>
  </si>
  <si>
    <t xml:space="preserve">    27,203.76</t>
  </si>
  <si>
    <t xml:space="preserve">    64,062.40</t>
  </si>
  <si>
    <t xml:space="preserve">    60,517.63</t>
  </si>
  <si>
    <t xml:space="preserve">    64,363.03</t>
  </si>
  <si>
    <t xml:space="preserve">    76,179.40</t>
  </si>
  <si>
    <t xml:space="preserve">    77,043.08</t>
  </si>
  <si>
    <t xml:space="preserve">    77,742.76</t>
  </si>
  <si>
    <t xml:space="preserve">    50,736.53</t>
  </si>
  <si>
    <t xml:space="preserve">    49,907.36</t>
  </si>
  <si>
    <t xml:space="preserve">    48,059.77</t>
  </si>
  <si>
    <t xml:space="preserve">    27,834.65</t>
  </si>
  <si>
    <t xml:space="preserve">    27,620.94</t>
  </si>
  <si>
    <t xml:space="preserve">    27,890.09</t>
  </si>
  <si>
    <t xml:space="preserve">    33,856.41</t>
  </si>
  <si>
    <t xml:space="preserve">    35,829.89</t>
  </si>
  <si>
    <t xml:space="preserve">    35,272.48</t>
  </si>
  <si>
    <t xml:space="preserve">    36,744.45</t>
  </si>
  <si>
    <t xml:space="preserve">    37,600.33</t>
  </si>
  <si>
    <t xml:space="preserve">    39,739.81</t>
  </si>
  <si>
    <t xml:space="preserve">    25,692.58</t>
  </si>
  <si>
    <t xml:space="preserve">    23,279.94</t>
  </si>
  <si>
    <t xml:space="preserve">    26,278.84</t>
  </si>
  <si>
    <t xml:space="preserve">  5,351,235.72</t>
  </si>
  <si>
    <t xml:space="preserve">  5,431,824.17</t>
  </si>
  <si>
    <t xml:space="preserve">  5,631,711.04</t>
  </si>
  <si>
    <t xml:space="preserve">   453,286.81</t>
  </si>
  <si>
    <t xml:space="preserve">   460,474.91</t>
  </si>
  <si>
    <t xml:space="preserve">   440,955.22</t>
  </si>
  <si>
    <t>-      233.02</t>
  </si>
  <si>
    <t xml:space="preserve">      400.14</t>
  </si>
  <si>
    <t>-      340.15</t>
  </si>
  <si>
    <t xml:space="preserve">     1,912.51</t>
  </si>
  <si>
    <t>-       87.70</t>
  </si>
  <si>
    <t xml:space="preserve">      119.20</t>
  </si>
  <si>
    <t xml:space="preserve">      815.33</t>
  </si>
  <si>
    <t xml:space="preserve">      794.90</t>
  </si>
  <si>
    <t xml:space="preserve">      876.53</t>
  </si>
  <si>
    <t xml:space="preserve">      190.45</t>
  </si>
  <si>
    <t xml:space="preserve">      136.49</t>
  </si>
  <si>
    <t>-       44.82</t>
  </si>
  <si>
    <t xml:space="preserve">     5,598.48</t>
  </si>
  <si>
    <t xml:space="preserve">     4,564.43</t>
  </si>
  <si>
    <t xml:space="preserve">     4,780.54</t>
  </si>
  <si>
    <t xml:space="preserve">     1,123.20</t>
  </si>
  <si>
    <t xml:space="preserve">     1,209.47</t>
  </si>
  <si>
    <t xml:space="preserve">     1,768.94</t>
  </si>
  <si>
    <t xml:space="preserve">      387.97</t>
  </si>
  <si>
    <t xml:space="preserve">      498.99</t>
  </si>
  <si>
    <t xml:space="preserve">       74.11</t>
  </si>
  <si>
    <t>-      191.75</t>
  </si>
  <si>
    <t>-      171.36</t>
  </si>
  <si>
    <t xml:space="preserve">     1,256.07</t>
  </si>
  <si>
    <t xml:space="preserve">     6,484.29</t>
  </si>
  <si>
    <t xml:space="preserve">     5,006.61</t>
  </si>
  <si>
    <t xml:space="preserve">     6,473.03</t>
  </si>
  <si>
    <t xml:space="preserve">     5,105.50</t>
  </si>
  <si>
    <t xml:space="preserve">     5,317.88</t>
  </si>
  <si>
    <t xml:space="preserve">     4,159.52</t>
  </si>
  <si>
    <t xml:space="preserve">     5,762.72</t>
  </si>
  <si>
    <t xml:space="preserve">     6,006.55</t>
  </si>
  <si>
    <t xml:space="preserve">     6,234.49</t>
  </si>
  <si>
    <t xml:space="preserve">    16,225.05</t>
  </si>
  <si>
    <t xml:space="preserve">    13,837.23</t>
  </si>
  <si>
    <t xml:space="preserve">    16,165.23</t>
  </si>
  <si>
    <t xml:space="preserve">    16,055.87</t>
  </si>
  <si>
    <t xml:space="preserve">    16,506.11</t>
  </si>
  <si>
    <t xml:space="preserve">    15,116.43</t>
  </si>
  <si>
    <t xml:space="preserve">    50,137.98</t>
  </si>
  <si>
    <t xml:space="preserve">    52,184.86</t>
  </si>
  <si>
    <t xml:space="preserve">    51,540.65</t>
  </si>
  <si>
    <t xml:space="preserve">    25,904.20</t>
  </si>
  <si>
    <t xml:space="preserve">    25,742.02</t>
  </si>
  <si>
    <t xml:space="preserve">    26,423.57</t>
  </si>
  <si>
    <t xml:space="preserve">     5,052.75</t>
  </si>
  <si>
    <t xml:space="preserve">     4,355.75</t>
  </si>
  <si>
    <t xml:space="preserve">     4,700.43</t>
  </si>
  <si>
    <t xml:space="preserve">    55,400.98</t>
  </si>
  <si>
    <t xml:space="preserve">    55,274.62</t>
  </si>
  <si>
    <t xml:space="preserve">    45,744.52</t>
  </si>
  <si>
    <t xml:space="preserve">    14,612.82</t>
  </si>
  <si>
    <t xml:space="preserve">    15,547.97</t>
  </si>
  <si>
    <t xml:space="preserve">    15,184.73</t>
  </si>
  <si>
    <t xml:space="preserve">  1,460,606.79</t>
  </si>
  <si>
    <t xml:space="preserve">  1,495,370.49</t>
  </si>
  <si>
    <t xml:space="preserve">  1,522,530.04</t>
  </si>
  <si>
    <t xml:space="preserve">    26,410.52</t>
  </si>
  <si>
    <t xml:space="preserve">    25,671.42</t>
  </si>
  <si>
    <t xml:space="preserve">    25,880.97</t>
  </si>
  <si>
    <t xml:space="preserve">    21,969.83</t>
  </si>
  <si>
    <t xml:space="preserve">    26,721.32</t>
  </si>
  <si>
    <t xml:space="preserve">    27,646.15</t>
  </si>
  <si>
    <t xml:space="preserve">    65,146.47</t>
  </si>
  <si>
    <t xml:space="preserve">    58,894.69</t>
  </si>
  <si>
    <t xml:space="preserve">    62,680.16</t>
  </si>
  <si>
    <t xml:space="preserve">    80,789.45</t>
  </si>
  <si>
    <t xml:space="preserve">    80,085.31</t>
  </si>
  <si>
    <t xml:space="preserve">    77,283.16</t>
  </si>
  <si>
    <t xml:space="preserve">    51,709.40</t>
  </si>
  <si>
    <t xml:space="preserve">    45,404.87</t>
  </si>
  <si>
    <t xml:space="preserve">    49,655.85</t>
  </si>
  <si>
    <t xml:space="preserve">    27,590.68</t>
  </si>
  <si>
    <t xml:space="preserve">    26,987.23</t>
  </si>
  <si>
    <t xml:space="preserve">    27,515.32</t>
  </si>
  <si>
    <t xml:space="preserve">    36,017.26</t>
  </si>
  <si>
    <t xml:space="preserve">    35,070.62</t>
  </si>
  <si>
    <t xml:space="preserve">    36,357.02</t>
  </si>
  <si>
    <t xml:space="preserve">    39,874.74</t>
  </si>
  <si>
    <t xml:space="preserve">    40,174.40</t>
  </si>
  <si>
    <t xml:space="preserve">    39,420.51</t>
  </si>
  <si>
    <t xml:space="preserve">    27,771.50</t>
  </si>
  <si>
    <t xml:space="preserve">    26,873.73</t>
  </si>
  <si>
    <t xml:space="preserve">    24,506.90</t>
  </si>
  <si>
    <t xml:space="preserve">  5,206,507.90</t>
  </si>
  <si>
    <t xml:space="preserve">  5,821,678.45</t>
  </si>
  <si>
    <t xml:space="preserve">  5,591,941.85</t>
  </si>
  <si>
    <t xml:space="preserve">   486,199.24</t>
  </si>
  <si>
    <t xml:space="preserve">   481,551.43</t>
  </si>
  <si>
    <t xml:space="preserve">   480,182.00</t>
  </si>
  <si>
    <t xml:space="preserve">    12,049.02</t>
  </si>
  <si>
    <t xml:space="preserve">    12,008.57</t>
  </si>
  <si>
    <t xml:space="preserve">    11,603.79</t>
  </si>
  <si>
    <t xml:space="preserve">   226,879.65</t>
  </si>
  <si>
    <t xml:space="preserve">   224,349.47</t>
  </si>
  <si>
    <t xml:space="preserve">   225,640.73</t>
  </si>
  <si>
    <t xml:space="preserve">   111,628.03</t>
  </si>
  <si>
    <t xml:space="preserve">   115,933.88</t>
  </si>
  <si>
    <t xml:space="preserve">   100,314.58</t>
  </si>
  <si>
    <t xml:space="preserve">     3,586.06</t>
  </si>
  <si>
    <t xml:space="preserve">     3,949.73</t>
  </si>
  <si>
    <t xml:space="preserve">     3,180.14</t>
  </si>
  <si>
    <t xml:space="preserve">     4,764.38</t>
  </si>
  <si>
    <t xml:space="preserve">     5,279.96</t>
  </si>
  <si>
    <t xml:space="preserve">     3,896.40</t>
  </si>
  <si>
    <t xml:space="preserve">     2,915.62</t>
  </si>
  <si>
    <t xml:space="preserve">     2,003.69</t>
  </si>
  <si>
    <t xml:space="preserve">     2,401.26</t>
  </si>
  <si>
    <t xml:space="preserve">     8,467.23</t>
  </si>
  <si>
    <t xml:space="preserve">     9,243.64</t>
  </si>
  <si>
    <t xml:space="preserve">     9,470.10</t>
  </si>
  <si>
    <t xml:space="preserve">     1,321.60</t>
  </si>
  <si>
    <t xml:space="preserve">      621.42</t>
  </si>
  <si>
    <t>-       80.35</t>
  </si>
  <si>
    <t xml:space="preserve">    15,806.69</t>
  </si>
  <si>
    <t xml:space="preserve">    16,187.31</t>
  </si>
  <si>
    <t xml:space="preserve">    15,535.25</t>
  </si>
  <si>
    <t xml:space="preserve">    38,459.08</t>
  </si>
  <si>
    <t xml:space="preserve">    35,983.29</t>
  </si>
  <si>
    <t xml:space="preserve">    33,951.00</t>
  </si>
  <si>
    <t xml:space="preserve">     7,465.40</t>
  </si>
  <si>
    <t xml:space="preserve">     7,632.46</t>
  </si>
  <si>
    <t xml:space="preserve">     7,422.32</t>
  </si>
  <si>
    <t xml:space="preserve">     3,238.91</t>
  </si>
  <si>
    <t xml:space="preserve">     3,253.55</t>
  </si>
  <si>
    <t xml:space="preserve">     3,281.71</t>
  </si>
  <si>
    <t xml:space="preserve">     3,048.44</t>
  </si>
  <si>
    <t xml:space="preserve">     3,069.11</t>
  </si>
  <si>
    <t xml:space="preserve">     3,030.70</t>
  </si>
  <si>
    <t xml:space="preserve">   106,625.52</t>
  </si>
  <si>
    <t xml:space="preserve">   107,584.52</t>
  </si>
  <si>
    <t xml:space="preserve">    99,930.76</t>
  </si>
  <si>
    <t xml:space="preserve">    18,700.97</t>
  </si>
  <si>
    <t xml:space="preserve">    18,246.22</t>
  </si>
  <si>
    <t xml:space="preserve">    20,708.11</t>
  </si>
  <si>
    <t xml:space="preserve">     7,626.93</t>
  </si>
  <si>
    <t xml:space="preserve">     7,558.65</t>
  </si>
  <si>
    <t xml:space="preserve">     7,479.62</t>
  </si>
  <si>
    <t xml:space="preserve">    43,946.11</t>
  </si>
  <si>
    <t xml:space="preserve">    43,622.66</t>
  </si>
  <si>
    <t xml:space="preserve">    44,216.83</t>
  </si>
  <si>
    <t xml:space="preserve">    10,710.10</t>
  </si>
  <si>
    <t xml:space="preserve">     9,740.40</t>
  </si>
  <si>
    <t xml:space="preserve">    10,693.92</t>
  </si>
  <si>
    <t xml:space="preserve">  4,815,450.84</t>
  </si>
  <si>
    <t xml:space="preserve">  4,906,597.25</t>
  </si>
  <si>
    <t xml:space="preserve">  4,775,962.77</t>
  </si>
  <si>
    <t xml:space="preserve">   240,788.51</t>
  </si>
  <si>
    <t xml:space="preserve">   226,690.31</t>
  </si>
  <si>
    <t xml:space="preserve">   235,394.26</t>
  </si>
  <si>
    <t xml:space="preserve">    28,239.25</t>
  </si>
  <si>
    <t xml:space="preserve">    26,596.09</t>
  </si>
  <si>
    <t xml:space="preserve">    28,122.67</t>
  </si>
  <si>
    <t xml:space="preserve">    63,808.19</t>
  </si>
  <si>
    <t xml:space="preserve">    66,138.70</t>
  </si>
  <si>
    <t xml:space="preserve">    64,503.57</t>
  </si>
  <si>
    <t xml:space="preserve">    80,793.66</t>
  </si>
  <si>
    <t xml:space="preserve">    57,451.11</t>
  </si>
  <si>
    <t xml:space="preserve">    79,037.04</t>
  </si>
  <si>
    <t xml:space="preserve">    50,858.32</t>
  </si>
  <si>
    <t xml:space="preserve">    51,231.61</t>
  </si>
  <si>
    <t xml:space="preserve">    48,736.45</t>
  </si>
  <si>
    <t xml:space="preserve">    19,484.14</t>
  </si>
  <si>
    <t xml:space="preserve">    23,064.87</t>
  </si>
  <si>
    <t xml:space="preserve">    26,572.82</t>
  </si>
  <si>
    <t xml:space="preserve">    36,006.57</t>
  </si>
  <si>
    <t xml:space="preserve">    34,859.23</t>
  </si>
  <si>
    <t xml:space="preserve">    32,844.09</t>
  </si>
  <si>
    <t xml:space="preserve">    39,814.77</t>
  </si>
  <si>
    <t xml:space="preserve">    40,314.24</t>
  </si>
  <si>
    <t xml:space="preserve">    40,549.65</t>
  </si>
  <si>
    <t xml:space="preserve">    28,443.33</t>
  </si>
  <si>
    <t xml:space="preserve">    23,764.43</t>
  </si>
  <si>
    <t xml:space="preserve">    27,037.52</t>
  </si>
  <si>
    <t xml:space="preserve">  5,388,198.80</t>
  </si>
  <si>
    <t xml:space="preserve">  5,514,085.25</t>
  </si>
  <si>
    <t xml:space="preserve">  5,573,890.79</t>
  </si>
  <si>
    <t xml:space="preserve">   486,099.86</t>
  </si>
  <si>
    <t xml:space="preserve">   472,123.46</t>
  </si>
  <si>
    <t xml:space="preserve">   481,903.11</t>
  </si>
  <si>
    <t xml:space="preserve">     4,564.12</t>
  </si>
  <si>
    <t xml:space="preserve">     4,408.84</t>
  </si>
  <si>
    <t xml:space="preserve">     3,881.27</t>
  </si>
  <si>
    <t xml:space="preserve">    16,683.49</t>
  </si>
  <si>
    <t xml:space="preserve">    15,214.26</t>
  </si>
  <si>
    <t xml:space="preserve">    16,993.68</t>
  </si>
  <si>
    <t xml:space="preserve">    25,847.70</t>
  </si>
  <si>
    <t xml:space="preserve">    26,302.45</t>
  </si>
  <si>
    <t xml:space="preserve">    24,984.70</t>
  </si>
  <si>
    <t xml:space="preserve">    23,546.89</t>
  </si>
  <si>
    <t xml:space="preserve">    23,502.66</t>
  </si>
  <si>
    <t xml:space="preserve">    24,226.62</t>
  </si>
  <si>
    <t xml:space="preserve">    11,454.11</t>
  </si>
  <si>
    <t xml:space="preserve">    11,347.51</t>
  </si>
  <si>
    <t xml:space="preserve">    11,442.59</t>
  </si>
  <si>
    <t xml:space="preserve">     5,219.47</t>
  </si>
  <si>
    <t xml:space="preserve">     5,587.75</t>
  </si>
  <si>
    <t xml:space="preserve">     5,779.17</t>
  </si>
  <si>
    <t xml:space="preserve">    33,585.66</t>
  </si>
  <si>
    <t xml:space="preserve">    31,809.63</t>
  </si>
  <si>
    <t xml:space="preserve">    34,990.36</t>
  </si>
  <si>
    <t xml:space="preserve">    10,695.44</t>
  </si>
  <si>
    <t xml:space="preserve">    11,425.42</t>
  </si>
  <si>
    <t xml:space="preserve">    13,089.01</t>
  </si>
  <si>
    <t xml:space="preserve">  1,338,005.96</t>
  </si>
  <si>
    <t xml:space="preserve">  1,337,127.98</t>
  </si>
  <si>
    <t xml:space="preserve">  1,380,325.89</t>
  </si>
  <si>
    <t xml:space="preserve">    19,244.73</t>
  </si>
  <si>
    <t xml:space="preserve">    16,946.36</t>
  </si>
  <si>
    <t xml:space="preserve">    18,893.54</t>
  </si>
  <si>
    <t xml:space="preserve">     3,782.51</t>
  </si>
  <si>
    <t xml:space="preserve">     3,707.95</t>
  </si>
  <si>
    <t xml:space="preserve">     3,551.95</t>
  </si>
  <si>
    <t xml:space="preserve">     9,571.91</t>
  </si>
  <si>
    <t xml:space="preserve">     8,887.00</t>
  </si>
  <si>
    <t xml:space="preserve">     8,947.35</t>
  </si>
  <si>
    <t xml:space="preserve">    10,974.33</t>
  </si>
  <si>
    <t xml:space="preserve">    15,263.51</t>
  </si>
  <si>
    <t xml:space="preserve">    15,981.70</t>
  </si>
  <si>
    <t xml:space="preserve">    25,801.77</t>
  </si>
  <si>
    <t xml:space="preserve">    25,989.72</t>
  </si>
  <si>
    <t xml:space="preserve">    26,120.25</t>
  </si>
  <si>
    <t xml:space="preserve">     6,423.38</t>
  </si>
  <si>
    <t xml:space="preserve">     7,259.06</t>
  </si>
  <si>
    <t xml:space="preserve">     7,306.49</t>
  </si>
  <si>
    <t xml:space="preserve">     3,244.70</t>
  </si>
  <si>
    <t xml:space="preserve">     2,673.97</t>
  </si>
  <si>
    <t xml:space="preserve">     3,106.95</t>
  </si>
  <si>
    <t xml:space="preserve">    43,080.58</t>
  </si>
  <si>
    <t xml:space="preserve">    45,296.11</t>
  </si>
  <si>
    <t xml:space="preserve">    45,325.75</t>
  </si>
  <si>
    <t xml:space="preserve">    10,546.23</t>
  </si>
  <si>
    <t xml:space="preserve">    10,390.22</t>
  </si>
  <si>
    <t xml:space="preserve">    10,383.44</t>
  </si>
  <si>
    <t xml:space="preserve">  1,454,738.97</t>
  </si>
  <si>
    <t xml:space="preserve">  1,537,384.83</t>
  </si>
  <si>
    <t xml:space="preserve">  1,501,765.97</t>
  </si>
  <si>
    <t xml:space="preserve">    16,862.63</t>
  </si>
  <si>
    <t xml:space="preserve">    17,024.22</t>
  </si>
  <si>
    <t xml:space="preserve">    16,498.65</t>
  </si>
  <si>
    <t xml:space="preserve">     5,992.75</t>
  </si>
  <si>
    <t xml:space="preserve">     5,600.63</t>
  </si>
  <si>
    <t xml:space="preserve">     6,070.19</t>
  </si>
  <si>
    <t xml:space="preserve">    31,383.50</t>
  </si>
  <si>
    <t xml:space="preserve">    30,534.06</t>
  </si>
  <si>
    <t xml:space="preserve">    30,551.52</t>
  </si>
  <si>
    <t xml:space="preserve">    17,152.20</t>
  </si>
  <si>
    <t xml:space="preserve">    18,445.61</t>
  </si>
  <si>
    <t xml:space="preserve">    18,421.72</t>
  </si>
  <si>
    <t xml:space="preserve">    11,986.76</t>
  </si>
  <si>
    <t xml:space="preserve">    12,375.58</t>
  </si>
  <si>
    <t xml:space="preserve">    12,079.32</t>
  </si>
  <si>
    <t xml:space="preserve">    14,620.05</t>
  </si>
  <si>
    <t xml:space="preserve">    15,417.03</t>
  </si>
  <si>
    <t xml:space="preserve">    15,782.46</t>
  </si>
  <si>
    <t xml:space="preserve">     1,650.00</t>
  </si>
  <si>
    <t xml:space="preserve">     2,901.18</t>
  </si>
  <si>
    <t xml:space="preserve">     2,251.61</t>
  </si>
  <si>
    <t xml:space="preserve">    13,216.13</t>
  </si>
  <si>
    <t xml:space="preserve">    18,746.68</t>
  </si>
  <si>
    <t xml:space="preserve">    18,554.20</t>
  </si>
  <si>
    <t xml:space="preserve">     7,075.27</t>
  </si>
  <si>
    <t xml:space="preserve">     5,359.59</t>
  </si>
  <si>
    <t xml:space="preserve">     7,594.80</t>
  </si>
  <si>
    <t xml:space="preserve">  1,142,859.62</t>
  </si>
  <si>
    <t xml:space="preserve">  1,172,769.41</t>
  </si>
  <si>
    <t xml:space="preserve">  1,160,271.03</t>
  </si>
  <si>
    <t xml:space="preserve">    16,259.00</t>
  </si>
  <si>
    <t xml:space="preserve">    15,770.65</t>
  </si>
  <si>
    <t xml:space="preserve">    15,325.32</t>
  </si>
  <si>
    <t xml:space="preserve">     2,288.85</t>
  </si>
  <si>
    <t xml:space="preserve">     2,570.94</t>
  </si>
  <si>
    <t xml:space="preserve">     2,465.55</t>
  </si>
  <si>
    <t xml:space="preserve">     3,351.12</t>
  </si>
  <si>
    <t xml:space="preserve">     3,617.32</t>
  </si>
  <si>
    <t xml:space="preserve">     2,834.12</t>
  </si>
  <si>
    <t xml:space="preserve">     3,448.10</t>
  </si>
  <si>
    <t xml:space="preserve">     2,963.36</t>
  </si>
  <si>
    <t xml:space="preserve">     3,437.77</t>
  </si>
  <si>
    <t xml:space="preserve">    26,225.86</t>
  </si>
  <si>
    <t xml:space="preserve">    26,444.88</t>
  </si>
  <si>
    <t xml:space="preserve">    24,797.54</t>
  </si>
  <si>
    <t xml:space="preserve">    11,234.94</t>
  </si>
  <si>
    <t xml:space="preserve">    11,781.17</t>
  </si>
  <si>
    <t xml:space="preserve">    10,843.08</t>
  </si>
  <si>
    <t xml:space="preserve">    23,614.40</t>
  </si>
  <si>
    <t xml:space="preserve">    26,728.73</t>
  </si>
  <si>
    <t xml:space="preserve">    25,393.56</t>
  </si>
  <si>
    <t xml:space="preserve">    26,212.42</t>
  </si>
  <si>
    <t xml:space="preserve">    26,757.30</t>
  </si>
  <si>
    <t xml:space="preserve">    25,783.82</t>
  </si>
  <si>
    <t xml:space="preserve">    21,239.43</t>
  </si>
  <si>
    <t xml:space="preserve">    19,974.96</t>
  </si>
  <si>
    <t xml:space="preserve">    20,952.03</t>
  </si>
  <si>
    <t xml:space="preserve">  4,006,744.57</t>
  </si>
  <si>
    <t xml:space="preserve">  4,119,505.47</t>
  </si>
  <si>
    <t xml:space="preserve">  3,829,339.71</t>
  </si>
  <si>
    <t xml:space="preserve">  1,169,943.37</t>
  </si>
  <si>
    <t xml:space="preserve">  1,173,960.37</t>
  </si>
  <si>
    <t xml:space="preserve">  1,173,467.22</t>
  </si>
  <si>
    <t xml:space="preserve">    28,002.01</t>
  </si>
  <si>
    <t xml:space="preserve">    28,146.51</t>
  </si>
  <si>
    <t xml:space="preserve">    28,326.03</t>
  </si>
  <si>
    <t xml:space="preserve">    65,585.53</t>
  </si>
  <si>
    <t xml:space="preserve">    62,672.24</t>
  </si>
  <si>
    <t xml:space="preserve">    67,107.09</t>
  </si>
  <si>
    <t xml:space="preserve">    76,328.44</t>
  </si>
  <si>
    <t xml:space="preserve">    78,482.46</t>
  </si>
  <si>
    <t xml:space="preserve">    81,439.00</t>
  </si>
  <si>
    <t xml:space="preserve">    50,065.25</t>
  </si>
  <si>
    <t xml:space="preserve">    51,454.81</t>
  </si>
  <si>
    <t xml:space="preserve">    52,026.94</t>
  </si>
  <si>
    <t xml:space="preserve">    28,971.45</t>
  </si>
  <si>
    <t xml:space="preserve">    26,884.29</t>
  </si>
  <si>
    <t xml:space="preserve">    28,685.94</t>
  </si>
  <si>
    <t xml:space="preserve">    34,430.25</t>
  </si>
  <si>
    <t xml:space="preserve">    35,627.75</t>
  </si>
  <si>
    <t xml:space="preserve">    35,312.46</t>
  </si>
  <si>
    <t xml:space="preserve">    40,240.82</t>
  </si>
  <si>
    <t xml:space="preserve">    37,657.81</t>
  </si>
  <si>
    <t xml:space="preserve">    40,824.57</t>
  </si>
  <si>
    <t xml:space="preserve">    26,640.81</t>
  </si>
  <si>
    <t xml:space="preserve">    27,428.45</t>
  </si>
  <si>
    <t xml:space="preserve">    25,958.94</t>
  </si>
  <si>
    <t xml:space="preserve">  4,692,655.60</t>
  </si>
  <si>
    <t xml:space="preserve">  5,624,319.33</t>
  </si>
  <si>
    <t xml:space="preserve">  5,539,842.06</t>
  </si>
  <si>
    <t xml:space="preserve">   468,632.90</t>
  </si>
  <si>
    <t xml:space="preserve">   478,865.52</t>
  </si>
  <si>
    <t xml:space="preserve">   486,029.14</t>
  </si>
  <si>
    <t xml:space="preserve">    14,279.72</t>
  </si>
  <si>
    <t xml:space="preserve">    13,715.03</t>
  </si>
  <si>
    <t xml:space="preserve">    14,275.11</t>
  </si>
  <si>
    <t xml:space="preserve">   216,063.60</t>
  </si>
  <si>
    <t xml:space="preserve">   220,222.90</t>
  </si>
  <si>
    <t xml:space="preserve">   216,734.77</t>
  </si>
  <si>
    <t xml:space="preserve">   146,531.45</t>
  </si>
  <si>
    <t xml:space="preserve">   147,668.28</t>
  </si>
  <si>
    <t xml:space="preserve">   147,631.00</t>
  </si>
  <si>
    <t xml:space="preserve">     1,253.94</t>
  </si>
  <si>
    <t xml:space="preserve">     2,680.14</t>
  </si>
  <si>
    <t xml:space="preserve">     1,068.03</t>
  </si>
  <si>
    <t xml:space="preserve">     4,740.03</t>
  </si>
  <si>
    <t xml:space="preserve">     5,561.96</t>
  </si>
  <si>
    <t xml:space="preserve">     4,296.03</t>
  </si>
  <si>
    <t xml:space="preserve">     1,839.13</t>
  </si>
  <si>
    <t xml:space="preserve">     2,124.58</t>
  </si>
  <si>
    <t xml:space="preserve">     1,447.75</t>
  </si>
  <si>
    <t xml:space="preserve">     4,583.57</t>
  </si>
  <si>
    <t xml:space="preserve">     4,186.23</t>
  </si>
  <si>
    <t xml:space="preserve">     4,259.65</t>
  </si>
  <si>
    <t>-       46.47</t>
  </si>
  <si>
    <t xml:space="preserve">      651.70</t>
  </si>
  <si>
    <t xml:space="preserve">      505.19</t>
  </si>
  <si>
    <t xml:space="preserve">    10,429.51</t>
  </si>
  <si>
    <t xml:space="preserve">    10,415.71</t>
  </si>
  <si>
    <t xml:space="preserve">     9,843.47</t>
  </si>
  <si>
    <t xml:space="preserve">     6,514.33</t>
  </si>
  <si>
    <t xml:space="preserve">     6,193.03</t>
  </si>
  <si>
    <t xml:space="preserve">     6,475.52</t>
  </si>
  <si>
    <t xml:space="preserve">     4,887.67</t>
  </si>
  <si>
    <t xml:space="preserve">     4,639.65</t>
  </si>
  <si>
    <t xml:space="preserve">     4,624.97</t>
  </si>
  <si>
    <t xml:space="preserve">     5,307.39</t>
  </si>
  <si>
    <t xml:space="preserve">     8,798.36</t>
  </si>
  <si>
    <t xml:space="preserve">     9,045.59</t>
  </si>
  <si>
    <t xml:space="preserve">     9,493.21</t>
  </si>
  <si>
    <t xml:space="preserve">    10,019.79</t>
  </si>
  <si>
    <t xml:space="preserve">     9,933.28</t>
  </si>
  <si>
    <t xml:space="preserve">    30,909.85</t>
  </si>
  <si>
    <t xml:space="preserve">    29,233.15</t>
  </si>
  <si>
    <t xml:space="preserve">    30,072.47</t>
  </si>
  <si>
    <t xml:space="preserve">     6,185.26</t>
  </si>
  <si>
    <t xml:space="preserve">     6,567.78</t>
  </si>
  <si>
    <t xml:space="preserve">     6,493.65</t>
  </si>
  <si>
    <t xml:space="preserve">     5,564.16</t>
  </si>
  <si>
    <t xml:space="preserve">     6,896.18</t>
  </si>
  <si>
    <t xml:space="preserve">     6,690.81</t>
  </si>
  <si>
    <t xml:space="preserve">    51,422.27</t>
  </si>
  <si>
    <t xml:space="preserve">    47,277.72</t>
  </si>
  <si>
    <t xml:space="preserve">    52,171.30</t>
  </si>
  <si>
    <t xml:space="preserve">    15,216.02</t>
  </si>
  <si>
    <t xml:space="preserve">    15,303.35</t>
  </si>
  <si>
    <t xml:space="preserve">    15,585.46</t>
  </si>
  <si>
    <t xml:space="preserve">  1,271,488.07</t>
  </si>
  <si>
    <t xml:space="preserve">  1,269,164.43</t>
  </si>
  <si>
    <t xml:space="preserve">  1,237,298.49</t>
  </si>
  <si>
    <t xml:space="preserve">    16,860.58</t>
  </si>
  <si>
    <t xml:space="preserve">    16,669.42</t>
  </si>
  <si>
    <t xml:space="preserve">    15,794.27</t>
  </si>
  <si>
    <t xml:space="preserve">     4,153.44</t>
  </si>
  <si>
    <t xml:space="preserve">     4,037.31</t>
  </si>
  <si>
    <t xml:space="preserve">     3,436.50</t>
  </si>
  <si>
    <t xml:space="preserve">     6,133.60</t>
  </si>
  <si>
    <t xml:space="preserve">     6,368.72</t>
  </si>
  <si>
    <t xml:space="preserve">     5,787.44</t>
  </si>
  <si>
    <t xml:space="preserve">     4,287.92</t>
  </si>
  <si>
    <t xml:space="preserve">     4,209.78</t>
  </si>
  <si>
    <t xml:space="preserve">     4,316.48</t>
  </si>
  <si>
    <t xml:space="preserve">    31,809.23</t>
  </si>
  <si>
    <t xml:space="preserve">    32,273.36</t>
  </si>
  <si>
    <t xml:space="preserve">    32,882.76</t>
  </si>
  <si>
    <t xml:space="preserve">     5,820.26</t>
  </si>
  <si>
    <t xml:space="preserve">     4,908.44</t>
  </si>
  <si>
    <t xml:space="preserve">     5,296.14</t>
  </si>
  <si>
    <t xml:space="preserve">     3,642.74</t>
  </si>
  <si>
    <t xml:space="preserve">     3,515.17</t>
  </si>
  <si>
    <t xml:space="preserve">     4,448.51</t>
  </si>
  <si>
    <t xml:space="preserve">    51,715.10</t>
  </si>
  <si>
    <t xml:space="preserve">    54,005.41</t>
  </si>
  <si>
    <t xml:space="preserve">    53,109.30</t>
  </si>
  <si>
    <t xml:space="preserve">    13,894.23</t>
  </si>
  <si>
    <t xml:space="preserve">    16,350.27</t>
  </si>
  <si>
    <t xml:space="preserve">    15,884.44</t>
  </si>
  <si>
    <t xml:space="preserve">  1,427,122.01</t>
  </si>
  <si>
    <t xml:space="preserve">  1,394,714.98</t>
  </si>
  <si>
    <t xml:space="preserve">  1,408,327.88</t>
  </si>
  <si>
    <t xml:space="preserve">    18,440.23</t>
  </si>
  <si>
    <t xml:space="preserve">    18,637.56</t>
  </si>
  <si>
    <t xml:space="preserve">    18,415.76</t>
  </si>
  <si>
    <t xml:space="preserve">     4,009.01</t>
  </si>
  <si>
    <t xml:space="preserve">     3,757.19</t>
  </si>
  <si>
    <t xml:space="preserve">     4,173.00</t>
  </si>
  <si>
    <t xml:space="preserve">    15,967.35</t>
  </si>
  <si>
    <t xml:space="preserve">    16,165.59</t>
  </si>
  <si>
    <t xml:space="preserve">    15,941.54</t>
  </si>
  <si>
    <t xml:space="preserve">    29,437.61</t>
  </si>
  <si>
    <t xml:space="preserve">    33,111.80</t>
  </si>
  <si>
    <t xml:space="preserve">    30,816.08</t>
  </si>
  <si>
    <t xml:space="preserve">    24,928.36</t>
  </si>
  <si>
    <t xml:space="preserve">    26,247.61</t>
  </si>
  <si>
    <t xml:space="preserve">    25,502.84</t>
  </si>
  <si>
    <t xml:space="preserve">    14,635.34</t>
  </si>
  <si>
    <t xml:space="preserve">    15,533.78</t>
  </si>
  <si>
    <t xml:space="preserve">    15,324.60</t>
  </si>
  <si>
    <t xml:space="preserve">     2,235.99</t>
  </si>
  <si>
    <t xml:space="preserve">     2,902.41</t>
  </si>
  <si>
    <t xml:space="preserve">     2,002.46</t>
  </si>
  <si>
    <t xml:space="preserve">    45,295.62</t>
  </si>
  <si>
    <t xml:space="preserve">    47,363.53</t>
  </si>
  <si>
    <t xml:space="preserve">    45,108.96</t>
  </si>
  <si>
    <t xml:space="preserve">     9,333.69</t>
  </si>
  <si>
    <t xml:space="preserve">     8,993.06</t>
  </si>
  <si>
    <t xml:space="preserve">     8,478.43</t>
  </si>
  <si>
    <t xml:space="preserve">  1,135,902.33</t>
  </si>
  <si>
    <t xml:space="preserve">  1,104,442.18</t>
  </si>
  <si>
    <t xml:space="preserve">  1,101,333.75</t>
  </si>
  <si>
    <t xml:space="preserve">     9,449.04</t>
  </si>
  <si>
    <t xml:space="preserve">     9,865.49</t>
  </si>
  <si>
    <t xml:space="preserve">     8,321.96</t>
  </si>
  <si>
    <t xml:space="preserve">    29,424.88</t>
  </si>
  <si>
    <t xml:space="preserve">    31,031.09</t>
  </si>
  <si>
    <t xml:space="preserve">    28,156.93</t>
  </si>
  <si>
    <t xml:space="preserve">    37,106.87</t>
  </si>
  <si>
    <t xml:space="preserve">    62,274.88</t>
  </si>
  <si>
    <t xml:space="preserve">    64,145.37</t>
  </si>
  <si>
    <t xml:space="preserve">    78,679.23</t>
  </si>
  <si>
    <t xml:space="preserve">    82,732.46</t>
  </si>
  <si>
    <t xml:space="preserve">    45,028.76</t>
  </si>
  <si>
    <t xml:space="preserve">    49,008.93</t>
  </si>
  <si>
    <t xml:space="preserve">    51,287.46</t>
  </si>
  <si>
    <t xml:space="preserve">    53,361.98</t>
  </si>
  <si>
    <t xml:space="preserve">    28,351.87</t>
  </si>
  <si>
    <t xml:space="preserve">    28,744.66</t>
  </si>
  <si>
    <t xml:space="preserve">    26,439.62</t>
  </si>
  <si>
    <t xml:space="preserve">    37,444.73</t>
  </si>
  <si>
    <t xml:space="preserve">    31,290.59</t>
  </si>
  <si>
    <t xml:space="preserve">    34,506.25</t>
  </si>
  <si>
    <t xml:space="preserve">    40,007.90</t>
  </si>
  <si>
    <t xml:space="preserve">    35,088.69</t>
  </si>
  <si>
    <t xml:space="preserve">    40,474.19</t>
  </si>
  <si>
    <t xml:space="preserve">    25,630.96</t>
  </si>
  <si>
    <t xml:space="preserve">    27,099.35</t>
  </si>
  <si>
    <t xml:space="preserve">    27,614.19</t>
  </si>
  <si>
    <t xml:space="preserve">  5,800,991.62</t>
  </si>
  <si>
    <t xml:space="preserve">  5,881,096.12</t>
  </si>
  <si>
    <t xml:space="preserve">  5,628,511.20</t>
  </si>
  <si>
    <t xml:space="preserve">   492,498.48</t>
  </si>
  <si>
    <t xml:space="preserve">   495,387.82</t>
  </si>
  <si>
    <t xml:space="preserve">   487,358.49</t>
  </si>
  <si>
    <t xml:space="preserve">     6,686.32</t>
  </si>
  <si>
    <t xml:space="preserve">     6,450.48</t>
  </si>
  <si>
    <t xml:space="preserve">     6,376.57</t>
  </si>
  <si>
    <t xml:space="preserve">    16,533.75</t>
  </si>
  <si>
    <t xml:space="preserve">    15,097.74</t>
  </si>
  <si>
    <t xml:space="preserve">    17,748.78</t>
  </si>
  <si>
    <t xml:space="preserve">    15,121.26</t>
  </si>
  <si>
    <t xml:space="preserve">    16,553.67</t>
  </si>
  <si>
    <t xml:space="preserve">    17,046.51</t>
  </si>
  <si>
    <t xml:space="preserve">    51,527.49</t>
  </si>
  <si>
    <t xml:space="preserve">    52,932.54</t>
  </si>
  <si>
    <t xml:space="preserve">    42,142.75</t>
  </si>
  <si>
    <t xml:space="preserve">    25,278.45</t>
  </si>
  <si>
    <t xml:space="preserve">    27,331.23</t>
  </si>
  <si>
    <t xml:space="preserve">    27,021.84</t>
  </si>
  <si>
    <t xml:space="preserve">     5,417.92</t>
  </si>
  <si>
    <t xml:space="preserve">     3,837.04</t>
  </si>
  <si>
    <t xml:space="preserve">     4,148.38</t>
  </si>
  <si>
    <t xml:space="preserve">    57,345.51</t>
  </si>
  <si>
    <t xml:space="preserve">    46,903.17</t>
  </si>
  <si>
    <t xml:space="preserve">    56,276.26</t>
  </si>
  <si>
    <t xml:space="preserve">    16,079.94</t>
  </si>
  <si>
    <t xml:space="preserve">    16,103.01</t>
  </si>
  <si>
    <t xml:space="preserve">    16,906.64</t>
  </si>
  <si>
    <t xml:space="preserve">  1,559,299.10</t>
  </si>
  <si>
    <t xml:space="preserve">  1,538,255.36</t>
  </si>
  <si>
    <t xml:space="preserve">  1,565,176.29</t>
  </si>
  <si>
    <t xml:space="preserve">    26,809.65</t>
  </si>
  <si>
    <t xml:space="preserve">    28,966.19</t>
  </si>
  <si>
    <t xml:space="preserve">    27,836.64</t>
  </si>
  <si>
    <t xml:space="preserve">     3,376.52</t>
  </si>
  <si>
    <t xml:space="preserve">     4,066.32</t>
  </si>
  <si>
    <t xml:space="preserve">     4,099.19</t>
  </si>
  <si>
    <t xml:space="preserve">    22,874.70</t>
  </si>
  <si>
    <t xml:space="preserve">    22,413.42</t>
  </si>
  <si>
    <t xml:space="preserve">    22,488.31</t>
  </si>
  <si>
    <t xml:space="preserve">    53,347.91</t>
  </si>
  <si>
    <t xml:space="preserve">    52,705.44</t>
  </si>
  <si>
    <t xml:space="preserve">    51,964.46</t>
  </si>
  <si>
    <t xml:space="preserve">    18,641.47</t>
  </si>
  <si>
    <t xml:space="preserve">    19,906.04</t>
  </si>
  <si>
    <t xml:space="preserve">    20,372.42</t>
  </si>
  <si>
    <t xml:space="preserve">    19,672.39</t>
  </si>
  <si>
    <t xml:space="preserve">    19,407.63</t>
  </si>
  <si>
    <t xml:space="preserve">    18,497.42</t>
  </si>
  <si>
    <t xml:space="preserve">     2,851.06</t>
  </si>
  <si>
    <t xml:space="preserve">     2,567.81</t>
  </si>
  <si>
    <t xml:space="preserve">     2,303.72</t>
  </si>
  <si>
    <t xml:space="preserve">    38,579.77</t>
  </si>
  <si>
    <t xml:space="preserve">    38,906.63</t>
  </si>
  <si>
    <t xml:space="preserve">    39,317.04</t>
  </si>
  <si>
    <t xml:space="preserve">     6,826.69</t>
  </si>
  <si>
    <t xml:space="preserve">     6,218.45</t>
  </si>
  <si>
    <t xml:space="preserve">     6,642.95</t>
  </si>
  <si>
    <t xml:space="preserve">  1,195,472.34</t>
  </si>
  <si>
    <t xml:space="preserve">  1,105,667.99</t>
  </si>
  <si>
    <t xml:space="preserve">  1,167,722.60</t>
  </si>
  <si>
    <t xml:space="preserve">    22,584.02</t>
  </si>
  <si>
    <t xml:space="preserve">    23,376.79</t>
  </si>
  <si>
    <t xml:space="preserve">    22,364.48</t>
  </si>
  <si>
    <t xml:space="preserve">     4,224.42</t>
  </si>
  <si>
    <t xml:space="preserve">     4,136.35</t>
  </si>
  <si>
    <t xml:space="preserve">     3,992.74</t>
  </si>
  <si>
    <t xml:space="preserve">     7,297.60</t>
  </si>
  <si>
    <t xml:space="preserve">     8,573.40</t>
  </si>
  <si>
    <t xml:space="preserve">     8,874.21</t>
  </si>
  <si>
    <t xml:space="preserve">    16,804.11</t>
  </si>
  <si>
    <t xml:space="preserve">    16,791.67</t>
  </si>
  <si>
    <t xml:space="preserve">    16,392.49</t>
  </si>
  <si>
    <t xml:space="preserve">    36,408.57</t>
  </si>
  <si>
    <t xml:space="preserve">    36,437.85</t>
  </si>
  <si>
    <t xml:space="preserve">    34,505.50</t>
  </si>
  <si>
    <t xml:space="preserve">     9,734.68</t>
  </si>
  <si>
    <t xml:space="preserve">     8,736.79</t>
  </si>
  <si>
    <t xml:space="preserve">     8,094.46</t>
  </si>
  <si>
    <t xml:space="preserve">     4,367.07</t>
  </si>
  <si>
    <t xml:space="preserve">     5,340.44</t>
  </si>
  <si>
    <t xml:space="preserve">    58,829.19</t>
  </si>
  <si>
    <t xml:space="preserve">    58,123.67</t>
  </si>
  <si>
    <t xml:space="preserve">    63,254.33</t>
  </si>
  <si>
    <t xml:space="preserve">    17,919.77</t>
  </si>
  <si>
    <t xml:space="preserve">    18,393.73</t>
  </si>
  <si>
    <t xml:space="preserve">    18,858.74</t>
  </si>
  <si>
    <t xml:space="preserve">  1,299,641.90</t>
  </si>
  <si>
    <t xml:space="preserve">  1,259,074.90</t>
  </si>
  <si>
    <t xml:space="preserve">  1,306,827.60</t>
  </si>
  <si>
    <t xml:space="preserve">    17,754.70</t>
  </si>
  <si>
    <t xml:space="preserve">    16,144.55</t>
  </si>
  <si>
    <t xml:space="preserve">    15,960.78</t>
  </si>
  <si>
    <t xml:space="preserve">     6,331.56</t>
  </si>
  <si>
    <t xml:space="preserve">     7,232.24</t>
  </si>
  <si>
    <t xml:space="preserve">     7,546.32</t>
  </si>
  <si>
    <t xml:space="preserve">    10,882.28</t>
  </si>
  <si>
    <t xml:space="preserve">    12,330.85</t>
  </si>
  <si>
    <t xml:space="preserve">    11,776.33</t>
  </si>
  <si>
    <t xml:space="preserve">    12,298.84</t>
  </si>
  <si>
    <t xml:space="preserve">    13,004.30</t>
  </si>
  <si>
    <t xml:space="preserve">    12,987.30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</si>
</sst>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0" fontId="1" fillId="6" borderId="0" xfId="0" applyFont="1" applyFill="1" applyBorder="1" applyAlignment="1">
      <alignment horizontal="left"/>
    </xf>
    <xf numFmtId="2" fontId="43" fillId="0" borderId="0" xfId="0" applyNumberFormat="1" applyFont="1" applyAlignment="1">
      <alignment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24" fillId="6" borderId="0" xfId="0" applyFill="1" applyAlignment="1">
      <alignment horizontal="right" vertical="center"/>
    </xf>
    <xf numFmtId="0" fontId="1" fillId="6" borderId="0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224648.4359992473</c:v>
                </c:pt>
                <c:pt idx="2">
                  <c:v>15747.889847002389</c:v>
                </c:pt>
                <c:pt idx="3">
                  <c:v>2932.4104091845147</c:v>
                </c:pt>
                <c:pt idx="4">
                  <c:v>62390.338227516775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224648.4359992473</c:v>
                </c:pt>
                <c:pt idx="2">
                  <c:v>15747.889847002389</c:v>
                </c:pt>
                <c:pt idx="3">
                  <c:v>2932.4104091845147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28960567"/>
        <c:axId val="59318512"/>
      </c:scatterChart>
      <c:valAx>
        <c:axId val="28960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18512"/>
        <c:crossesAt val="-5"/>
        <c:crossBetween val="midCat"/>
        <c:dispUnits/>
      </c:valAx>
      <c:valAx>
        <c:axId val="5931851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60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1.015532096219316</c:v>
                </c:pt>
                <c:pt idx="2">
                  <c:v>1.0167427580326671</c:v>
                </c:pt>
                <c:pt idx="3">
                  <c:v>1.0269187436595815</c:v>
                </c:pt>
                <c:pt idx="4">
                  <c:v>1.0310299842538069</c:v>
                </c:pt>
                <c:pt idx="5">
                  <c:v>1.0729898744697846</c:v>
                </c:pt>
                <c:pt idx="6">
                  <c:v>1.0889379842551992</c:v>
                </c:pt>
                <c:pt idx="7">
                  <c:v>1.120859918645498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1.0569447471706706</c:v>
                </c:pt>
                <c:pt idx="2">
                  <c:v>1.0511933728732041</c:v>
                </c:pt>
                <c:pt idx="3">
                  <c:v>1.0463315404432256</c:v>
                </c:pt>
                <c:pt idx="4">
                  <c:v>1.0770674054206981</c:v>
                </c:pt>
                <c:pt idx="5">
                  <c:v>1.0307556047667639</c:v>
                </c:pt>
                <c:pt idx="6">
                  <c:v>1.072806383228692</c:v>
                </c:pt>
                <c:pt idx="7">
                  <c:v>1.081561946313647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1.0314809218649157</c:v>
                </c:pt>
                <c:pt idx="2">
                  <c:v>1.0384318667048205</c:v>
                </c:pt>
                <c:pt idx="3">
                  <c:v>1.0231298961798105</c:v>
                </c:pt>
                <c:pt idx="4">
                  <c:v>1.0488113949375941</c:v>
                </c:pt>
                <c:pt idx="5">
                  <c:v>1.0799245066287846</c:v>
                </c:pt>
                <c:pt idx="6">
                  <c:v>1.124215985143808</c:v>
                </c:pt>
                <c:pt idx="7">
                  <c:v>1.1530803977084263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0.9881299072971558</c:v>
                </c:pt>
                <c:pt idx="2">
                  <c:v>1.0294244149551335</c:v>
                </c:pt>
                <c:pt idx="3">
                  <c:v>1.0343098212454425</c:v>
                </c:pt>
                <c:pt idx="4">
                  <c:v>1.0036721059104026</c:v>
                </c:pt>
                <c:pt idx="5">
                  <c:v>1.0178332915146857</c:v>
                </c:pt>
                <c:pt idx="6">
                  <c:v>1.0494517155120375</c:v>
                </c:pt>
                <c:pt idx="7">
                  <c:v>1.1153234329459896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1.0476878986662377</c:v>
                </c:pt>
                <c:pt idx="2">
                  <c:v>1.0583944050277447</c:v>
                </c:pt>
                <c:pt idx="3">
                  <c:v>1.0410775839157287</c:v>
                </c:pt>
                <c:pt idx="4">
                  <c:v>1.058788201922895</c:v>
                </c:pt>
                <c:pt idx="5">
                  <c:v>1.0689021751071375</c:v>
                </c:pt>
                <c:pt idx="6">
                  <c:v>1.0460882276168906</c:v>
                </c:pt>
                <c:pt idx="7">
                  <c:v>1.071220781782012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0.9740159822272425</c:v>
                </c:pt>
                <c:pt idx="2">
                  <c:v>0.9907721575560742</c:v>
                </c:pt>
                <c:pt idx="3">
                  <c:v>1.0088355501095498</c:v>
                </c:pt>
                <c:pt idx="4">
                  <c:v>1.0581265475777843</c:v>
                </c:pt>
                <c:pt idx="5">
                  <c:v>1.0521302543589854</c:v>
                </c:pt>
                <c:pt idx="6">
                  <c:v>1.0300547405851976</c:v>
                </c:pt>
                <c:pt idx="7">
                  <c:v>1.0986162572861409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1.0125235575168117</c:v>
                </c:pt>
                <c:pt idx="2">
                  <c:v>1.0037446707470201</c:v>
                </c:pt>
                <c:pt idx="3">
                  <c:v>1.0202145167059438</c:v>
                </c:pt>
                <c:pt idx="4">
                  <c:v>1.0546313904936608</c:v>
                </c:pt>
                <c:pt idx="5">
                  <c:v>1.0674612824584875</c:v>
                </c:pt>
                <c:pt idx="6">
                  <c:v>1.072564561096447</c:v>
                </c:pt>
                <c:pt idx="7">
                  <c:v>1.0511870344157008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0.9815027992101172</c:v>
                </c:pt>
                <c:pt idx="2">
                  <c:v>0.9464300545091695</c:v>
                </c:pt>
                <c:pt idx="3">
                  <c:v>1.01766367772526</c:v>
                </c:pt>
                <c:pt idx="4">
                  <c:v>1.0028129985707628</c:v>
                </c:pt>
                <c:pt idx="5">
                  <c:v>1.0487330105167358</c:v>
                </c:pt>
                <c:pt idx="6">
                  <c:v>1.03602098283283</c:v>
                </c:pt>
                <c:pt idx="7">
                  <c:v>1.0257292506613294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1.022561028772211</c:v>
                </c:pt>
                <c:pt idx="2">
                  <c:v>1.014320439615219</c:v>
                </c:pt>
                <c:pt idx="3">
                  <c:v>1.032674573503921</c:v>
                </c:pt>
                <c:pt idx="4">
                  <c:v>1.0334259267548012</c:v>
                </c:pt>
                <c:pt idx="5">
                  <c:v>1.0746747707471604</c:v>
                </c:pt>
                <c:pt idx="6">
                  <c:v>1.0728327062120382</c:v>
                </c:pt>
                <c:pt idx="7">
                  <c:v>1.0526742403550866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1.024554193519506</c:v>
                </c:pt>
                <c:pt idx="2">
                  <c:v>1.0132337337814148</c:v>
                </c:pt>
                <c:pt idx="3">
                  <c:v>1.0040660154895358</c:v>
                </c:pt>
                <c:pt idx="4">
                  <c:v>1.0293104987079804</c:v>
                </c:pt>
                <c:pt idx="5">
                  <c:v>1.0308250056911707</c:v>
                </c:pt>
                <c:pt idx="6">
                  <c:v>1.0632465497612484</c:v>
                </c:pt>
                <c:pt idx="7">
                  <c:v>1.0595692108957402</c:v>
                </c:pt>
              </c:numCache>
            </c:numRef>
          </c:yVal>
          <c:smooth val="0"/>
        </c:ser>
        <c:axId val="64104561"/>
        <c:axId val="40070138"/>
      </c:scatterChart>
      <c:valAx>
        <c:axId val="64104561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0070138"/>
        <c:crosses val="autoZero"/>
        <c:crossBetween val="midCat"/>
        <c:dispUnits/>
      </c:valAx>
      <c:valAx>
        <c:axId val="40070138"/>
        <c:scaling>
          <c:orientation val="minMax"/>
          <c:max val="1.2"/>
          <c:min val="0.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364</v>
      </c>
    </row>
    <row r="2" ht="12.75">
      <c r="B2" t="s">
        <v>365</v>
      </c>
    </row>
    <row r="3" ht="12.75">
      <c r="B3" t="s">
        <v>366</v>
      </c>
    </row>
    <row r="5" ht="12.75">
      <c r="B5" t="s">
        <v>544</v>
      </c>
    </row>
    <row r="7" spans="1:2" ht="12.75">
      <c r="A7" s="1"/>
      <c r="B7" t="s">
        <v>545</v>
      </c>
    </row>
    <row r="8" spans="1:2" ht="12.75">
      <c r="A8" s="1"/>
      <c r="B8" s="14" t="s">
        <v>546</v>
      </c>
    </row>
    <row r="9" ht="12.75">
      <c r="A9" s="1"/>
    </row>
    <row r="10" spans="1:3" ht="12.75">
      <c r="A10" s="1"/>
      <c r="B10" t="s">
        <v>547</v>
      </c>
      <c r="C10" t="s">
        <v>548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workbookViewId="0" topLeftCell="A22">
      <selection activeCell="L58" sqref="L58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527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539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drift-1</v>
      </c>
      <c r="B5" s="32">
        <f>'blk, drift &amp; conc calc'!C111</f>
        <v>26.593595846037104</v>
      </c>
      <c r="C5" s="32">
        <f>'blk, drift &amp; conc calc'!D111</f>
        <v>136.38227925914552</v>
      </c>
      <c r="D5" s="32">
        <f>'blk, drift &amp; conc calc'!E111</f>
        <v>1957.4761670857574</v>
      </c>
      <c r="E5" s="32">
        <f>'blk, drift &amp; conc calc'!F111</f>
        <v>682.6170402335882</v>
      </c>
      <c r="F5" s="32">
        <f>'blk, drift &amp; conc calc'!G111</f>
        <v>31.489635719881274</v>
      </c>
      <c r="G5" s="32">
        <f>'blk, drift &amp; conc calc'!H111</f>
        <v>261.0339379976871</v>
      </c>
      <c r="H5" s="32">
        <f>'blk, drift &amp; conc calc'!I111</f>
        <v>401.87803650848366</v>
      </c>
      <c r="I5" s="32">
        <f>'blk, drift &amp; conc calc'!J111</f>
        <v>134.61073118925395</v>
      </c>
      <c r="J5" s="32">
        <f>'blk, drift &amp; conc calc'!K111</f>
        <v>309.47013856016065</v>
      </c>
      <c r="K5" s="32">
        <f>'blk, drift &amp; conc calc'!L111</f>
        <v>161.79644201280308</v>
      </c>
      <c r="L5" s="32">
        <f>SUM(B5:K5)</f>
        <v>4103.348004412798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32.09126899518053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calc'!C112</f>
        <v>1.2791460777828738</v>
      </c>
      <c r="C6" s="32">
        <f>'blk, drift &amp; conc calc'!D112</f>
        <v>4.85866664421532</v>
      </c>
      <c r="D6" s="32">
        <f>'blk, drift &amp; conc calc'!E112</f>
        <v>19.292574222839814</v>
      </c>
      <c r="E6" s="32">
        <f>'blk, drift &amp; conc calc'!F112</f>
        <v>6.3585767862287526</v>
      </c>
      <c r="F6" s="32">
        <f>'blk, drift &amp; conc calc'!G112</f>
        <v>0.6479661328198256</v>
      </c>
      <c r="G6" s="32">
        <f>'blk, drift &amp; conc calc'!H112</f>
        <v>-3.670309423642542</v>
      </c>
      <c r="H6" s="32">
        <f>'blk, drift &amp; conc calc'!I112</f>
        <v>1.9560828525456542</v>
      </c>
      <c r="I6" s="32">
        <f>'blk, drift &amp; conc calc'!J112</f>
        <v>33.311202637288275</v>
      </c>
      <c r="J6" s="32">
        <f>'blk, drift &amp; conc calc'!K112</f>
        <v>5.6778005871919275</v>
      </c>
      <c r="K6" s="32">
        <f>'blk, drift &amp; conc calc'!L112</f>
        <v>7.115578670903052</v>
      </c>
      <c r="L6" s="32">
        <f aca="true" t="shared" si="0" ref="L6:L36">SUM(B6:K6)</f>
        <v>76.82728518817294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-2.348525843379229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bir1-1</v>
      </c>
      <c r="B7" s="32">
        <f>'blk, drift &amp; conc calc'!C113</f>
        <v>15.735283975913395</v>
      </c>
      <c r="C7" s="32">
        <f>'blk, drift &amp; conc calc'!D113</f>
        <v>9.552527542837899</v>
      </c>
      <c r="D7" s="32">
        <f>'blk, drift &amp; conc calc'!E113</f>
        <v>377.7488345085299</v>
      </c>
      <c r="E7" s="32">
        <f>'blk, drift &amp; conc calc'!F113</f>
        <v>171.51729660138608</v>
      </c>
      <c r="F7" s="32">
        <f>'blk, drift &amp; conc calc'!G113</f>
        <v>44.393279956720676</v>
      </c>
      <c r="G7" s="32">
        <f>'blk, drift &amp; conc calc'!H113</f>
        <v>55.24151949222321</v>
      </c>
      <c r="H7" s="32">
        <f>'blk, drift &amp; conc calc'!I113</f>
        <v>109.54541019835048</v>
      </c>
      <c r="I7" s="32">
        <f>'blk, drift &amp; conc calc'!J113</f>
        <v>125.96353290250028</v>
      </c>
      <c r="J7" s="32">
        <f>'blk, drift &amp; conc calc'!K113</f>
        <v>315.4062982809971</v>
      </c>
      <c r="K7" s="32">
        <f>'blk, drift &amp; conc calc'!L113</f>
        <v>16.92693071654221</v>
      </c>
      <c r="L7" s="32">
        <f t="shared" si="0"/>
        <v>1242.0309141760015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32.76202718931941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calc'!C114</f>
        <v>26.593595846037104</v>
      </c>
      <c r="C8" s="32">
        <f>'blk, drift &amp; conc calc'!D114</f>
        <v>136.38227925914552</v>
      </c>
      <c r="D8" s="32">
        <f>'blk, drift &amp; conc calc'!E114</f>
        <v>1957.4761670857574</v>
      </c>
      <c r="E8" s="32">
        <f>'blk, drift &amp; conc calc'!F114</f>
        <v>682.6170402335882</v>
      </c>
      <c r="F8" s="32">
        <f>'blk, drift &amp; conc calc'!G114</f>
        <v>31.48963571988128</v>
      </c>
      <c r="G8" s="32">
        <f>'blk, drift &amp; conc calc'!H114</f>
        <v>261.0339379976871</v>
      </c>
      <c r="H8" s="32">
        <f>'blk, drift &amp; conc calc'!I114</f>
        <v>401.87803650848366</v>
      </c>
      <c r="I8" s="32">
        <f>'blk, drift &amp; conc calc'!J114</f>
        <v>134.61073118925395</v>
      </c>
      <c r="J8" s="32">
        <f>'blk, drift &amp; conc calc'!K114</f>
        <v>309.47013856016065</v>
      </c>
      <c r="K8" s="32">
        <f>'blk, drift &amp; conc calc'!L114</f>
        <v>161.79644201280308</v>
      </c>
      <c r="L8" s="32">
        <f t="shared" si="0"/>
        <v>4103.348004412798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32.09126899518053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jp1-1</v>
      </c>
      <c r="B9" s="32">
        <f>'blk, drift &amp; conc calc'!C115</f>
        <v>1.3721649648236767</v>
      </c>
      <c r="C9" s="32">
        <f>'blk, drift &amp; conc calc'!D115</f>
        <v>12.926989411912901</v>
      </c>
      <c r="D9" s="32">
        <f>'blk, drift &amp; conc calc'!E115</f>
        <v>2809.010578713861</v>
      </c>
      <c r="E9" s="32">
        <f>'blk, drift &amp; conc calc'!F115</f>
        <v>2459.436578398148</v>
      </c>
      <c r="F9" s="32">
        <f>'blk, drift &amp; conc calc'!G115</f>
        <v>7.204476365557089</v>
      </c>
      <c r="G9" s="32">
        <f>'blk, drift &amp; conc calc'!H115</f>
        <v>112.13787336686113</v>
      </c>
      <c r="H9" s="32">
        <f>'blk, drift &amp; conc calc'!I115</f>
        <v>2.2553922808764595</v>
      </c>
      <c r="I9" s="32">
        <f>'blk, drift &amp; conc calc'!J115</f>
        <v>4.799197210338094</v>
      </c>
      <c r="J9" s="32">
        <f>'blk, drift &amp; conc calc'!K115</f>
        <v>26.512624612041716</v>
      </c>
      <c r="K9" s="32">
        <f>'blk, drift &amp; conc calc'!L115</f>
        <v>6.271682078088939</v>
      </c>
      <c r="L9" s="32">
        <f t="shared" si="0"/>
        <v>5441.927557402508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0.12037078886246189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jgb-1</v>
      </c>
      <c r="B10" s="93">
        <f>'blk, drift &amp; conc calc'!C116</f>
        <v>10.703610865096458</v>
      </c>
      <c r="C10" s="93">
        <f>'blk, drift &amp; conc calc'!D116</f>
        <v>67.57885561352919</v>
      </c>
      <c r="D10" s="93">
        <f>'blk, drift &amp; conc calc'!E116</f>
        <v>53.311771721977316</v>
      </c>
      <c r="E10" s="93">
        <f>'blk, drift &amp; conc calc'!F116</f>
        <v>27.998756207107654</v>
      </c>
      <c r="F10" s="93">
        <f>'blk, drift &amp; conc calc'!G116</f>
        <v>34.49502645442982</v>
      </c>
      <c r="G10" s="93">
        <f>'blk, drift &amp; conc calc'!H116</f>
        <v>69.51652836918927</v>
      </c>
      <c r="H10" s="93">
        <f>'blk, drift &amp; conc calc'!I116</f>
        <v>352.7362849422435</v>
      </c>
      <c r="I10" s="93">
        <f>'blk, drift &amp; conc calc'!J116</f>
        <v>88.73646748433346</v>
      </c>
      <c r="J10" s="93">
        <f>'blk, drift &amp; conc calc'!K116</f>
        <v>638.822459282988</v>
      </c>
      <c r="K10" s="93">
        <f>'blk, drift &amp; conc calc'!L116</f>
        <v>30.307712033820046</v>
      </c>
      <c r="L10" s="93">
        <f t="shared" si="0"/>
        <v>1374.2074729747148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69.30555807660053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calc'!C117</f>
        <v>26.593595846037104</v>
      </c>
      <c r="C11" s="32">
        <f>'blk, drift &amp; conc calc'!D117</f>
        <v>136.38227925914552</v>
      </c>
      <c r="D11" s="32">
        <f>'blk, drift &amp; conc calc'!E117</f>
        <v>1957.4761670857574</v>
      </c>
      <c r="E11" s="32">
        <f>'blk, drift &amp; conc calc'!F117</f>
        <v>682.6170402335882</v>
      </c>
      <c r="F11" s="32">
        <f>'blk, drift &amp; conc calc'!G117</f>
        <v>31.489635719881274</v>
      </c>
      <c r="G11" s="32">
        <f>'blk, drift &amp; conc calc'!H117</f>
        <v>261.0339379976871</v>
      </c>
      <c r="H11" s="32">
        <f>'blk, drift &amp; conc calc'!I117</f>
        <v>401.87803650848366</v>
      </c>
      <c r="I11" s="32">
        <f>'blk, drift &amp; conc calc'!J117</f>
        <v>134.61073118925395</v>
      </c>
      <c r="J11" s="32">
        <f>'blk, drift &amp; conc calc'!K117</f>
        <v>309.47013856016065</v>
      </c>
      <c r="K11" s="32">
        <f>'blk, drift &amp; conc calc'!L117</f>
        <v>161.79644201280308</v>
      </c>
      <c r="L11" s="32">
        <f t="shared" si="0"/>
        <v>4103.348004412798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32.09126899518053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142r2  68-78</v>
      </c>
      <c r="B12" s="93">
        <f>'blk, drift &amp; conc calc'!C118</f>
        <v>11.351467580521842</v>
      </c>
      <c r="C12" s="93">
        <f>'blk, drift &amp; conc calc'!D118</f>
        <v>7.5458990418359795</v>
      </c>
      <c r="D12" s="93">
        <f>'blk, drift &amp; conc calc'!E118</f>
        <v>616.4474536079294</v>
      </c>
      <c r="E12" s="93">
        <f>'blk, drift &amp; conc calc'!F118</f>
        <v>171.95093310805908</v>
      </c>
      <c r="F12" s="93">
        <f>'blk, drift &amp; conc calc'!G118</f>
        <v>26.293507147984084</v>
      </c>
      <c r="G12" s="93">
        <f>'blk, drift &amp; conc calc'!H118</f>
        <v>40.17581446371795</v>
      </c>
      <c r="H12" s="93">
        <f>'blk, drift &amp; conc calc'!I118</f>
        <v>99.42922476423801</v>
      </c>
      <c r="I12" s="93">
        <f>'blk, drift &amp; conc calc'!J118</f>
        <v>41.646098910756855</v>
      </c>
      <c r="J12" s="93">
        <f>'blk, drift &amp; conc calc'!K118</f>
        <v>147.68905986115925</v>
      </c>
      <c r="K12" s="93">
        <f>'blk, drift &amp; conc calc'!L118</f>
        <v>20.905787317274537</v>
      </c>
      <c r="L12" s="93">
        <f t="shared" si="0"/>
        <v>1183.4352458034773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13.811464823821494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145r1  64-74</v>
      </c>
      <c r="B13" s="93">
        <f>'blk, drift &amp; conc calc'!C119</f>
        <v>10.717712752909755</v>
      </c>
      <c r="C13" s="93">
        <f>'blk, drift &amp; conc calc'!D119</f>
        <v>6.91294474867797</v>
      </c>
      <c r="D13" s="93">
        <f>'blk, drift &amp; conc calc'!E119</f>
        <v>366.8517219369257</v>
      </c>
      <c r="E13" s="93">
        <f>'blk, drift &amp; conc calc'!F119</f>
        <v>89.97872930174967</v>
      </c>
      <c r="F13" s="93">
        <f>'blk, drift &amp; conc calc'!G119</f>
        <v>35.10606259692727</v>
      </c>
      <c r="G13" s="93">
        <f>'blk, drift &amp; conc calc'!H119</f>
        <v>32.39912457610378</v>
      </c>
      <c r="H13" s="93">
        <f>'blk, drift &amp; conc calc'!I119</f>
        <v>109.70505447646106</v>
      </c>
      <c r="I13" s="93">
        <f>'blk, drift &amp; conc calc'!J119</f>
        <v>14.954156608212196</v>
      </c>
      <c r="J13" s="93">
        <f>'blk, drift &amp; conc calc'!K119</f>
        <v>160.53012065710664</v>
      </c>
      <c r="K13" s="93">
        <f>'blk, drift &amp; conc calc'!L119</f>
        <v>9.813609393792028</v>
      </c>
      <c r="L13" s="93">
        <f t="shared" si="0"/>
        <v>836.969237048866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15.263183874686366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145r3  28-36</v>
      </c>
      <c r="B14" s="93">
        <f>'blk, drift &amp; conc calc'!C120</f>
        <v>7.638364602720282</v>
      </c>
      <c r="C14" s="93">
        <f>'blk, drift &amp; conc calc'!D120</f>
        <v>6.633023868044924</v>
      </c>
      <c r="D14" s="93">
        <f>'blk, drift &amp; conc calc'!E120</f>
        <v>427.53394349849924</v>
      </c>
      <c r="E14" s="93">
        <f>'blk, drift &amp; conc calc'!F120</f>
        <v>319.9999594853033</v>
      </c>
      <c r="F14" s="93">
        <f>'blk, drift &amp; conc calc'!G120</f>
        <v>14.786838435038657</v>
      </c>
      <c r="G14" s="93">
        <f>'blk, drift &amp; conc calc'!H120</f>
        <v>54.42306533392336</v>
      </c>
      <c r="H14" s="93">
        <f>'blk, drift &amp; conc calc'!I120</f>
        <v>84.83281533673865</v>
      </c>
      <c r="I14" s="93">
        <f>'blk, drift &amp; conc calc'!J120</f>
        <v>63.07787580678451</v>
      </c>
      <c r="J14" s="93">
        <f>'blk, drift &amp; conc calc'!K120</f>
        <v>76.8072659311894</v>
      </c>
      <c r="K14" s="93">
        <f>'blk, drift &amp; conc calc'!L120</f>
        <v>6.989981968992703</v>
      </c>
      <c r="L14" s="93">
        <f t="shared" si="0"/>
        <v>1062.723134267235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5.804935198322543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ja3-1</v>
      </c>
      <c r="B15" s="32">
        <f>'blk, drift &amp; conc calc'!C121</f>
        <v>20.789747656432503</v>
      </c>
      <c r="C15" s="32">
        <f>'blk, drift &amp; conc calc'!D121</f>
        <v>331.12190951278035</v>
      </c>
      <c r="D15" s="32">
        <f>'blk, drift &amp; conc calc'!E121</f>
        <v>63.71028213627109</v>
      </c>
      <c r="E15" s="32">
        <f>'blk, drift &amp; conc calc'!F121</f>
        <v>29.90415091570867</v>
      </c>
      <c r="F15" s="32">
        <f>'blk, drift &amp; conc calc'!G121</f>
        <v>20.84715931496931</v>
      </c>
      <c r="G15" s="32">
        <f>'blk, drift &amp; conc calc'!H121</f>
        <v>21.22752484540333</v>
      </c>
      <c r="H15" s="32">
        <f>'blk, drift &amp; conc calc'!I121</f>
        <v>288.1545489215084</v>
      </c>
      <c r="I15" s="32">
        <f>'blk, drift &amp; conc calc'!J121</f>
        <v>39.32147456990784</v>
      </c>
      <c r="J15" s="32">
        <f>'blk, drift &amp; conc calc'!K121</f>
        <v>158.53201587462394</v>
      </c>
      <c r="K15" s="32">
        <f>'blk, drift &amp; conc calc'!L121</f>
        <v>118.48371640584011</v>
      </c>
      <c r="L15" s="32">
        <f t="shared" si="0"/>
        <v>1092.0925301534455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15.03902033265328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calc'!C122</f>
        <v>26.593595846037104</v>
      </c>
      <c r="C16" s="32">
        <f>'blk, drift &amp; conc calc'!D122</f>
        <v>136.38227925914552</v>
      </c>
      <c r="D16" s="32">
        <f>'blk, drift &amp; conc calc'!E122</f>
        <v>1957.4761670857574</v>
      </c>
      <c r="E16" s="32">
        <f>'blk, drift &amp; conc calc'!F122</f>
        <v>682.6170402335882</v>
      </c>
      <c r="F16" s="32">
        <f>'blk, drift &amp; conc calc'!G122</f>
        <v>31.489635719881274</v>
      </c>
      <c r="G16" s="32">
        <f>'blk, drift &amp; conc calc'!H122</f>
        <v>261.0339379976871</v>
      </c>
      <c r="H16" s="32">
        <f>'blk, drift &amp; conc calc'!I122</f>
        <v>401.87803650848366</v>
      </c>
      <c r="I16" s="32">
        <f>'blk, drift &amp; conc calc'!J122</f>
        <v>134.61073118925395</v>
      </c>
      <c r="J16" s="32">
        <f>'blk, drift &amp; conc calc'!K122</f>
        <v>309.4701385601606</v>
      </c>
      <c r="K16" s="32">
        <f>'blk, drift &amp; conc calc'!L122</f>
        <v>161.79644201280308</v>
      </c>
      <c r="L16" s="32">
        <f t="shared" si="0"/>
        <v>4103.348004412798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32.09126899518053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dts1-1</v>
      </c>
      <c r="B17" s="32">
        <f>'blk, drift &amp; conc calc'!C123</f>
        <v>0.9794961616925374</v>
      </c>
      <c r="C17" s="32">
        <f>'blk, drift &amp; conc calc'!D123</f>
        <v>3.9988850299526626</v>
      </c>
      <c r="D17" s="32">
        <f>'blk, drift &amp; conc calc'!E123</f>
        <v>3662.1691612266036</v>
      </c>
      <c r="E17" s="32">
        <f>'blk, drift &amp; conc calc'!F123</f>
        <v>2311.849078502269</v>
      </c>
      <c r="F17" s="32">
        <f>'blk, drift &amp; conc calc'!G123</f>
        <v>3.516542589177088</v>
      </c>
      <c r="G17" s="32">
        <f>'blk, drift &amp; conc calc'!H123</f>
        <v>128.1255792249397</v>
      </c>
      <c r="H17" s="32">
        <f>'blk, drift &amp; conc calc'!I123</f>
        <v>1.842526459889612</v>
      </c>
      <c r="I17" s="32">
        <f>'blk, drift &amp; conc calc'!J123</f>
        <v>2.42759947954611</v>
      </c>
      <c r="J17" s="32">
        <f>'blk, drift &amp; conc calc'!K123</f>
        <v>10.66748430931763</v>
      </c>
      <c r="K17" s="32">
        <f>'blk, drift &amp; conc calc'!L123</f>
        <v>4.167996987756878</v>
      </c>
      <c r="L17" s="32">
        <f t="shared" si="0"/>
        <v>6129.744349971145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-1.6643650808336061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147r2  24-30</v>
      </c>
      <c r="B18" s="93">
        <f>'blk, drift &amp; conc calc'!C124</f>
        <v>15.471812652792725</v>
      </c>
      <c r="C18" s="93">
        <f>'blk, drift &amp; conc calc'!D124</f>
        <v>6.784157185786257</v>
      </c>
      <c r="D18" s="93">
        <f>'blk, drift &amp; conc calc'!E124</f>
        <v>221.89434024691926</v>
      </c>
      <c r="E18" s="93">
        <f>'blk, drift &amp; conc calc'!F124</f>
        <v>88.51907545843864</v>
      </c>
      <c r="F18" s="93">
        <f>'blk, drift &amp; conc calc'!G124</f>
        <v>39.72707173753905</v>
      </c>
      <c r="G18" s="93">
        <f>'blk, drift &amp; conc calc'!H124</f>
        <v>40.856958709315435</v>
      </c>
      <c r="H18" s="93">
        <f>'blk, drift &amp; conc calc'!I124</f>
        <v>90.3251064154742</v>
      </c>
      <c r="I18" s="93">
        <f>'blk, drift &amp; conc calc'!J124</f>
        <v>11.258303684141909</v>
      </c>
      <c r="J18" s="93">
        <f>'blk, drift &amp; conc calc'!K124</f>
        <v>183.31482169760108</v>
      </c>
      <c r="K18" s="93">
        <f>'blk, drift &amp; conc calc'!L124</f>
        <v>26.805173522758402</v>
      </c>
      <c r="L18" s="93">
        <f>SUM(B18:K18)</f>
        <v>724.956821310767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17.83957267835522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148r2  34-44</v>
      </c>
      <c r="B19" s="93">
        <f>'blk, drift &amp; conc calc'!C125</f>
        <v>16.193480629668414</v>
      </c>
      <c r="C19" s="93">
        <f>'blk, drift &amp; conc calc'!D125</f>
        <v>7.332382092219625</v>
      </c>
      <c r="D19" s="93">
        <f>'blk, drift &amp; conc calc'!E125</f>
        <v>83.45348776996349</v>
      </c>
      <c r="E19" s="93">
        <f>'blk, drift &amp; conc calc'!F125</f>
        <v>58.59528176298773</v>
      </c>
      <c r="F19" s="93">
        <f>'blk, drift &amp; conc calc'!G125</f>
        <v>41.67881600323932</v>
      </c>
      <c r="G19" s="93">
        <f>'blk, drift &amp; conc calc'!H125</f>
        <v>34.785105403980914</v>
      </c>
      <c r="H19" s="93">
        <f>'blk, drift &amp; conc calc'!I125</f>
        <v>100.3454077958029</v>
      </c>
      <c r="I19" s="93">
        <f>'blk, drift &amp; conc calc'!J125</f>
        <v>3.767408027988909</v>
      </c>
      <c r="J19" s="93">
        <f>'blk, drift &amp; conc calc'!K125</f>
        <v>196.72308257513498</v>
      </c>
      <c r="K19" s="93">
        <f>'blk, drift &amp; conc calc'!L125</f>
        <v>11.615452453803789</v>
      </c>
      <c r="L19" s="93">
        <f t="shared" si="0"/>
        <v>554.4899045147899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19.35432048575063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149r2  10-20</v>
      </c>
      <c r="B20" s="93">
        <f>'blk, drift &amp; conc calc'!C126</f>
        <v>9.15447960518336</v>
      </c>
      <c r="C20" s="93">
        <f>'blk, drift &amp; conc calc'!D126</f>
        <v>4.8847443613338015</v>
      </c>
      <c r="D20" s="93">
        <f>'blk, drift &amp; conc calc'!E126</f>
        <v>720.3624109877035</v>
      </c>
      <c r="E20" s="93">
        <f>'blk, drift &amp; conc calc'!F126</f>
        <v>166.64782879490693</v>
      </c>
      <c r="F20" s="93">
        <f>'blk, drift &amp; conc calc'!G126</f>
        <v>36.04292597312906</v>
      </c>
      <c r="G20" s="93">
        <f>'blk, drift &amp; conc calc'!H126</f>
        <v>33.38734330083258</v>
      </c>
      <c r="H20" s="93">
        <f>'blk, drift &amp; conc calc'!I126</f>
        <v>78.99183204243828</v>
      </c>
      <c r="I20" s="93">
        <f>'blk, drift &amp; conc calc'!J126</f>
        <v>61.485572536298456</v>
      </c>
      <c r="J20" s="93">
        <f>'blk, drift &amp; conc calc'!K126</f>
        <v>156.32488283378188</v>
      </c>
      <c r="K20" s="93">
        <f>'blk, drift &amp; conc calc'!L126</f>
        <v>4.756233504908342</v>
      </c>
      <c r="L20" s="93">
        <f t="shared" si="0"/>
        <v>1272.0382539405161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14.790599407421098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drift5</v>
      </c>
      <c r="B21" s="32">
        <f>'blk, drift &amp; conc calc'!C127</f>
        <v>26.59359584603711</v>
      </c>
      <c r="C21" s="32">
        <f>'blk, drift &amp; conc calc'!D127</f>
        <v>136.38227925914552</v>
      </c>
      <c r="D21" s="32">
        <f>'blk, drift &amp; conc calc'!E127</f>
        <v>1957.4761670857574</v>
      </c>
      <c r="E21" s="32">
        <f>'blk, drift &amp; conc calc'!F127</f>
        <v>682.6170402335883</v>
      </c>
      <c r="F21" s="32">
        <f>'blk, drift &amp; conc calc'!G127</f>
        <v>31.489635719881274</v>
      </c>
      <c r="G21" s="32">
        <f>'blk, drift &amp; conc calc'!H127</f>
        <v>261.0339379976871</v>
      </c>
      <c r="H21" s="32">
        <f>'blk, drift &amp; conc calc'!I127</f>
        <v>401.87803650848366</v>
      </c>
      <c r="I21" s="32">
        <f>'blk, drift &amp; conc calc'!J127</f>
        <v>134.6107311892539</v>
      </c>
      <c r="J21" s="32">
        <f>'blk, drift &amp; conc calc'!K127</f>
        <v>309.47013856016065</v>
      </c>
      <c r="K21" s="32">
        <f>'blk, drift &amp; conc calc'!L127</f>
        <v>161.79644201280308</v>
      </c>
      <c r="L21" s="32">
        <f t="shared" si="0"/>
        <v>4103.348004412798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32.09126899518053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bir1-2</v>
      </c>
      <c r="B22" s="32">
        <f>'blk, drift &amp; conc calc'!C128</f>
        <v>16.282702129624223</v>
      </c>
      <c r="C22" s="32">
        <f>'blk, drift &amp; conc calc'!D128</f>
        <v>9.900334684530808</v>
      </c>
      <c r="D22" s="32">
        <f>'blk, drift &amp; conc calc'!E128</f>
        <v>373.97798870933855</v>
      </c>
      <c r="E22" s="32">
        <f>'blk, drift &amp; conc calc'!F128</f>
        <v>171.93272466288545</v>
      </c>
      <c r="F22" s="32">
        <f>'blk, drift &amp; conc calc'!G128</f>
        <v>44.33688870729519</v>
      </c>
      <c r="G22" s="32">
        <f>'blk, drift &amp; conc calc'!H128</f>
        <v>55.6353679432962</v>
      </c>
      <c r="H22" s="32">
        <f>'blk, drift &amp; conc calc'!I128</f>
        <v>108.80858062041536</v>
      </c>
      <c r="I22" s="32">
        <f>'blk, drift &amp; conc calc'!J128</f>
        <v>126.00884846709917</v>
      </c>
      <c r="J22" s="32">
        <f>'blk, drift &amp; conc calc'!K128</f>
        <v>313.040646920193</v>
      </c>
      <c r="K22" s="32">
        <f>'blk, drift &amp; conc calc'!L128</f>
        <v>17.089244510226795</v>
      </c>
      <c r="L22" s="32">
        <f t="shared" si="0"/>
        <v>1237.0133273549045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32.494583712367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150r1  72-82</v>
      </c>
      <c r="B23" s="93">
        <f>'blk, drift &amp; conc calc'!C129</f>
        <v>6.731225285289154</v>
      </c>
      <c r="C23" s="93">
        <f>'blk, drift &amp; conc calc'!D129</f>
        <v>8.542365478067882</v>
      </c>
      <c r="D23" s="93">
        <f>'blk, drift &amp; conc calc'!E129</f>
        <v>1254.9371276677703</v>
      </c>
      <c r="E23" s="93">
        <f>'blk, drift &amp; conc calc'!F129</f>
        <v>237.99352653565848</v>
      </c>
      <c r="F23" s="93">
        <f>'blk, drift &amp; conc calc'!G129</f>
        <v>30.355477278797476</v>
      </c>
      <c r="G23" s="93">
        <f>'blk, drift &amp; conc calc'!H129</f>
        <v>34.05047070874179</v>
      </c>
      <c r="H23" s="93">
        <f>'blk, drift &amp; conc calc'!I129</f>
        <v>81.04363799562437</v>
      </c>
      <c r="I23" s="93">
        <f>'blk, drift &amp; conc calc'!J129</f>
        <v>83.38152313426632</v>
      </c>
      <c r="J23" s="93">
        <f>'blk, drift &amp; conc calc'!K129</f>
        <v>119.14020177308555</v>
      </c>
      <c r="K23" s="93">
        <f>'blk, drift &amp; conc calc'!L129</f>
        <v>7.470028893602447</v>
      </c>
      <c r="L23" s="93">
        <f t="shared" si="0"/>
        <v>1863.6455847509037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10.594296925769816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151r2  22-30</v>
      </c>
      <c r="B24" s="93">
        <f>'blk, drift &amp; conc calc'!C130</f>
        <v>17.97059438991743</v>
      </c>
      <c r="C24" s="93">
        <f>'blk, drift &amp; conc calc'!D130</f>
        <v>6.7049359050283694</v>
      </c>
      <c r="D24" s="93">
        <f>'blk, drift &amp; conc calc'!E130</f>
        <v>379.77373527463277</v>
      </c>
      <c r="E24" s="93">
        <f>'blk, drift &amp; conc calc'!F130</f>
        <v>87.24660978627188</v>
      </c>
      <c r="F24" s="93">
        <f>'blk, drift &amp; conc calc'!G130</f>
        <v>46.69813011127772</v>
      </c>
      <c r="G24" s="93">
        <f>'blk, drift &amp; conc calc'!H130</f>
        <v>34.406760194362725</v>
      </c>
      <c r="H24" s="93">
        <f>'blk, drift &amp; conc calc'!I130</f>
        <v>89.96850474528253</v>
      </c>
      <c r="I24" s="93">
        <f>'blk, drift &amp; conc calc'!J130</f>
        <v>24.795302397894247</v>
      </c>
      <c r="J24" s="93">
        <f>'blk, drift &amp; conc calc'!K130</f>
        <v>212.35979245785882</v>
      </c>
      <c r="K24" s="93">
        <f>'blk, drift &amp; conc calc'!L130</f>
        <v>17.083423106702195</v>
      </c>
      <c r="L24" s="93">
        <f t="shared" si="0"/>
        <v>917.0077883692287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21.124150102365874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bhvo2-1 unignited</v>
      </c>
      <c r="B25" s="32">
        <f>'blk, drift &amp; conc calc'!C131</f>
        <v>25.483644545088723</v>
      </c>
      <c r="C25" s="32">
        <f>'blk, drift &amp; conc calc'!D131</f>
        <v>135.68083390389893</v>
      </c>
      <c r="D25" s="32">
        <f>'blk, drift &amp; conc calc'!E131</f>
        <v>284.13427008420354</v>
      </c>
      <c r="E25" s="32">
        <f>'blk, drift &amp; conc calc'!F131</f>
        <v>122.93434894787623</v>
      </c>
      <c r="F25" s="32">
        <f>'blk, drift &amp; conc calc'!G131</f>
        <v>30.808995841406734</v>
      </c>
      <c r="G25" s="32">
        <f>'blk, drift &amp; conc calc'!H131</f>
        <v>63.76497195394453</v>
      </c>
      <c r="H25" s="32">
        <f>'blk, drift &amp; conc calc'!I131</f>
        <v>389.99726857334554</v>
      </c>
      <c r="I25" s="32">
        <f>'blk, drift &amp; conc calc'!J131</f>
        <v>114.39927252144155</v>
      </c>
      <c r="J25" s="32">
        <f>'blk, drift &amp; conc calc'!K131</f>
        <v>302.4092917093363</v>
      </c>
      <c r="K25" s="32">
        <f>'blk, drift &amp; conc calc'!L131</f>
        <v>170.23636287801182</v>
      </c>
      <c r="L25" s="32">
        <f t="shared" si="0"/>
        <v>1639.8492609585537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31.293932993672385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calc'!C132</f>
        <v>26.593595846037104</v>
      </c>
      <c r="C26" s="32">
        <f>'blk, drift &amp; conc calc'!D132</f>
        <v>136.38227925914552</v>
      </c>
      <c r="D26" s="32">
        <f>'blk, drift &amp; conc calc'!E132</f>
        <v>1957.4761670857574</v>
      </c>
      <c r="E26" s="32">
        <f>'blk, drift &amp; conc calc'!F132</f>
        <v>682.6170402335882</v>
      </c>
      <c r="F26" s="32">
        <f>'blk, drift &amp; conc calc'!G132</f>
        <v>31.489635719881274</v>
      </c>
      <c r="G26" s="32">
        <f>'blk, drift &amp; conc calc'!H132</f>
        <v>261.03393799768713</v>
      </c>
      <c r="H26" s="32">
        <f>'blk, drift &amp; conc calc'!I132</f>
        <v>401.87803650848366</v>
      </c>
      <c r="I26" s="32">
        <f>'blk, drift &amp; conc calc'!J132</f>
        <v>134.61073118925395</v>
      </c>
      <c r="J26" s="32">
        <f>'blk, drift &amp; conc calc'!K132</f>
        <v>309.47013856016065</v>
      </c>
      <c r="K26" s="32">
        <f>'blk, drift &amp; conc calc'!L132</f>
        <v>161.79644201280308</v>
      </c>
      <c r="L26" s="32">
        <f t="shared" si="0"/>
        <v>4103.348004412798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32.09126899518053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155r2  20-26</v>
      </c>
      <c r="B27" s="93">
        <f>'blk, drift &amp; conc calc'!C133</f>
        <v>40.36819368820804</v>
      </c>
      <c r="C27" s="93">
        <f>'blk, drift &amp; conc calc'!D133</f>
        <v>7.550470909066623</v>
      </c>
      <c r="D27" s="93">
        <f>'blk, drift &amp; conc calc'!E133</f>
        <v>158.69142622146103</v>
      </c>
      <c r="E27" s="93">
        <f>'blk, drift &amp; conc calc'!F133</f>
        <v>87.58597370746585</v>
      </c>
      <c r="F27" s="93">
        <f>'blk, drift &amp; conc calc'!G133</f>
        <v>41.1514781584778</v>
      </c>
      <c r="G27" s="93">
        <f>'blk, drift &amp; conc calc'!H133</f>
        <v>59.12846218322618</v>
      </c>
      <c r="H27" s="93">
        <f>'blk, drift &amp; conc calc'!I133</f>
        <v>101.75389077112784</v>
      </c>
      <c r="I27" s="93">
        <f>'blk, drift &amp; conc calc'!J133</f>
        <v>2.0400184455390646</v>
      </c>
      <c r="J27" s="93">
        <f>'blk, drift &amp; conc calc'!K133</f>
        <v>321.3018495043014</v>
      </c>
      <c r="K27" s="93">
        <f>'blk, drift &amp; conc calc'!L133</f>
        <v>105.39492889775283</v>
      </c>
      <c r="L27" s="93">
        <f t="shared" si="0"/>
        <v>924.9666924866267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33.42722505762616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jp1-2</v>
      </c>
      <c r="B28" s="32">
        <f>'blk, drift &amp; conc calc'!C134</f>
        <v>0.5721671902007497</v>
      </c>
      <c r="C28" s="32">
        <f>'blk, drift &amp; conc calc'!D134</f>
        <v>13.428404254079451</v>
      </c>
      <c r="D28" s="32">
        <f>'blk, drift &amp; conc calc'!E134</f>
        <v>2803.566099044315</v>
      </c>
      <c r="E28" s="32">
        <f>'blk, drift &amp; conc calc'!F134</f>
        <v>2460.3437048580554</v>
      </c>
      <c r="F28" s="32">
        <f>'blk, drift &amp; conc calc'!G134</f>
        <v>7.329859345673029</v>
      </c>
      <c r="G28" s="32">
        <f>'blk, drift &amp; conc calc'!H134</f>
        <v>115.6169904999438</v>
      </c>
      <c r="H28" s="32">
        <f>'blk, drift &amp; conc calc'!I134</f>
        <v>2.3663660861823237</v>
      </c>
      <c r="I28" s="32">
        <f>'blk, drift &amp; conc calc'!J134</f>
        <v>4.5718033061275944</v>
      </c>
      <c r="J28" s="32">
        <f>'blk, drift &amp; conc calc'!K134</f>
        <v>27.47016725454532</v>
      </c>
      <c r="K28" s="32">
        <f>'blk, drift &amp; conc calc'!L134</f>
        <v>6.0163867295287385</v>
      </c>
      <c r="L28" s="32">
        <f t="shared" si="0"/>
        <v>5441.2819485686505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0.2496205682387731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157r2  81-90</v>
      </c>
      <c r="B29" s="93">
        <f>'blk, drift &amp; conc calc'!C135</f>
        <v>10.043600149213425</v>
      </c>
      <c r="C29" s="93">
        <f>'blk, drift &amp; conc calc'!D135</f>
        <v>4.936786243725899</v>
      </c>
      <c r="D29" s="93">
        <f>'blk, drift &amp; conc calc'!E135</f>
        <v>767.130178349889</v>
      </c>
      <c r="E29" s="93">
        <f>'blk, drift &amp; conc calc'!F135</f>
        <v>178.6614985971434</v>
      </c>
      <c r="F29" s="93">
        <f>'blk, drift &amp; conc calc'!G135</f>
        <v>40.537258684473954</v>
      </c>
      <c r="G29" s="93">
        <f>'blk, drift &amp; conc calc'!H135</f>
        <v>39.176115126333016</v>
      </c>
      <c r="H29" s="93">
        <f>'blk, drift &amp; conc calc'!I135</f>
        <v>84.1368330789304</v>
      </c>
      <c r="I29" s="93">
        <f>'blk, drift &amp; conc calc'!J135</f>
        <v>31.660159454181358</v>
      </c>
      <c r="J29" s="93">
        <f>'blk, drift &amp; conc calc'!K135</f>
        <v>173.34712299778522</v>
      </c>
      <c r="K29" s="93">
        <f>'blk, drift &amp; conc calc'!L135</f>
        <v>6.964289886562463</v>
      </c>
      <c r="L29" s="93">
        <f t="shared" si="0"/>
        <v>1336.5938425682382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16.721055631685434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136r2  4-14</v>
      </c>
      <c r="B30" s="93">
        <f>'blk, drift &amp; conc calc'!C136</f>
        <v>3.537004804139514</v>
      </c>
      <c r="C30" s="93">
        <f>'blk, drift &amp; conc calc'!D136</f>
        <v>3.8729912792183496</v>
      </c>
      <c r="D30" s="93">
        <f>'blk, drift &amp; conc calc'!E136</f>
        <v>1229.3415915417168</v>
      </c>
      <c r="E30" s="93">
        <f>'blk, drift &amp; conc calc'!F136</f>
        <v>1104.3614777541993</v>
      </c>
      <c r="F30" s="93">
        <f>'blk, drift &amp; conc calc'!G136</f>
        <v>18.041976587740802</v>
      </c>
      <c r="G30" s="93">
        <f>'blk, drift &amp; conc calc'!H136</f>
        <v>105.85021369591391</v>
      </c>
      <c r="H30" s="93">
        <f>'blk, drift &amp; conc calc'!I136</f>
        <v>28.59916164995404</v>
      </c>
      <c r="I30" s="93">
        <f>'blk, drift &amp; conc calc'!J136</f>
        <v>205.2385014943925</v>
      </c>
      <c r="J30" s="93">
        <f>'blk, drift &amp; conc calc'!K136</f>
        <v>64.56382680507255</v>
      </c>
      <c r="K30" s="93">
        <f>'blk, drift &amp; conc calc'!L136</f>
        <v>-0.2160675082841511</v>
      </c>
      <c r="L30" s="93">
        <f t="shared" si="0"/>
        <v>2763.190678104064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4.4377649349196995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calc'!C137</f>
        <v>26.593595846037104</v>
      </c>
      <c r="C31" s="32">
        <f>'blk, drift &amp; conc calc'!D137</f>
        <v>136.3822792591455</v>
      </c>
      <c r="D31" s="32">
        <f>'blk, drift &amp; conc calc'!E137</f>
        <v>1957.4761670857574</v>
      </c>
      <c r="E31" s="32">
        <f>'blk, drift &amp; conc calc'!F137</f>
        <v>682.6170402335882</v>
      </c>
      <c r="F31" s="32">
        <f>'blk, drift &amp; conc calc'!G137</f>
        <v>31.489635719881274</v>
      </c>
      <c r="G31" s="32">
        <f>'blk, drift &amp; conc calc'!H137</f>
        <v>261.0339379976871</v>
      </c>
      <c r="H31" s="32">
        <f>'blk, drift &amp; conc calc'!I137</f>
        <v>401.87803650848366</v>
      </c>
      <c r="I31" s="32">
        <f>'blk, drift &amp; conc calc'!J137</f>
        <v>134.61073118925395</v>
      </c>
      <c r="J31" s="32">
        <f>'blk, drift &amp; conc calc'!K137</f>
        <v>309.4701385601607</v>
      </c>
      <c r="K31" s="32">
        <f>'blk, drift &amp; conc calc'!L137</f>
        <v>161.79644201280308</v>
      </c>
      <c r="L31" s="32">
        <f t="shared" si="0"/>
        <v>4103.348004412798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32.09126899518053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ja3-2</v>
      </c>
      <c r="B32" s="32">
        <f>'blk, drift &amp; conc calc'!C138</f>
        <v>20.049637538878812</v>
      </c>
      <c r="C32" s="32">
        <f>'blk, drift &amp; conc calc'!D138</f>
        <v>315.15563951663273</v>
      </c>
      <c r="D32" s="32">
        <f>'blk, drift &amp; conc calc'!E138</f>
        <v>62.008272678479656</v>
      </c>
      <c r="E32" s="32">
        <f>'blk, drift &amp; conc calc'!F138</f>
        <v>32.80047521455855</v>
      </c>
      <c r="F32" s="32">
        <f>'blk, drift &amp; conc calc'!G138</f>
        <v>21.593534406914863</v>
      </c>
      <c r="G32" s="32">
        <f>'blk, drift &amp; conc calc'!H138</f>
        <v>24.582943112915924</v>
      </c>
      <c r="H32" s="32">
        <f>'blk, drift &amp; conc calc'!I138</f>
        <v>286.4710885444881</v>
      </c>
      <c r="I32" s="32">
        <f>'blk, drift &amp; conc calc'!J138</f>
        <v>40.78630861204124</v>
      </c>
      <c r="J32" s="32">
        <f>'blk, drift &amp; conc calc'!K138</f>
        <v>162.8843758934505</v>
      </c>
      <c r="K32" s="32">
        <f>'blk, drift &amp; conc calc'!L138</f>
        <v>117.7716720113813</v>
      </c>
      <c r="L32" s="32">
        <f t="shared" si="0"/>
        <v>1084.1039475297418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15.53874354255548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calc'!C139</f>
        <v>0.8806056712109275</v>
      </c>
      <c r="C33" s="32">
        <f>'blk, drift &amp; conc calc'!D139</f>
        <v>4.561548590921153</v>
      </c>
      <c r="D33" s="32">
        <f>'blk, drift &amp; conc calc'!E139</f>
        <v>16.985110039303493</v>
      </c>
      <c r="E33" s="32">
        <f>'blk, drift &amp; conc calc'!F139</f>
        <v>4.662993528758871</v>
      </c>
      <c r="F33" s="32">
        <f>'blk, drift &amp; conc calc'!G139</f>
        <v>0.7425890909920244</v>
      </c>
      <c r="G33" s="32">
        <f>'blk, drift &amp; conc calc'!H139</f>
        <v>-3.9420907604965274</v>
      </c>
      <c r="H33" s="32">
        <f>'blk, drift &amp; conc calc'!I139</f>
        <v>1.8914899638683211</v>
      </c>
      <c r="I33" s="32">
        <f>'blk, drift &amp; conc calc'!J139</f>
        <v>34.82486456695736</v>
      </c>
      <c r="J33" s="32">
        <f>'blk, drift &amp; conc calc'!K139</f>
        <v>5.560404634746441</v>
      </c>
      <c r="K33" s="32">
        <f>'blk, drift &amp; conc calc'!L139</f>
        <v>5.611490814024891</v>
      </c>
      <c r="L33" s="32">
        <f t="shared" si="0"/>
        <v>71.77900614028695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-2.3313275384512115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calc'!C140</f>
        <v>0.9441481222261099</v>
      </c>
      <c r="C34" s="32">
        <f>'blk, drift &amp; conc calc'!D140</f>
        <v>3.9802727442869172</v>
      </c>
      <c r="D34" s="32">
        <f>'blk, drift &amp; conc calc'!E140</f>
        <v>3601.831008636121</v>
      </c>
      <c r="E34" s="32">
        <f>'blk, drift &amp; conc calc'!F140</f>
        <v>2335.665763478328</v>
      </c>
      <c r="F34" s="32">
        <f>'blk, drift &amp; conc calc'!G140</f>
        <v>3.4696824664333423</v>
      </c>
      <c r="G34" s="32">
        <f>'blk, drift &amp; conc calc'!H140</f>
        <v>124.84685689886015</v>
      </c>
      <c r="H34" s="32">
        <f>'blk, drift &amp; conc calc'!I140</f>
        <v>1.891198708158333</v>
      </c>
      <c r="I34" s="32">
        <f>'blk, drift &amp; conc calc'!J140</f>
        <v>2.270375954053235</v>
      </c>
      <c r="J34" s="32">
        <f>'blk, drift &amp; conc calc'!K140</f>
        <v>12.236249427574204</v>
      </c>
      <c r="K34" s="32">
        <f>'blk, drift &amp; conc calc'!L140</f>
        <v>0.9620101120003995</v>
      </c>
      <c r="L34" s="32">
        <f t="shared" si="0"/>
        <v>6088.097566548043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-1.4756988082985083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bhvo2-2 unignited</v>
      </c>
      <c r="B35" s="32">
        <f>'blk, drift &amp; conc calc'!C141</f>
        <v>25.475701578806458</v>
      </c>
      <c r="C35" s="32">
        <f>'blk, drift &amp; conc calc'!D141</f>
        <v>132.52188538785921</v>
      </c>
      <c r="D35" s="32">
        <f>'blk, drift &amp; conc calc'!E141</f>
        <v>276.62642840232303</v>
      </c>
      <c r="E35" s="32">
        <f>'blk, drift &amp; conc calc'!F141</f>
        <v>110.97435686483556</v>
      </c>
      <c r="F35" s="32">
        <f>'blk, drift &amp; conc calc'!G141</f>
        <v>30.915141086305177</v>
      </c>
      <c r="G35" s="32">
        <f>'blk, drift &amp; conc calc'!H141</f>
        <v>63.79927469904923</v>
      </c>
      <c r="H35" s="32">
        <f>'blk, drift &amp; conc calc'!I141</f>
        <v>403.5876462996682</v>
      </c>
      <c r="I35" s="32">
        <f>'blk, drift &amp; conc calc'!J141</f>
        <v>119.71050511165227</v>
      </c>
      <c r="J35" s="32">
        <f>'blk, drift &amp; conc calc'!K141</f>
        <v>302.45411707437165</v>
      </c>
      <c r="K35" s="32">
        <f>'blk, drift &amp; conc calc'!L141</f>
        <v>174.50785830321564</v>
      </c>
      <c r="L35" s="32">
        <f t="shared" si="0"/>
        <v>1640.5729148080864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31.298903430083193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calc'!C142</f>
        <v>26.593595846037104</v>
      </c>
      <c r="C36" s="32">
        <f>'blk, drift &amp; conc calc'!D142</f>
        <v>136.38227925914552</v>
      </c>
      <c r="D36" s="32">
        <f>'blk, drift &amp; conc calc'!E142</f>
        <v>1957.4761670857574</v>
      </c>
      <c r="E36" s="32">
        <f>'blk, drift &amp; conc calc'!F142</f>
        <v>682.6170402335882</v>
      </c>
      <c r="F36" s="32">
        <f>'blk, drift &amp; conc calc'!G142</f>
        <v>31.489635719881274</v>
      </c>
      <c r="G36" s="32">
        <f>'blk, drift &amp; conc calc'!H142</f>
        <v>261.0339379976871</v>
      </c>
      <c r="H36" s="32">
        <f>'blk, drift &amp; conc calc'!I142</f>
        <v>401.87803650848366</v>
      </c>
      <c r="I36" s="32">
        <f>'blk, drift &amp; conc calc'!J142</f>
        <v>134.61073118925395</v>
      </c>
      <c r="J36" s="32">
        <f>'blk, drift &amp; conc calc'!K142</f>
        <v>309.4701385601607</v>
      </c>
      <c r="K36" s="32">
        <f>'blk, drift &amp; conc calc'!L142</f>
        <v>161.79644201280308</v>
      </c>
      <c r="L36" s="32">
        <f t="shared" si="0"/>
        <v>4103.348004412798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32.09126899518053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471</v>
      </c>
      <c r="B41" s="176" t="s">
        <v>511</v>
      </c>
      <c r="C41" s="176" t="s">
        <v>493</v>
      </c>
      <c r="D41" s="176" t="s">
        <v>488</v>
      </c>
      <c r="E41" s="176" t="s">
        <v>490</v>
      </c>
      <c r="F41" s="176" t="s">
        <v>492</v>
      </c>
      <c r="G41" s="176" t="s">
        <v>489</v>
      </c>
      <c r="H41" s="176" t="s">
        <v>486</v>
      </c>
      <c r="I41" s="176" t="s">
        <v>491</v>
      </c>
      <c r="J41" s="176" t="s">
        <v>487</v>
      </c>
      <c r="K41" s="176" t="s">
        <v>510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385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jgb-1</v>
      </c>
      <c r="B42" s="173">
        <f t="shared" si="1"/>
        <v>10.703610865096458</v>
      </c>
      <c r="C42" s="173">
        <f t="shared" si="1"/>
        <v>67.57885561352919</v>
      </c>
      <c r="D42" s="173">
        <f t="shared" si="1"/>
        <v>53.311771721977316</v>
      </c>
      <c r="E42" s="173">
        <f t="shared" si="1"/>
        <v>27.998756207107654</v>
      </c>
      <c r="F42" s="173">
        <f t="shared" si="1"/>
        <v>34.49502645442982</v>
      </c>
      <c r="G42" s="173">
        <f t="shared" si="1"/>
        <v>69.51652836918927</v>
      </c>
      <c r="H42" s="173">
        <f t="shared" si="1"/>
        <v>352.7362849422435</v>
      </c>
      <c r="I42" s="173">
        <f t="shared" si="1"/>
        <v>88.73646748433346</v>
      </c>
      <c r="J42" s="173">
        <f t="shared" si="1"/>
        <v>638.822459282988</v>
      </c>
      <c r="K42" s="173">
        <f t="shared" si="1"/>
        <v>30.307712033820046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142r2  68-78</v>
      </c>
      <c r="B43" s="173">
        <f t="shared" si="2"/>
        <v>11.351467580521842</v>
      </c>
      <c r="C43" s="173">
        <f t="shared" si="2"/>
        <v>7.5458990418359795</v>
      </c>
      <c r="D43" s="173">
        <f t="shared" si="2"/>
        <v>616.4474536079294</v>
      </c>
      <c r="E43" s="173">
        <f t="shared" si="2"/>
        <v>171.95093310805908</v>
      </c>
      <c r="F43" s="173">
        <f t="shared" si="2"/>
        <v>26.293507147984084</v>
      </c>
      <c r="G43" s="173">
        <f t="shared" si="2"/>
        <v>40.17581446371795</v>
      </c>
      <c r="H43" s="173">
        <f t="shared" si="2"/>
        <v>99.42922476423801</v>
      </c>
      <c r="I43" s="173">
        <f t="shared" si="2"/>
        <v>41.646098910756855</v>
      </c>
      <c r="J43" s="173">
        <f t="shared" si="2"/>
        <v>147.68905986115925</v>
      </c>
      <c r="K43" s="173">
        <f t="shared" si="2"/>
        <v>20.905787317274537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145r1  64-74</v>
      </c>
      <c r="B44" s="173">
        <f t="shared" si="3"/>
        <v>10.717712752909755</v>
      </c>
      <c r="C44" s="173">
        <f t="shared" si="3"/>
        <v>6.91294474867797</v>
      </c>
      <c r="D44" s="173">
        <f t="shared" si="3"/>
        <v>366.8517219369257</v>
      </c>
      <c r="E44" s="173">
        <f t="shared" si="3"/>
        <v>89.97872930174967</v>
      </c>
      <c r="F44" s="173">
        <f t="shared" si="3"/>
        <v>35.10606259692727</v>
      </c>
      <c r="G44" s="173">
        <f t="shared" si="3"/>
        <v>32.39912457610378</v>
      </c>
      <c r="H44" s="173">
        <f t="shared" si="3"/>
        <v>109.70505447646106</v>
      </c>
      <c r="I44" s="173">
        <f t="shared" si="3"/>
        <v>14.954156608212196</v>
      </c>
      <c r="J44" s="173">
        <f t="shared" si="3"/>
        <v>160.53012065710664</v>
      </c>
      <c r="K44" s="173">
        <f t="shared" si="3"/>
        <v>9.813609393792028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145r3  28-36</v>
      </c>
      <c r="B45" s="173">
        <f t="shared" si="4"/>
        <v>7.638364602720282</v>
      </c>
      <c r="C45" s="173">
        <f t="shared" si="4"/>
        <v>6.633023868044924</v>
      </c>
      <c r="D45" s="173">
        <f t="shared" si="4"/>
        <v>427.53394349849924</v>
      </c>
      <c r="E45" s="173">
        <f t="shared" si="4"/>
        <v>319.9999594853033</v>
      </c>
      <c r="F45" s="173">
        <f t="shared" si="4"/>
        <v>14.786838435038657</v>
      </c>
      <c r="G45" s="173">
        <f t="shared" si="4"/>
        <v>54.42306533392336</v>
      </c>
      <c r="H45" s="173">
        <f t="shared" si="4"/>
        <v>84.83281533673865</v>
      </c>
      <c r="I45" s="173">
        <f t="shared" si="4"/>
        <v>63.07787580678451</v>
      </c>
      <c r="J45" s="173">
        <f t="shared" si="4"/>
        <v>76.8072659311894</v>
      </c>
      <c r="K45" s="173">
        <f t="shared" si="4"/>
        <v>6.989981968992703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147r2  24-30</v>
      </c>
      <c r="B46" s="173">
        <f t="shared" si="5"/>
        <v>15.471812652792725</v>
      </c>
      <c r="C46" s="173">
        <f t="shared" si="5"/>
        <v>6.784157185786257</v>
      </c>
      <c r="D46" s="173">
        <f t="shared" si="5"/>
        <v>221.89434024691926</v>
      </c>
      <c r="E46" s="173">
        <f t="shared" si="5"/>
        <v>88.51907545843864</v>
      </c>
      <c r="F46" s="173">
        <f t="shared" si="5"/>
        <v>39.72707173753905</v>
      </c>
      <c r="G46" s="173">
        <f t="shared" si="5"/>
        <v>40.856958709315435</v>
      </c>
      <c r="H46" s="173">
        <f t="shared" si="5"/>
        <v>90.3251064154742</v>
      </c>
      <c r="I46" s="173">
        <f t="shared" si="5"/>
        <v>11.258303684141909</v>
      </c>
      <c r="J46" s="173">
        <f t="shared" si="5"/>
        <v>183.31482169760108</v>
      </c>
      <c r="K46" s="173">
        <f t="shared" si="5"/>
        <v>26.805173522758402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148r2  34-44</v>
      </c>
      <c r="B47" s="173">
        <f t="shared" si="6"/>
        <v>16.193480629668414</v>
      </c>
      <c r="C47" s="173">
        <f t="shared" si="6"/>
        <v>7.332382092219625</v>
      </c>
      <c r="D47" s="173">
        <f t="shared" si="6"/>
        <v>83.45348776996349</v>
      </c>
      <c r="E47" s="173">
        <f t="shared" si="6"/>
        <v>58.59528176298773</v>
      </c>
      <c r="F47" s="173">
        <f t="shared" si="6"/>
        <v>41.67881600323932</v>
      </c>
      <c r="G47" s="173">
        <f t="shared" si="6"/>
        <v>34.785105403980914</v>
      </c>
      <c r="H47" s="173">
        <f t="shared" si="6"/>
        <v>100.3454077958029</v>
      </c>
      <c r="I47" s="173">
        <f t="shared" si="6"/>
        <v>3.767408027988909</v>
      </c>
      <c r="J47" s="173">
        <f t="shared" si="6"/>
        <v>196.72308257513498</v>
      </c>
      <c r="K47" s="173">
        <f t="shared" si="6"/>
        <v>11.615452453803789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149r2  10-20</v>
      </c>
      <c r="B48" s="173">
        <f t="shared" si="7"/>
        <v>9.15447960518336</v>
      </c>
      <c r="C48" s="173">
        <f t="shared" si="7"/>
        <v>4.8847443613338015</v>
      </c>
      <c r="D48" s="173">
        <f t="shared" si="7"/>
        <v>720.3624109877035</v>
      </c>
      <c r="E48" s="173">
        <f t="shared" si="7"/>
        <v>166.64782879490693</v>
      </c>
      <c r="F48" s="173">
        <f t="shared" si="7"/>
        <v>36.04292597312906</v>
      </c>
      <c r="G48" s="173">
        <f t="shared" si="7"/>
        <v>33.38734330083258</v>
      </c>
      <c r="H48" s="173">
        <f t="shared" si="7"/>
        <v>78.99183204243828</v>
      </c>
      <c r="I48" s="173">
        <f t="shared" si="7"/>
        <v>61.485572536298456</v>
      </c>
      <c r="J48" s="173">
        <f t="shared" si="7"/>
        <v>156.32488283378188</v>
      </c>
      <c r="K48" s="173">
        <f t="shared" si="7"/>
        <v>4.756233504908342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150r1  72-82</v>
      </c>
      <c r="B49" s="173">
        <f t="shared" si="8"/>
        <v>6.731225285289154</v>
      </c>
      <c r="C49" s="173">
        <f t="shared" si="8"/>
        <v>8.542365478067882</v>
      </c>
      <c r="D49" s="173">
        <f t="shared" si="8"/>
        <v>1254.9371276677703</v>
      </c>
      <c r="E49" s="173">
        <f t="shared" si="8"/>
        <v>237.99352653565848</v>
      </c>
      <c r="F49" s="173">
        <f t="shared" si="8"/>
        <v>30.355477278797476</v>
      </c>
      <c r="G49" s="173">
        <f t="shared" si="8"/>
        <v>34.05047070874179</v>
      </c>
      <c r="H49" s="173">
        <f t="shared" si="8"/>
        <v>81.04363799562437</v>
      </c>
      <c r="I49" s="173">
        <f t="shared" si="8"/>
        <v>83.38152313426632</v>
      </c>
      <c r="J49" s="173">
        <f t="shared" si="8"/>
        <v>119.14020177308555</v>
      </c>
      <c r="K49" s="173">
        <f t="shared" si="8"/>
        <v>7.470028893602447</v>
      </c>
    </row>
    <row r="50" spans="1:11" ht="11.25">
      <c r="A50" s="173" t="str">
        <f aca="true" t="shared" si="9" ref="A50:K50">A24</f>
        <v>151r2  22-30</v>
      </c>
      <c r="B50" s="173">
        <f t="shared" si="9"/>
        <v>17.97059438991743</v>
      </c>
      <c r="C50" s="173">
        <f t="shared" si="9"/>
        <v>6.7049359050283694</v>
      </c>
      <c r="D50" s="173">
        <f t="shared" si="9"/>
        <v>379.77373527463277</v>
      </c>
      <c r="E50" s="173">
        <f t="shared" si="9"/>
        <v>87.24660978627188</v>
      </c>
      <c r="F50" s="173">
        <f t="shared" si="9"/>
        <v>46.69813011127772</v>
      </c>
      <c r="G50" s="173">
        <f t="shared" si="9"/>
        <v>34.406760194362725</v>
      </c>
      <c r="H50" s="173">
        <f t="shared" si="9"/>
        <v>89.96850474528253</v>
      </c>
      <c r="I50" s="173">
        <f t="shared" si="9"/>
        <v>24.795302397894247</v>
      </c>
      <c r="J50" s="173">
        <f t="shared" si="9"/>
        <v>212.35979245785882</v>
      </c>
      <c r="K50" s="173">
        <f t="shared" si="9"/>
        <v>17.083423106702195</v>
      </c>
    </row>
    <row r="51" spans="1:11" ht="11.25">
      <c r="A51" s="173" t="str">
        <f aca="true" t="shared" si="10" ref="A51:K51">A27</f>
        <v>155r2  20-26</v>
      </c>
      <c r="B51" s="173">
        <f t="shared" si="10"/>
        <v>40.36819368820804</v>
      </c>
      <c r="C51" s="173">
        <f t="shared" si="10"/>
        <v>7.550470909066623</v>
      </c>
      <c r="D51" s="173">
        <f t="shared" si="10"/>
        <v>158.69142622146103</v>
      </c>
      <c r="E51" s="173">
        <f t="shared" si="10"/>
        <v>87.58597370746585</v>
      </c>
      <c r="F51" s="173">
        <f t="shared" si="10"/>
        <v>41.1514781584778</v>
      </c>
      <c r="G51" s="173">
        <f t="shared" si="10"/>
        <v>59.12846218322618</v>
      </c>
      <c r="H51" s="173">
        <f t="shared" si="10"/>
        <v>101.75389077112784</v>
      </c>
      <c r="I51" s="173">
        <f t="shared" si="10"/>
        <v>2.0400184455390646</v>
      </c>
      <c r="J51" s="173">
        <f t="shared" si="10"/>
        <v>321.3018495043014</v>
      </c>
      <c r="K51" s="173">
        <f t="shared" si="10"/>
        <v>105.39492889775283</v>
      </c>
    </row>
    <row r="52" spans="1:11" ht="11.25">
      <c r="A52" s="173" t="str">
        <f aca="true" t="shared" si="11" ref="A52:K52">A29</f>
        <v>157r2  81-90</v>
      </c>
      <c r="B52" s="173">
        <f t="shared" si="11"/>
        <v>10.043600149213425</v>
      </c>
      <c r="C52" s="173">
        <f t="shared" si="11"/>
        <v>4.936786243725899</v>
      </c>
      <c r="D52" s="173">
        <f t="shared" si="11"/>
        <v>767.130178349889</v>
      </c>
      <c r="E52" s="173">
        <f t="shared" si="11"/>
        <v>178.6614985971434</v>
      </c>
      <c r="F52" s="173">
        <f t="shared" si="11"/>
        <v>40.537258684473954</v>
      </c>
      <c r="G52" s="173">
        <f t="shared" si="11"/>
        <v>39.176115126333016</v>
      </c>
      <c r="H52" s="173">
        <f t="shared" si="11"/>
        <v>84.1368330789304</v>
      </c>
      <c r="I52" s="173">
        <f t="shared" si="11"/>
        <v>31.660159454181358</v>
      </c>
      <c r="J52" s="173">
        <f t="shared" si="11"/>
        <v>173.34712299778522</v>
      </c>
      <c r="K52" s="173">
        <f t="shared" si="11"/>
        <v>6.964289886562463</v>
      </c>
    </row>
    <row r="53" spans="1:11" ht="11.25">
      <c r="A53" s="173" t="str">
        <f aca="true" t="shared" si="12" ref="A53:K53">A30</f>
        <v>136r2  4-14</v>
      </c>
      <c r="B53" s="173">
        <f t="shared" si="12"/>
        <v>3.537004804139514</v>
      </c>
      <c r="C53" s="173">
        <f t="shared" si="12"/>
        <v>3.8729912792183496</v>
      </c>
      <c r="D53" s="173">
        <f t="shared" si="12"/>
        <v>1229.3415915417168</v>
      </c>
      <c r="E53" s="173">
        <f t="shared" si="12"/>
        <v>1104.3614777541993</v>
      </c>
      <c r="F53" s="173">
        <f t="shared" si="12"/>
        <v>18.041976587740802</v>
      </c>
      <c r="G53" s="173">
        <f t="shared" si="12"/>
        <v>105.85021369591391</v>
      </c>
      <c r="H53" s="173">
        <f t="shared" si="12"/>
        <v>28.59916164995404</v>
      </c>
      <c r="I53" s="173">
        <f t="shared" si="12"/>
        <v>205.2385014943925</v>
      </c>
      <c r="J53" s="173">
        <f t="shared" si="12"/>
        <v>64.56382680507255</v>
      </c>
      <c r="K53" s="173">
        <f t="shared" si="12"/>
        <v>-0.2160675082841511</v>
      </c>
    </row>
    <row r="57" spans="1:11" ht="11.25">
      <c r="A57" s="32" t="str">
        <f>A6</f>
        <v>blank-1</v>
      </c>
      <c r="B57" s="32">
        <f aca="true" t="shared" si="13" ref="B57:K57">B6</f>
        <v>1.2791460777828738</v>
      </c>
      <c r="C57" s="32">
        <f t="shared" si="13"/>
        <v>4.85866664421532</v>
      </c>
      <c r="D57" s="32">
        <f t="shared" si="13"/>
        <v>19.292574222839814</v>
      </c>
      <c r="E57" s="32">
        <f t="shared" si="13"/>
        <v>6.3585767862287526</v>
      </c>
      <c r="F57" s="32">
        <f t="shared" si="13"/>
        <v>0.6479661328198256</v>
      </c>
      <c r="G57" s="32">
        <f t="shared" si="13"/>
        <v>-3.670309423642542</v>
      </c>
      <c r="H57" s="32">
        <f t="shared" si="13"/>
        <v>1.9560828525456542</v>
      </c>
      <c r="I57" s="32">
        <f t="shared" si="13"/>
        <v>33.311202637288275</v>
      </c>
      <c r="J57" s="32">
        <f t="shared" si="13"/>
        <v>5.6778005871919275</v>
      </c>
      <c r="K57" s="32">
        <f t="shared" si="13"/>
        <v>7.115578670903052</v>
      </c>
    </row>
    <row r="58" spans="1:11" ht="11.25">
      <c r="A58" s="32" t="str">
        <f>A33</f>
        <v>blank-2</v>
      </c>
      <c r="B58" s="32">
        <f aca="true" t="shared" si="14" ref="B58:K58">B33</f>
        <v>0.8806056712109275</v>
      </c>
      <c r="C58" s="32">
        <f t="shared" si="14"/>
        <v>4.561548590921153</v>
      </c>
      <c r="D58" s="32">
        <f t="shared" si="14"/>
        <v>16.985110039303493</v>
      </c>
      <c r="E58" s="32">
        <f t="shared" si="14"/>
        <v>4.662993528758871</v>
      </c>
      <c r="F58" s="32">
        <f t="shared" si="14"/>
        <v>0.7425890909920244</v>
      </c>
      <c r="G58" s="32">
        <f t="shared" si="14"/>
        <v>-3.9420907604965274</v>
      </c>
      <c r="H58" s="32">
        <f t="shared" si="14"/>
        <v>1.8914899638683211</v>
      </c>
      <c r="I58" s="32">
        <f t="shared" si="14"/>
        <v>34.82486456695736</v>
      </c>
      <c r="J58" s="32">
        <f t="shared" si="14"/>
        <v>5.560404634746441</v>
      </c>
      <c r="K58" s="32">
        <f t="shared" si="14"/>
        <v>5.611490814024891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58">
      <selection activeCell="B93" sqref="B93:B94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473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25645.817499999997</v>
      </c>
      <c r="D4" s="1">
        <f>'blk, drift &amp; conc calc'!D40</f>
        <v>452427.3821669926</v>
      </c>
      <c r="E4" s="1">
        <f>'blk, drift &amp; conc calc'!E40</f>
        <v>76159.04906968627</v>
      </c>
      <c r="F4" s="1">
        <f>'blk, drift &amp; conc calc'!F40</f>
        <v>62390.338227516775</v>
      </c>
      <c r="G4" s="1">
        <f>'blk, drift &amp; conc calc'!G40</f>
        <v>37641.0210352934</v>
      </c>
      <c r="H4" s="1">
        <f>'blk, drift &amp; conc calc'!H40</f>
        <v>27985.74637572971</v>
      </c>
      <c r="I4" s="1">
        <f>'blk, drift &amp; conc calc'!I40</f>
        <v>5465893.0728988815</v>
      </c>
      <c r="J4" s="1">
        <f>'blk, drift &amp; conc calc'!J40</f>
        <v>22569.973440740345</v>
      </c>
      <c r="K4" s="1">
        <f>'blk, drift &amp; conc calc'!K40</f>
        <v>49409.90422905608</v>
      </c>
      <c r="L4" s="1">
        <f>'blk, drift &amp; conc calc'!L40</f>
        <v>33749.94922662664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48757.22672905608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26044.150805033016</v>
      </c>
      <c r="D5" s="1">
        <f>'blk, drift &amp; conc calc'!D43</f>
        <v>478190.7450575803</v>
      </c>
      <c r="E5" s="1">
        <f>'blk, drift &amp; conc calc'!E43</f>
        <v>78556.60614275534</v>
      </c>
      <c r="F5" s="1">
        <f>'blk, drift &amp; conc calc'!F43</f>
        <v>61649.759128994345</v>
      </c>
      <c r="G5" s="1">
        <f>'blk, drift &amp; conc calc'!G43</f>
        <v>39436.0422321182</v>
      </c>
      <c r="H5" s="1">
        <f>'blk, drift &amp; conc calc'!H43</f>
        <v>27258.56424451886</v>
      </c>
      <c r="I5" s="1">
        <f>'blk, drift &amp; conc calc'!I43</f>
        <v>5534345.499178073</v>
      </c>
      <c r="J5" s="1">
        <f>'blk, drift &amp; conc calc'!J43</f>
        <v>22152.49211018465</v>
      </c>
      <c r="K5" s="1">
        <f>'blk, drift &amp; conc calc'!K43</f>
        <v>50524.6425</v>
      </c>
      <c r="L5" s="1">
        <f>'blk, drift &amp; conc calc'!L43</f>
        <v>34578.65201121073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49871.965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26075.19921695244</v>
      </c>
      <c r="D6" s="1">
        <f>'blk, drift &amp; conc calc'!D46</f>
        <v>475588.6658403151</v>
      </c>
      <c r="E6" s="1">
        <f>'blk, drift &amp; conc calc'!E46</f>
        <v>79085.98349189834</v>
      </c>
      <c r="F6" s="1">
        <f>'blk, drift &amp; conc calc'!F46</f>
        <v>64226.137428714355</v>
      </c>
      <c r="G6" s="1">
        <f>'blk, drift &amp; conc calc'!G46</f>
        <v>39839.04606328619</v>
      </c>
      <c r="H6" s="1">
        <f>'blk, drift &amp; conc calc'!H46</f>
        <v>27727.498317498805</v>
      </c>
      <c r="I6" s="1">
        <f>'blk, drift &amp; conc calc'!I46</f>
        <v>5486361.042795306</v>
      </c>
      <c r="J6" s="1">
        <f>'blk, drift &amp; conc calc'!J46</f>
        <v>21360.901193790392</v>
      </c>
      <c r="K6" s="1">
        <f>'blk, drift &amp; conc calc'!K46</f>
        <v>50117.475778962034</v>
      </c>
      <c r="L6" s="1">
        <f>'blk, drift &amp; conc calc'!L46</f>
        <v>34196.587069828085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49464.79827896203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26336.170687222904</v>
      </c>
      <c r="D7" s="1">
        <f>'blk, drift &amp; conc calc'!D51</f>
        <v>473389.03972148534</v>
      </c>
      <c r="E7" s="1">
        <f>'blk, drift &amp; conc calc'!E51</f>
        <v>77920.59996782121</v>
      </c>
      <c r="F7" s="1">
        <f>'blk, drift &amp; conc calc'!F51</f>
        <v>64530.93957954557</v>
      </c>
      <c r="G7" s="1">
        <f>'blk, drift &amp; conc calc'!G51</f>
        <v>39187.22323554438</v>
      </c>
      <c r="H7" s="1">
        <f>'blk, drift &amp; conc calc'!H51</f>
        <v>28233.01584018562</v>
      </c>
      <c r="I7" s="1">
        <f>'blk, drift &amp; conc calc'!I51</f>
        <v>5576383.459733898</v>
      </c>
      <c r="J7" s="1">
        <f>'blk, drift &amp; conc calc'!J51</f>
        <v>22968.64217786526</v>
      </c>
      <c r="K7" s="1">
        <f>'blk, drift &amp; conc calc'!K51</f>
        <v>51024.35177661006</v>
      </c>
      <c r="L7" s="1">
        <f>'blk, drift &amp; conc calc'!L51</f>
        <v>33887.177042953146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50371.67427661006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drift5</v>
      </c>
      <c r="C8" s="1">
        <f>'blk, drift &amp; conc calc'!C56</f>
        <v>26441.606813201004</v>
      </c>
      <c r="D8" s="1">
        <f>'blk, drift &amp; conc calc'!D56</f>
        <v>487294.7866518813</v>
      </c>
      <c r="E8" s="1">
        <f>'blk, drift &amp; conc calc'!E56</f>
        <v>79876.47849189834</v>
      </c>
      <c r="F8" s="1">
        <f>'blk, drift &amp; conc calc'!F56</f>
        <v>62619.44215727406</v>
      </c>
      <c r="G8" s="1">
        <f>'blk, drift &amp; conc calc'!G56</f>
        <v>39853.86898050016</v>
      </c>
      <c r="H8" s="1">
        <f>'blk, drift &amp; conc calc'!H56</f>
        <v>29612.461193938365</v>
      </c>
      <c r="I8" s="1">
        <f>'blk, drift &amp; conc calc'!I56</f>
        <v>5764502.411761016</v>
      </c>
      <c r="J8" s="1">
        <f>'blk, drift &amp; conc calc'!J56</f>
        <v>22633.4627437713</v>
      </c>
      <c r="K8" s="1">
        <f>'blk, drift &amp; conc calc'!K56</f>
        <v>51061.476068778255</v>
      </c>
      <c r="L8" s="1">
        <f>'blk, drift &amp; conc calc'!L56</f>
        <v>34739.17706982808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50408.79856877825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27517.7025</v>
      </c>
      <c r="D9" s="1">
        <f>'blk, drift &amp; conc calc'!D61</f>
        <v>466342.05991858226</v>
      </c>
      <c r="E9" s="1">
        <f>'blk, drift &amp; conc calc'!E61</f>
        <v>82246.02349189833</v>
      </c>
      <c r="F9" s="1">
        <f>'blk, drift &amp; conc calc'!F61</f>
        <v>63502.96331682792</v>
      </c>
      <c r="G9" s="1">
        <f>'blk, drift &amp; conc calc'!G61</f>
        <v>40234.56925787863</v>
      </c>
      <c r="H9" s="1">
        <f>'blk, drift &amp; conc calc'!H61</f>
        <v>29444.650452722555</v>
      </c>
      <c r="I9" s="1">
        <f>'blk, drift &amp; conc calc'!I61</f>
        <v>5834629.229377603</v>
      </c>
      <c r="J9" s="1">
        <f>'blk, drift &amp; conc calc'!J61</f>
        <v>23669.87619379039</v>
      </c>
      <c r="K9" s="1">
        <f>'blk, drift &amp; conc calc'!K61</f>
        <v>53099.5775</v>
      </c>
      <c r="L9" s="1">
        <f>'blk, drift &amp; conc calc'!L61</f>
        <v>34790.291603614125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52446.899999999994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27926.70481302671</v>
      </c>
      <c r="D10" s="1">
        <f>'blk, drift &amp; conc calc'!D66</f>
        <v>485366.9835361965</v>
      </c>
      <c r="E10" s="1">
        <f>'blk, drift &amp; conc calc'!E66</f>
        <v>85619.22037749297</v>
      </c>
      <c r="F10" s="1">
        <f>'blk, drift &amp; conc calc'!F66</f>
        <v>65475.64748424374</v>
      </c>
      <c r="G10" s="1">
        <f>'blk, drift &amp; conc calc'!G66</f>
        <v>39375.82898050017</v>
      </c>
      <c r="H10" s="1">
        <f>'blk, drift &amp; conc calc'!H66</f>
        <v>28826.850723135398</v>
      </c>
      <c r="I10" s="1">
        <f>'blk, drift &amp; conc calc'!I66</f>
        <v>5862523.204733898</v>
      </c>
      <c r="J10" s="1">
        <f>'blk, drift &amp; conc calc'!J66</f>
        <v>23382.966066586683</v>
      </c>
      <c r="K10" s="1">
        <f>'blk, drift &amp; conc calc'!K66</f>
        <v>53008.56126773587</v>
      </c>
      <c r="L10" s="1">
        <f>'blk, drift &amp; conc calc'!L66</f>
        <v>35884.517069828085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52355.88376773587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28745.368916647283</v>
      </c>
      <c r="D11" s="1">
        <f>'blk, drift &amp; conc calc'!D71</f>
        <v>489328.2400221207</v>
      </c>
      <c r="E11" s="1">
        <f>'blk, drift &amp; conc calc'!E71</f>
        <v>87817.5065903694</v>
      </c>
      <c r="F11" s="1">
        <f>'blk, drift &amp; conc calc'!F71</f>
        <v>69585.40621457541</v>
      </c>
      <c r="G11" s="1">
        <f>'blk, drift &amp; conc calc'!G71</f>
        <v>40321.84398050016</v>
      </c>
      <c r="H11" s="1">
        <f>'blk, drift &amp; conc calc'!H71</f>
        <v>30745.595940663352</v>
      </c>
      <c r="I11" s="1">
        <f>'blk, drift &amp; conc calc'!I71</f>
        <v>5745675.929733898</v>
      </c>
      <c r="J11" s="1">
        <f>'blk, drift &amp; conc calc'!J71</f>
        <v>23150.6819448167</v>
      </c>
      <c r="K11" s="1">
        <f>'blk, drift &amp; conc calc'!K71</f>
        <v>52012.5334003392</v>
      </c>
      <c r="L11" s="1">
        <f>'blk, drift &amp; conc calc'!L71</f>
        <v>35760.407069828085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51359.85590033919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9">
        <f t="shared" si="1"/>
        <v>101.5532096219316</v>
      </c>
      <c r="D15" s="159">
        <f t="shared" si="1"/>
        <v>105.69447471706705</v>
      </c>
      <c r="E15" s="159">
        <f t="shared" si="1"/>
        <v>103.14809218649157</v>
      </c>
      <c r="F15" s="159">
        <f t="shared" si="1"/>
        <v>98.81299072971558</v>
      </c>
      <c r="G15" s="159">
        <f t="shared" si="1"/>
        <v>104.76878986662376</v>
      </c>
      <c r="H15" s="159">
        <f t="shared" si="1"/>
        <v>97.40159822272425</v>
      </c>
      <c r="I15" s="159">
        <f t="shared" si="1"/>
        <v>101.25235575168116</v>
      </c>
      <c r="J15" s="159">
        <f aca="true" t="shared" si="6" ref="J15:U15">J5/J$4*100</f>
        <v>98.15027992101172</v>
      </c>
      <c r="K15" s="159">
        <f t="shared" si="3"/>
        <v>102.25610287722108</v>
      </c>
      <c r="L15" s="159">
        <f t="shared" si="6"/>
        <v>102.4554193519506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102.28630368404363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9">
        <f t="shared" si="1"/>
        <v>101.67427580326671</v>
      </c>
      <c r="D16" s="159">
        <f t="shared" si="1"/>
        <v>105.11933728732042</v>
      </c>
      <c r="E16" s="159">
        <f t="shared" si="1"/>
        <v>103.84318667048204</v>
      </c>
      <c r="F16" s="159">
        <f t="shared" si="1"/>
        <v>102.94244149551335</v>
      </c>
      <c r="G16" s="159">
        <f t="shared" si="1"/>
        <v>105.83944050277448</v>
      </c>
      <c r="H16" s="159">
        <f t="shared" si="1"/>
        <v>99.07721575560741</v>
      </c>
      <c r="I16" s="159">
        <f t="shared" si="1"/>
        <v>100.37446707470201</v>
      </c>
      <c r="J16" s="159">
        <f aca="true" t="shared" si="7" ref="J16:U16">J6/J$4*100</f>
        <v>94.64300545091695</v>
      </c>
      <c r="K16" s="159">
        <f t="shared" si="3"/>
        <v>101.4320439615219</v>
      </c>
      <c r="L16" s="159">
        <f t="shared" si="7"/>
        <v>101.32337337814148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101.4512136915373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9">
        <f t="shared" si="1"/>
        <v>102.69187436595814</v>
      </c>
      <c r="D17" s="159">
        <f t="shared" si="1"/>
        <v>104.63315404432257</v>
      </c>
      <c r="E17" s="159">
        <f t="shared" si="1"/>
        <v>102.31298961798106</v>
      </c>
      <c r="F17" s="159">
        <f t="shared" si="1"/>
        <v>103.43098212454424</v>
      </c>
      <c r="G17" s="159">
        <f t="shared" si="1"/>
        <v>104.10775839157287</v>
      </c>
      <c r="H17" s="159">
        <f t="shared" si="1"/>
        <v>100.88355501095498</v>
      </c>
      <c r="I17" s="159">
        <f t="shared" si="1"/>
        <v>102.02145167059437</v>
      </c>
      <c r="J17" s="159">
        <f aca="true" t="shared" si="8" ref="J17:U17">J7/J$4*100</f>
        <v>101.766367772526</v>
      </c>
      <c r="K17" s="159">
        <f t="shared" si="3"/>
        <v>103.26745735039209</v>
      </c>
      <c r="L17" s="159">
        <f t="shared" si="8"/>
        <v>100.40660154895357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103.31119642330246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drift5</v>
      </c>
      <c r="C18" s="159">
        <f t="shared" si="1"/>
        <v>103.10299842538069</v>
      </c>
      <c r="D18" s="159">
        <f t="shared" si="1"/>
        <v>107.70674054206981</v>
      </c>
      <c r="E18" s="159">
        <f t="shared" si="1"/>
        <v>104.8811394937594</v>
      </c>
      <c r="F18" s="159">
        <f t="shared" si="1"/>
        <v>100.36721059104026</v>
      </c>
      <c r="G18" s="159">
        <f t="shared" si="1"/>
        <v>105.8788201922895</v>
      </c>
      <c r="H18" s="159">
        <f t="shared" si="1"/>
        <v>105.81265475777843</v>
      </c>
      <c r="I18" s="159">
        <f t="shared" si="1"/>
        <v>105.46313904936608</v>
      </c>
      <c r="J18" s="159">
        <f aca="true" t="shared" si="9" ref="J18:U19">J8/J$4*100</f>
        <v>100.28129985707628</v>
      </c>
      <c r="K18" s="159">
        <f t="shared" si="3"/>
        <v>103.34259267548012</v>
      </c>
      <c r="L18" s="159">
        <f t="shared" si="9"/>
        <v>102.93104987079803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103.38733753029055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9">
        <f t="shared" si="1"/>
        <v>107.29898744697846</v>
      </c>
      <c r="D19" s="159">
        <f t="shared" si="1"/>
        <v>103.07556047667639</v>
      </c>
      <c r="E19" s="159">
        <f t="shared" si="1"/>
        <v>107.99245066287845</v>
      </c>
      <c r="F19" s="159">
        <f t="shared" si="1"/>
        <v>101.78332915146856</v>
      </c>
      <c r="G19" s="159">
        <f t="shared" si="1"/>
        <v>106.89021751071375</v>
      </c>
      <c r="H19" s="159">
        <f t="shared" si="1"/>
        <v>105.21302543589854</v>
      </c>
      <c r="I19" s="159">
        <f t="shared" si="1"/>
        <v>106.74612824584875</v>
      </c>
      <c r="J19" s="159">
        <f t="shared" si="9"/>
        <v>104.87330105167358</v>
      </c>
      <c r="K19" s="159">
        <f t="shared" si="3"/>
        <v>107.46747707471604</v>
      </c>
      <c r="L19" s="159">
        <f t="shared" si="9"/>
        <v>103.08250056911707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107.56743875415111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9">
        <f aca="true" t="shared" si="10" ref="C20:J20">C10/C$4*100</f>
        <v>108.89379842551992</v>
      </c>
      <c r="D20" s="159">
        <f t="shared" si="10"/>
        <v>107.28063832286921</v>
      </c>
      <c r="E20" s="159">
        <f t="shared" si="10"/>
        <v>112.4215985143808</v>
      </c>
      <c r="F20" s="159">
        <f t="shared" si="10"/>
        <v>104.94517155120376</v>
      </c>
      <c r="G20" s="159">
        <f t="shared" si="10"/>
        <v>104.60882276168905</v>
      </c>
      <c r="H20" s="159">
        <f t="shared" si="10"/>
        <v>103.00547405851977</v>
      </c>
      <c r="I20" s="159">
        <f t="shared" si="10"/>
        <v>107.25645610964469</v>
      </c>
      <c r="J20" s="159">
        <f t="shared" si="10"/>
        <v>103.602098283283</v>
      </c>
      <c r="K20" s="159">
        <f t="shared" si="3"/>
        <v>107.28327062120383</v>
      </c>
      <c r="L20" s="159">
        <f aca="true" t="shared" si="11" ref="L20:S21">L10/L$4*100</f>
        <v>106.32465497612485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107.3807664629441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9">
        <f aca="true" t="shared" si="12" ref="C21:J21">C11/C$4*100</f>
        <v>112.0859918645498</v>
      </c>
      <c r="D21" s="159">
        <f t="shared" si="12"/>
        <v>108.1561946313647</v>
      </c>
      <c r="E21" s="159">
        <f t="shared" si="12"/>
        <v>115.30803977084263</v>
      </c>
      <c r="F21" s="159">
        <f t="shared" si="12"/>
        <v>111.53234329459896</v>
      </c>
      <c r="G21" s="159">
        <f t="shared" si="12"/>
        <v>107.1220781782012</v>
      </c>
      <c r="H21" s="159">
        <f t="shared" si="12"/>
        <v>109.86162572861409</v>
      </c>
      <c r="I21" s="159">
        <f t="shared" si="12"/>
        <v>105.11870344157008</v>
      </c>
      <c r="J21" s="159">
        <f t="shared" si="12"/>
        <v>102.57292506613294</v>
      </c>
      <c r="K21" s="159">
        <f t="shared" si="3"/>
        <v>105.26742403550867</v>
      </c>
      <c r="L21" s="159">
        <f t="shared" si="11"/>
        <v>105.95692108957402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105.3379352064996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535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1.0051773654064386</v>
      </c>
      <c r="D26" s="28">
        <f>D$25+(D$28-D$25)*($A26-$A$25)/($A$28-$A$25)</f>
        <v>1.0189815823902235</v>
      </c>
      <c r="E26" s="28">
        <f aca="true" t="shared" si="16" ref="E26:L27">E$25+(E$28-E$25)*($A26-$A$25)/($A$28-$A$25)</f>
        <v>1.0104936406216385</v>
      </c>
      <c r="F26" s="28">
        <f t="shared" si="16"/>
        <v>0.9960433024323853</v>
      </c>
      <c r="G26" s="28">
        <f t="shared" si="16"/>
        <v>1.0158959662220792</v>
      </c>
      <c r="H26" s="28">
        <f t="shared" si="16"/>
        <v>0.9913386607424142</v>
      </c>
      <c r="I26" s="28">
        <f t="shared" si="16"/>
        <v>1.0041745191722706</v>
      </c>
      <c r="J26" s="28">
        <f t="shared" si="16"/>
        <v>0.9938342664033724</v>
      </c>
      <c r="K26" s="28">
        <f t="shared" si="16"/>
        <v>1.0075203429240702</v>
      </c>
      <c r="L26" s="28">
        <f t="shared" si="16"/>
        <v>1.0081847311731686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1.0076210122801454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bir1-1</v>
      </c>
      <c r="C27" s="28">
        <f>C$25+(C$28-C$25)*($A27-$A$25)/($A$28-$A$25)</f>
        <v>1.0103547308128773</v>
      </c>
      <c r="D27" s="28">
        <f>D$25+(D$28-D$25)*($A27-$A$25)/($A$28-$A$25)</f>
        <v>1.037963164780447</v>
      </c>
      <c r="E27" s="28">
        <f t="shared" si="16"/>
        <v>1.0209872812432772</v>
      </c>
      <c r="F27" s="28">
        <f t="shared" si="16"/>
        <v>0.9920866048647705</v>
      </c>
      <c r="G27" s="28">
        <f t="shared" si="16"/>
        <v>1.0317919324441585</v>
      </c>
      <c r="H27" s="28">
        <f t="shared" si="16"/>
        <v>0.9826773214848283</v>
      </c>
      <c r="I27" s="28">
        <f t="shared" si="16"/>
        <v>1.008349038344541</v>
      </c>
      <c r="J27" s="28">
        <f t="shared" si="16"/>
        <v>0.9876685328067448</v>
      </c>
      <c r="K27" s="28">
        <f t="shared" si="16"/>
        <v>1.0150406858481407</v>
      </c>
      <c r="L27" s="28">
        <f t="shared" si="16"/>
        <v>1.0163694623463373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1.015242024560291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1.015532096219316</v>
      </c>
      <c r="D28" s="30">
        <f>D15/100</f>
        <v>1.0569447471706706</v>
      </c>
      <c r="E28" s="30">
        <f aca="true" t="shared" si="21" ref="E28:L28">E15/100</f>
        <v>1.0314809218649157</v>
      </c>
      <c r="F28" s="30">
        <f t="shared" si="21"/>
        <v>0.9881299072971558</v>
      </c>
      <c r="G28" s="30">
        <f t="shared" si="21"/>
        <v>1.0476878986662377</v>
      </c>
      <c r="H28" s="30">
        <f t="shared" si="21"/>
        <v>0.9740159822272425</v>
      </c>
      <c r="I28" s="30">
        <f t="shared" si="21"/>
        <v>1.0125235575168117</v>
      </c>
      <c r="J28" s="30">
        <f t="shared" si="21"/>
        <v>0.9815027992101172</v>
      </c>
      <c r="K28" s="30">
        <f t="shared" si="21"/>
        <v>1.022561028772211</v>
      </c>
      <c r="L28" s="30">
        <f t="shared" si="21"/>
        <v>1.024554193519506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1.0228630368404363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jp1-1</v>
      </c>
      <c r="C29" s="33">
        <f>C$28+(C$31-C$28)*($A29-$A$28)/($A$31-$A$28)</f>
        <v>1.0159356501570997</v>
      </c>
      <c r="D29" s="33">
        <f>D$28+(D$31-D$28)*($A29-$A$28)/($A$31-$A$28)</f>
        <v>1.0550276224048485</v>
      </c>
      <c r="E29" s="33">
        <f aca="true" t="shared" si="23" ref="E29:L30">E$28+(E$31-E$28)*($A29-$A$28)/($A$31-$A$28)</f>
        <v>1.0337979034782172</v>
      </c>
      <c r="F29" s="33">
        <f t="shared" si="23"/>
        <v>1.0018947431831484</v>
      </c>
      <c r="G29" s="33">
        <f t="shared" si="23"/>
        <v>1.0512567341200734</v>
      </c>
      <c r="H29" s="33">
        <f t="shared" si="23"/>
        <v>0.9796013740035198</v>
      </c>
      <c r="I29" s="33">
        <f t="shared" si="23"/>
        <v>1.0095972619268812</v>
      </c>
      <c r="J29" s="33">
        <f t="shared" si="23"/>
        <v>0.9698118843098013</v>
      </c>
      <c r="K29" s="33">
        <f t="shared" si="23"/>
        <v>1.0198141657198803</v>
      </c>
      <c r="L29" s="33">
        <f t="shared" si="23"/>
        <v>1.0207807069401422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1.020079403532082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jgb-1</v>
      </c>
      <c r="C30" s="33">
        <f>C$28+(C$31-C$28)*($A30-$A$28)/($A$31-$A$28)</f>
        <v>1.0163392040948833</v>
      </c>
      <c r="D30" s="33">
        <f>D$28+(D$31-D$28)*($A30-$A$28)/($A$31-$A$28)</f>
        <v>1.0531104976390262</v>
      </c>
      <c r="E30" s="33">
        <f t="shared" si="23"/>
        <v>1.036114885091519</v>
      </c>
      <c r="F30" s="33">
        <f t="shared" si="23"/>
        <v>1.015659579069141</v>
      </c>
      <c r="G30" s="33">
        <f t="shared" si="23"/>
        <v>1.054825569573909</v>
      </c>
      <c r="H30" s="33">
        <f t="shared" si="23"/>
        <v>0.9851867657797969</v>
      </c>
      <c r="I30" s="33">
        <f t="shared" si="23"/>
        <v>1.0066709663369506</v>
      </c>
      <c r="J30" s="33">
        <f t="shared" si="23"/>
        <v>0.9581209694094854</v>
      </c>
      <c r="K30" s="33">
        <f t="shared" si="23"/>
        <v>1.0170673026675496</v>
      </c>
      <c r="L30" s="33">
        <f t="shared" si="23"/>
        <v>1.0170072203607785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1.0172957702237275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1.0167427580326671</v>
      </c>
      <c r="D31" s="30">
        <f>D16/100</f>
        <v>1.0511933728732041</v>
      </c>
      <c r="E31" s="30">
        <f aca="true" t="shared" si="27" ref="E31:L31">E16/100</f>
        <v>1.0384318667048205</v>
      </c>
      <c r="F31" s="30">
        <f t="shared" si="27"/>
        <v>1.0294244149551335</v>
      </c>
      <c r="G31" s="30">
        <f t="shared" si="27"/>
        <v>1.0583944050277447</v>
      </c>
      <c r="H31" s="30">
        <f t="shared" si="27"/>
        <v>0.9907721575560742</v>
      </c>
      <c r="I31" s="30">
        <f t="shared" si="27"/>
        <v>1.0037446707470201</v>
      </c>
      <c r="J31" s="30">
        <f t="shared" si="27"/>
        <v>0.9464300545091695</v>
      </c>
      <c r="K31" s="30">
        <f t="shared" si="27"/>
        <v>1.014320439615219</v>
      </c>
      <c r="L31" s="30">
        <f t="shared" si="27"/>
        <v>1.0132337337814148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1.0145121369153731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142r2  68-78</v>
      </c>
      <c r="C32" s="33">
        <f aca="true" t="shared" si="29" ref="C32:D35">C$31+(C$36-C$31)*($A32-$A$31)/($A$36-$A$31)</f>
        <v>1.01877795515805</v>
      </c>
      <c r="D32" s="33">
        <f t="shared" si="29"/>
        <v>1.0502210063872084</v>
      </c>
      <c r="E32" s="33">
        <f aca="true" t="shared" si="30" ref="E32:L35">E$31+(E$36-E$31)*($A32-$A$31)/($A$36-$A$31)</f>
        <v>1.0353714725998184</v>
      </c>
      <c r="F32" s="33">
        <f t="shared" si="30"/>
        <v>1.0304014962131953</v>
      </c>
      <c r="G32" s="33">
        <f t="shared" si="30"/>
        <v>1.0549310408053416</v>
      </c>
      <c r="H32" s="33">
        <f t="shared" si="30"/>
        <v>0.9943848360667693</v>
      </c>
      <c r="I32" s="33">
        <f t="shared" si="30"/>
        <v>1.007038639938805</v>
      </c>
      <c r="J32" s="33">
        <f t="shared" si="30"/>
        <v>0.9606767791523876</v>
      </c>
      <c r="K32" s="33">
        <f t="shared" si="30"/>
        <v>1.0179912663929593</v>
      </c>
      <c r="L32" s="33">
        <f t="shared" si="30"/>
        <v>1.011400190123039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1.0182321023789034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145r1  64-74</v>
      </c>
      <c r="C33" s="33">
        <f t="shared" si="29"/>
        <v>1.020813152283433</v>
      </c>
      <c r="D33" s="33">
        <f t="shared" si="29"/>
        <v>1.0492486399012126</v>
      </c>
      <c r="E33" s="33">
        <f t="shared" si="30"/>
        <v>1.0323110784948164</v>
      </c>
      <c r="F33" s="33">
        <f t="shared" si="30"/>
        <v>1.0313785774712572</v>
      </c>
      <c r="G33" s="33">
        <f t="shared" si="30"/>
        <v>1.0514676765829383</v>
      </c>
      <c r="H33" s="33">
        <f t="shared" si="30"/>
        <v>0.9979975145774644</v>
      </c>
      <c r="I33" s="33">
        <f t="shared" si="30"/>
        <v>1.0103326091305895</v>
      </c>
      <c r="J33" s="33">
        <f t="shared" si="30"/>
        <v>0.9749235037956057</v>
      </c>
      <c r="K33" s="33">
        <f t="shared" si="30"/>
        <v>1.0216620931706997</v>
      </c>
      <c r="L33" s="33">
        <f t="shared" si="30"/>
        <v>1.009566646464663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1.0219520678424336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145r3  28-36</v>
      </c>
      <c r="C34" s="33">
        <f t="shared" si="29"/>
        <v>1.0228483494088156</v>
      </c>
      <c r="D34" s="33">
        <f t="shared" si="29"/>
        <v>1.0482762734152171</v>
      </c>
      <c r="E34" s="33">
        <f t="shared" si="30"/>
        <v>1.0292506843898146</v>
      </c>
      <c r="F34" s="33">
        <f t="shared" si="30"/>
        <v>1.0323556587293188</v>
      </c>
      <c r="G34" s="33">
        <f t="shared" si="30"/>
        <v>1.0480043123605352</v>
      </c>
      <c r="H34" s="33">
        <f t="shared" si="30"/>
        <v>1.0016101930881596</v>
      </c>
      <c r="I34" s="33">
        <f t="shared" si="30"/>
        <v>1.0136265783223743</v>
      </c>
      <c r="J34" s="33">
        <f t="shared" si="30"/>
        <v>0.9891702284388237</v>
      </c>
      <c r="K34" s="33">
        <f t="shared" si="30"/>
        <v>1.0253329199484402</v>
      </c>
      <c r="L34" s="33">
        <f t="shared" si="30"/>
        <v>1.0077331028062875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1.0256720333059641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ja3-1</v>
      </c>
      <c r="C35" s="33">
        <f t="shared" si="29"/>
        <v>1.0248835465341986</v>
      </c>
      <c r="D35" s="33">
        <f t="shared" si="29"/>
        <v>1.0473039069292214</v>
      </c>
      <c r="E35" s="33">
        <f t="shared" si="30"/>
        <v>1.0261902902848126</v>
      </c>
      <c r="F35" s="33">
        <f t="shared" si="30"/>
        <v>1.0333327399873806</v>
      </c>
      <c r="G35" s="33">
        <f t="shared" si="30"/>
        <v>1.0445409481381318</v>
      </c>
      <c r="H35" s="33">
        <f t="shared" si="30"/>
        <v>1.0052228715988547</v>
      </c>
      <c r="I35" s="33">
        <f t="shared" si="30"/>
        <v>1.016920547514159</v>
      </c>
      <c r="J35" s="33">
        <f t="shared" si="30"/>
        <v>1.0034169530820418</v>
      </c>
      <c r="K35" s="33">
        <f t="shared" si="30"/>
        <v>1.0290037467261806</v>
      </c>
      <c r="L35" s="33">
        <f t="shared" si="30"/>
        <v>1.0058995591479116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1.0293919987694944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1.0269187436595815</v>
      </c>
      <c r="D36" s="30">
        <f>D17/100</f>
        <v>1.0463315404432256</v>
      </c>
      <c r="E36" s="30">
        <f aca="true" t="shared" si="34" ref="E36:L36">E17/100</f>
        <v>1.0231298961798105</v>
      </c>
      <c r="F36" s="30">
        <f t="shared" si="34"/>
        <v>1.0343098212454425</v>
      </c>
      <c r="G36" s="30">
        <f t="shared" si="34"/>
        <v>1.0410775839157287</v>
      </c>
      <c r="H36" s="30">
        <f t="shared" si="34"/>
        <v>1.0088355501095498</v>
      </c>
      <c r="I36" s="30">
        <f t="shared" si="34"/>
        <v>1.0202145167059438</v>
      </c>
      <c r="J36" s="30">
        <f t="shared" si="34"/>
        <v>1.01766367772526</v>
      </c>
      <c r="K36" s="30">
        <f t="shared" si="34"/>
        <v>1.032674573503921</v>
      </c>
      <c r="L36" s="30">
        <f t="shared" si="34"/>
        <v>1.0040660154895358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1.0331119642330246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dts1-1</v>
      </c>
      <c r="C37" s="33">
        <f>C$36+(C$41-C$36)*($A37-$A$36)/($A$41-$A$36)</f>
        <v>1.0277409917784266</v>
      </c>
      <c r="D37" s="33">
        <f>D$36+(D$41-D$36)*($A37-$A$36)/($A$41-$A$36)</f>
        <v>1.0524787134387201</v>
      </c>
      <c r="E37" s="33">
        <f aca="true" t="shared" si="36" ref="E37:L38">E$36+(E$41-E$36)*($A37-$A$36)/($A$41-$A$36)</f>
        <v>1.0282661959313673</v>
      </c>
      <c r="F37" s="33">
        <f t="shared" si="36"/>
        <v>1.0281822781784344</v>
      </c>
      <c r="G37" s="33">
        <f t="shared" si="36"/>
        <v>1.044619707517162</v>
      </c>
      <c r="H37" s="33">
        <f t="shared" si="36"/>
        <v>1.0186937496031967</v>
      </c>
      <c r="I37" s="33">
        <f t="shared" si="36"/>
        <v>1.0270978914634872</v>
      </c>
      <c r="J37" s="33">
        <f t="shared" si="36"/>
        <v>1.0146935418943606</v>
      </c>
      <c r="K37" s="33">
        <f t="shared" si="36"/>
        <v>1.032824844154097</v>
      </c>
      <c r="L37" s="33">
        <f t="shared" si="36"/>
        <v>1.0091149121332248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1.0332642464470008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147r2  24-30</v>
      </c>
      <c r="C38" s="33">
        <f>C$36+(C$41-C$36)*($A38-$A$36)/($A$41-$A$36)</f>
        <v>1.0285632398972717</v>
      </c>
      <c r="D38" s="33">
        <f>D$36+(D$41-D$36)*($A38-$A$36)/($A$41-$A$36)</f>
        <v>1.0586258864342146</v>
      </c>
      <c r="E38" s="33">
        <f t="shared" si="36"/>
        <v>1.033402495682924</v>
      </c>
      <c r="F38" s="33">
        <f t="shared" si="36"/>
        <v>1.0220547351114264</v>
      </c>
      <c r="G38" s="33">
        <f t="shared" si="36"/>
        <v>1.0481618311185952</v>
      </c>
      <c r="H38" s="33">
        <f t="shared" si="36"/>
        <v>1.0285519490968436</v>
      </c>
      <c r="I38" s="33">
        <f t="shared" si="36"/>
        <v>1.0339812662210306</v>
      </c>
      <c r="J38" s="33">
        <f t="shared" si="36"/>
        <v>1.011723406063461</v>
      </c>
      <c r="K38" s="33">
        <f t="shared" si="36"/>
        <v>1.032975114804273</v>
      </c>
      <c r="L38" s="33">
        <f t="shared" si="36"/>
        <v>1.0141638087769136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1.0334165286609769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148r2  34-44</v>
      </c>
      <c r="C39" s="33">
        <f t="shared" si="38"/>
        <v>1.0293854880161166</v>
      </c>
      <c r="D39" s="33">
        <f t="shared" si="38"/>
        <v>1.0647730594297091</v>
      </c>
      <c r="E39" s="33">
        <f t="shared" si="38"/>
        <v>1.0385387954344807</v>
      </c>
      <c r="F39" s="33">
        <f t="shared" si="38"/>
        <v>1.0159271920444186</v>
      </c>
      <c r="G39" s="33">
        <f t="shared" si="38"/>
        <v>1.0517039547200284</v>
      </c>
      <c r="H39" s="33">
        <f t="shared" si="38"/>
        <v>1.0384101485904906</v>
      </c>
      <c r="I39" s="33">
        <f t="shared" si="38"/>
        <v>1.040864640978574</v>
      </c>
      <c r="J39" s="33">
        <f t="shared" si="38"/>
        <v>1.0087532702325617</v>
      </c>
      <c r="K39" s="33">
        <f t="shared" si="38"/>
        <v>1.033125385454449</v>
      </c>
      <c r="L39" s="33">
        <f t="shared" si="38"/>
        <v>1.0192127054206026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1.0335688108749532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149r2  10-20</v>
      </c>
      <c r="C40" s="33">
        <f t="shared" si="38"/>
        <v>1.0302077361349617</v>
      </c>
      <c r="D40" s="33">
        <f t="shared" si="38"/>
        <v>1.0709202324252036</v>
      </c>
      <c r="E40" s="33">
        <f t="shared" si="38"/>
        <v>1.0436750951860374</v>
      </c>
      <c r="F40" s="33">
        <f t="shared" si="38"/>
        <v>1.0097996489774106</v>
      </c>
      <c r="G40" s="33">
        <f t="shared" si="38"/>
        <v>1.0552460783214617</v>
      </c>
      <c r="H40" s="33">
        <f t="shared" si="38"/>
        <v>1.0482683480841375</v>
      </c>
      <c r="I40" s="33">
        <f t="shared" si="38"/>
        <v>1.0477480157361174</v>
      </c>
      <c r="J40" s="33">
        <f t="shared" si="38"/>
        <v>1.0057831344016621</v>
      </c>
      <c r="K40" s="33">
        <f t="shared" si="38"/>
        <v>1.033275656104625</v>
      </c>
      <c r="L40" s="33">
        <f t="shared" si="38"/>
        <v>1.0242616020642914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1.0337210930889293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drift5</v>
      </c>
      <c r="C41" s="30">
        <f>C18/100</f>
        <v>1.0310299842538069</v>
      </c>
      <c r="D41" s="30">
        <f>D18/100</f>
        <v>1.0770674054206981</v>
      </c>
      <c r="E41" s="30">
        <f aca="true" t="shared" si="40" ref="E41:L41">E18/100</f>
        <v>1.0488113949375941</v>
      </c>
      <c r="F41" s="30">
        <f t="shared" si="40"/>
        <v>1.0036721059104026</v>
      </c>
      <c r="G41" s="30">
        <f t="shared" si="40"/>
        <v>1.058788201922895</v>
      </c>
      <c r="H41" s="30">
        <f t="shared" si="40"/>
        <v>1.0581265475777843</v>
      </c>
      <c r="I41" s="30">
        <f t="shared" si="40"/>
        <v>1.0546313904936608</v>
      </c>
      <c r="J41" s="30">
        <f t="shared" si="40"/>
        <v>1.0028129985707628</v>
      </c>
      <c r="K41" s="30">
        <f t="shared" si="40"/>
        <v>1.0334259267548012</v>
      </c>
      <c r="L41" s="30">
        <f t="shared" si="40"/>
        <v>1.0293104987079804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1.0338733753029055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bir1-2</v>
      </c>
      <c r="C42" s="33">
        <f aca="true" t="shared" si="42" ref="C42:V43">C$41+(C$46-C$41)*($A42-$A$41)/($A$46-$A$41)</f>
        <v>1.0394219622970025</v>
      </c>
      <c r="D42" s="33">
        <f t="shared" si="42"/>
        <v>1.0678050452899113</v>
      </c>
      <c r="E42" s="33">
        <f t="shared" si="42"/>
        <v>1.0550340172758321</v>
      </c>
      <c r="F42" s="33">
        <f t="shared" si="42"/>
        <v>1.0065043430312592</v>
      </c>
      <c r="G42" s="33">
        <f t="shared" si="42"/>
        <v>1.0608109965597434</v>
      </c>
      <c r="H42" s="33">
        <f t="shared" si="42"/>
        <v>1.0569272889340247</v>
      </c>
      <c r="I42" s="33">
        <f t="shared" si="42"/>
        <v>1.057197368886626</v>
      </c>
      <c r="J42" s="33">
        <f t="shared" si="42"/>
        <v>1.0119970009599575</v>
      </c>
      <c r="K42" s="33">
        <f t="shared" si="42"/>
        <v>1.041675695553273</v>
      </c>
      <c r="L42" s="33">
        <f t="shared" si="42"/>
        <v>1.0296134001046184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1.0422335777506266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150r1  72-82</v>
      </c>
      <c r="C43" s="33">
        <f>C$41+(C$46-C$41)*($A43-$A$41)/($A$46-$A$41)</f>
        <v>1.047813940340198</v>
      </c>
      <c r="D43" s="33">
        <f>D$41+(D$46-D$41)*($A43-$A$41)/($A$46-$A$41)</f>
        <v>1.0585426851591244</v>
      </c>
      <c r="E43" s="33">
        <f t="shared" si="42"/>
        <v>1.0612566396140704</v>
      </c>
      <c r="F43" s="33">
        <f t="shared" si="42"/>
        <v>1.009336580152116</v>
      </c>
      <c r="G43" s="33">
        <f t="shared" si="42"/>
        <v>1.062833791196592</v>
      </c>
      <c r="H43" s="33">
        <f t="shared" si="42"/>
        <v>1.0557280302902647</v>
      </c>
      <c r="I43" s="33">
        <f t="shared" si="42"/>
        <v>1.0597633472795915</v>
      </c>
      <c r="J43" s="33">
        <f t="shared" si="42"/>
        <v>1.021181003349152</v>
      </c>
      <c r="K43" s="33">
        <f t="shared" si="42"/>
        <v>1.0499254643517448</v>
      </c>
      <c r="L43" s="33">
        <f t="shared" si="42"/>
        <v>1.0299163015012565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1.0505937801983478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151r2  22-30</v>
      </c>
      <c r="C44" s="33">
        <f t="shared" si="43"/>
        <v>1.0562059183833934</v>
      </c>
      <c r="D44" s="33">
        <f t="shared" si="43"/>
        <v>1.0492803250283376</v>
      </c>
      <c r="E44" s="33">
        <f t="shared" si="43"/>
        <v>1.0674792619523084</v>
      </c>
      <c r="F44" s="33">
        <f t="shared" si="43"/>
        <v>1.0121688172729724</v>
      </c>
      <c r="G44" s="33">
        <f t="shared" si="43"/>
        <v>1.0648565858334404</v>
      </c>
      <c r="H44" s="33">
        <f t="shared" si="43"/>
        <v>1.054528771646505</v>
      </c>
      <c r="I44" s="33">
        <f t="shared" si="43"/>
        <v>1.0623293256725568</v>
      </c>
      <c r="J44" s="33">
        <f t="shared" si="43"/>
        <v>1.0303650057383467</v>
      </c>
      <c r="K44" s="33">
        <f t="shared" si="43"/>
        <v>1.0581752331502168</v>
      </c>
      <c r="L44" s="33">
        <f t="shared" si="43"/>
        <v>1.0302192028978947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1.0589539826460688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bhvo2-1 unignited</v>
      </c>
      <c r="C45" s="33">
        <f t="shared" si="43"/>
        <v>1.064597896426589</v>
      </c>
      <c r="D45" s="33">
        <f t="shared" si="43"/>
        <v>1.0400179648975507</v>
      </c>
      <c r="E45" s="33">
        <f t="shared" si="43"/>
        <v>1.0737018842905466</v>
      </c>
      <c r="F45" s="33">
        <f t="shared" si="43"/>
        <v>1.015001054393829</v>
      </c>
      <c r="G45" s="33">
        <f t="shared" si="43"/>
        <v>1.066879380470289</v>
      </c>
      <c r="H45" s="33">
        <f t="shared" si="43"/>
        <v>1.0533295130027451</v>
      </c>
      <c r="I45" s="33">
        <f t="shared" si="43"/>
        <v>1.0648953040655222</v>
      </c>
      <c r="J45" s="33">
        <f t="shared" si="43"/>
        <v>1.0395490081275411</v>
      </c>
      <c r="K45" s="33">
        <f t="shared" si="43"/>
        <v>1.0664250019486885</v>
      </c>
      <c r="L45" s="33">
        <f t="shared" si="43"/>
        <v>1.0305221042945327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1.06731418509379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1.0729898744697846</v>
      </c>
      <c r="D46" s="30">
        <f>D19/100</f>
        <v>1.0307556047667639</v>
      </c>
      <c r="E46" s="30">
        <f aca="true" t="shared" si="45" ref="E46:L46">E19/100</f>
        <v>1.0799245066287846</v>
      </c>
      <c r="F46" s="30">
        <f t="shared" si="45"/>
        <v>1.0178332915146857</v>
      </c>
      <c r="G46" s="30">
        <f t="shared" si="45"/>
        <v>1.0689021751071375</v>
      </c>
      <c r="H46" s="30">
        <f t="shared" si="45"/>
        <v>1.0521302543589854</v>
      </c>
      <c r="I46" s="30">
        <f t="shared" si="45"/>
        <v>1.0674612824584875</v>
      </c>
      <c r="J46" s="30">
        <f t="shared" si="45"/>
        <v>1.0487330105167358</v>
      </c>
      <c r="K46" s="30">
        <f t="shared" si="45"/>
        <v>1.0746747707471604</v>
      </c>
      <c r="L46" s="30">
        <f t="shared" si="45"/>
        <v>1.0308250056911707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1.0756743875415111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155r2  20-26</v>
      </c>
      <c r="C47" s="28">
        <f>C$46+(C$51-C$46)*($A47-$A$46)/($A$51-$A$46)</f>
        <v>1.0761794964268674</v>
      </c>
      <c r="D47" s="28">
        <f>D$46+(D$51-D$46)*($A47-$A$46)/($A$51-$A$46)</f>
        <v>1.0391657604591495</v>
      </c>
      <c r="E47" s="28">
        <f aca="true" t="shared" si="47" ref="E47:L47">E$46+(E$51-E$46)*($A47-$A$46)/($A$51-$A$46)</f>
        <v>1.0887828023317894</v>
      </c>
      <c r="F47" s="28">
        <f t="shared" si="47"/>
        <v>1.024156976314156</v>
      </c>
      <c r="G47" s="28">
        <f t="shared" si="47"/>
        <v>1.0643393856090881</v>
      </c>
      <c r="H47" s="28">
        <f t="shared" si="47"/>
        <v>1.0477151516042278</v>
      </c>
      <c r="I47" s="28">
        <f t="shared" si="47"/>
        <v>1.0684819381860793</v>
      </c>
      <c r="J47" s="28">
        <f t="shared" si="47"/>
        <v>1.0461906049799548</v>
      </c>
      <c r="K47" s="28">
        <f t="shared" si="47"/>
        <v>1.074306357840136</v>
      </c>
      <c r="L47" s="28">
        <f t="shared" si="47"/>
        <v>1.0373093145051864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1.075301042959097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jp1-2</v>
      </c>
      <c r="C48" s="28">
        <f aca="true" t="shared" si="49" ref="C48:S50">C$46+(C$51-C$46)*($A48-$A$46)/($A$51-$A$46)</f>
        <v>1.0793691183839504</v>
      </c>
      <c r="D48" s="28">
        <f t="shared" si="49"/>
        <v>1.0475759161515352</v>
      </c>
      <c r="E48" s="28">
        <f t="shared" si="49"/>
        <v>1.097641098034794</v>
      </c>
      <c r="F48" s="28">
        <f t="shared" si="49"/>
        <v>1.0304806611136264</v>
      </c>
      <c r="G48" s="28">
        <f t="shared" si="49"/>
        <v>1.0597765961110388</v>
      </c>
      <c r="H48" s="28">
        <f t="shared" si="49"/>
        <v>1.0433000488494704</v>
      </c>
      <c r="I48" s="28">
        <f t="shared" si="49"/>
        <v>1.0695025939136713</v>
      </c>
      <c r="J48" s="28">
        <f t="shared" si="49"/>
        <v>1.0436481994431734</v>
      </c>
      <c r="K48" s="28">
        <f t="shared" si="49"/>
        <v>1.0739379449331115</v>
      </c>
      <c r="L48" s="28">
        <f t="shared" si="49"/>
        <v>1.0437936233192018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1.0749276983766831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157r2  81-90</v>
      </c>
      <c r="C49" s="28">
        <f>C$46+(C$51-C$46)*($A49-$A$46)/($A$51-$A$46)</f>
        <v>1.0825587403410333</v>
      </c>
      <c r="D49" s="28">
        <f>D$46+(D$51-D$46)*($A49-$A$46)/($A$51-$A$46)</f>
        <v>1.0559860718439207</v>
      </c>
      <c r="E49" s="28">
        <f t="shared" si="49"/>
        <v>1.1064993937377987</v>
      </c>
      <c r="F49" s="28">
        <f t="shared" si="49"/>
        <v>1.036804345913097</v>
      </c>
      <c r="G49" s="28">
        <f t="shared" si="49"/>
        <v>1.0552138066129892</v>
      </c>
      <c r="H49" s="28">
        <f t="shared" si="49"/>
        <v>1.0388849460947127</v>
      </c>
      <c r="I49" s="28">
        <f t="shared" si="49"/>
        <v>1.070523249641263</v>
      </c>
      <c r="J49" s="28">
        <f t="shared" si="49"/>
        <v>1.0411057939063924</v>
      </c>
      <c r="K49" s="28">
        <f t="shared" si="49"/>
        <v>1.0735695320260872</v>
      </c>
      <c r="L49" s="28">
        <f t="shared" si="49"/>
        <v>1.0502779321332174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1.074554353794269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136r2  4-14</v>
      </c>
      <c r="C50" s="28">
        <f t="shared" si="49"/>
        <v>1.0857483622981163</v>
      </c>
      <c r="D50" s="28">
        <f t="shared" si="49"/>
        <v>1.0643962275363064</v>
      </c>
      <c r="E50" s="28">
        <f t="shared" si="49"/>
        <v>1.1153576894408033</v>
      </c>
      <c r="F50" s="28">
        <f t="shared" si="49"/>
        <v>1.0431280307125672</v>
      </c>
      <c r="G50" s="28">
        <f t="shared" si="49"/>
        <v>1.05065101711494</v>
      </c>
      <c r="H50" s="28">
        <f t="shared" si="49"/>
        <v>1.0344698433399553</v>
      </c>
      <c r="I50" s="28">
        <f t="shared" si="49"/>
        <v>1.0715439053688551</v>
      </c>
      <c r="J50" s="28">
        <f t="shared" si="49"/>
        <v>1.038563388369611</v>
      </c>
      <c r="K50" s="28">
        <f t="shared" si="49"/>
        <v>1.0732011191190627</v>
      </c>
      <c r="L50" s="28">
        <f t="shared" si="49"/>
        <v>1.0567622409472328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1.074181009211855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1.0889379842551992</v>
      </c>
      <c r="D51" s="30">
        <f>D20/100</f>
        <v>1.072806383228692</v>
      </c>
      <c r="E51" s="30">
        <f aca="true" t="shared" si="52" ref="E51:L51">E20/100</f>
        <v>1.124215985143808</v>
      </c>
      <c r="F51" s="30">
        <f t="shared" si="52"/>
        <v>1.0494517155120375</v>
      </c>
      <c r="G51" s="30">
        <f t="shared" si="52"/>
        <v>1.0460882276168906</v>
      </c>
      <c r="H51" s="30">
        <f t="shared" si="52"/>
        <v>1.0300547405851976</v>
      </c>
      <c r="I51" s="30">
        <f t="shared" si="52"/>
        <v>1.072564561096447</v>
      </c>
      <c r="J51" s="30">
        <f t="shared" si="52"/>
        <v>1.03602098283283</v>
      </c>
      <c r="K51" s="30">
        <f t="shared" si="52"/>
        <v>1.0728327062120382</v>
      </c>
      <c r="L51" s="30">
        <f t="shared" si="52"/>
        <v>1.0632465497612484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1.073807664629441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ja3-2</v>
      </c>
      <c r="C52" s="28">
        <f aca="true" t="shared" si="54" ref="C52:D55">C$51+(C$56-C$51)*($A52-$A$51)/($A$56-$A$51)</f>
        <v>1.095322371133259</v>
      </c>
      <c r="D52" s="28">
        <f t="shared" si="54"/>
        <v>1.074557495845683</v>
      </c>
      <c r="E52" s="28">
        <f aca="true" t="shared" si="55" ref="E52:L52">E$51+(E$56-E$51)*($A52-$A$51)/($A$56-$A$51)</f>
        <v>1.1299888676567318</v>
      </c>
      <c r="F52" s="28">
        <f t="shared" si="55"/>
        <v>1.062626058998828</v>
      </c>
      <c r="G52" s="28">
        <f t="shared" si="55"/>
        <v>1.0511147384499149</v>
      </c>
      <c r="H52" s="28">
        <f t="shared" si="55"/>
        <v>1.0437670439253863</v>
      </c>
      <c r="I52" s="28">
        <f t="shared" si="55"/>
        <v>1.0682890557602978</v>
      </c>
      <c r="J52" s="28">
        <f t="shared" si="55"/>
        <v>1.03396263639853</v>
      </c>
      <c r="K52" s="28">
        <f t="shared" si="55"/>
        <v>1.0688010130406478</v>
      </c>
      <c r="L52" s="28">
        <f t="shared" si="55"/>
        <v>1.0625110819881467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1.0697220021165519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1.1017067580113187</v>
      </c>
      <c r="D53" s="28">
        <f t="shared" si="54"/>
        <v>1.076308608462674</v>
      </c>
      <c r="E53" s="28">
        <f aca="true" t="shared" si="57" ref="E53:L55">E$51+(E$56-E$51)*($A53-$A$51)/($A$56-$A$51)</f>
        <v>1.1357617501696553</v>
      </c>
      <c r="F53" s="28">
        <f t="shared" si="57"/>
        <v>1.0758004024856183</v>
      </c>
      <c r="G53" s="28">
        <f t="shared" si="57"/>
        <v>1.0561412492829392</v>
      </c>
      <c r="H53" s="28">
        <f t="shared" si="57"/>
        <v>1.057479347265575</v>
      </c>
      <c r="I53" s="28">
        <f t="shared" si="57"/>
        <v>1.0640135504241486</v>
      </c>
      <c r="J53" s="28">
        <f t="shared" si="57"/>
        <v>1.0319042899642297</v>
      </c>
      <c r="K53" s="28">
        <f t="shared" si="57"/>
        <v>1.0647693198692576</v>
      </c>
      <c r="L53" s="28">
        <f t="shared" si="57"/>
        <v>1.0617756142150452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1.065636339603663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1.1080911448893784</v>
      </c>
      <c r="D54" s="28">
        <f t="shared" si="54"/>
        <v>1.078059721079665</v>
      </c>
      <c r="E54" s="28">
        <f t="shared" si="57"/>
        <v>1.141534632682579</v>
      </c>
      <c r="F54" s="28">
        <f t="shared" si="57"/>
        <v>1.0889747459724088</v>
      </c>
      <c r="G54" s="28">
        <f t="shared" si="57"/>
        <v>1.0611677601159635</v>
      </c>
      <c r="H54" s="28">
        <f t="shared" si="57"/>
        <v>1.0711916506057635</v>
      </c>
      <c r="I54" s="28">
        <f t="shared" si="57"/>
        <v>1.0597380450879992</v>
      </c>
      <c r="J54" s="28">
        <f t="shared" si="57"/>
        <v>1.0298459435299296</v>
      </c>
      <c r="K54" s="28">
        <f t="shared" si="57"/>
        <v>1.0607376266978672</v>
      </c>
      <c r="L54" s="28">
        <f t="shared" si="57"/>
        <v>1.0610401464419434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1.0615506770907739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bhvo2-2 unignited</v>
      </c>
      <c r="C55" s="28">
        <f t="shared" si="54"/>
        <v>1.1144755317674382</v>
      </c>
      <c r="D55" s="28">
        <f t="shared" si="54"/>
        <v>1.079810833696656</v>
      </c>
      <c r="E55" s="28">
        <f t="shared" si="57"/>
        <v>1.1473075151955026</v>
      </c>
      <c r="F55" s="28">
        <f t="shared" si="57"/>
        <v>1.1021490894591992</v>
      </c>
      <c r="G55" s="28">
        <f t="shared" si="57"/>
        <v>1.0661942709489878</v>
      </c>
      <c r="H55" s="28">
        <f t="shared" si="57"/>
        <v>1.0849039539459522</v>
      </c>
      <c r="I55" s="28">
        <f t="shared" si="57"/>
        <v>1.05546253975185</v>
      </c>
      <c r="J55" s="28">
        <f t="shared" si="57"/>
        <v>1.0277875970956294</v>
      </c>
      <c r="K55" s="28">
        <f t="shared" si="57"/>
        <v>1.056705933526477</v>
      </c>
      <c r="L55" s="28">
        <f t="shared" si="57"/>
        <v>1.060304678668842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1.057465014577885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1.120859918645498</v>
      </c>
      <c r="D56" s="30">
        <f>D21/100</f>
        <v>1.081561946313647</v>
      </c>
      <c r="E56" s="30">
        <f aca="true" t="shared" si="58" ref="E56:L56">E21/100</f>
        <v>1.1530803977084263</v>
      </c>
      <c r="F56" s="30">
        <f t="shared" si="58"/>
        <v>1.1153234329459896</v>
      </c>
      <c r="G56" s="30">
        <f t="shared" si="58"/>
        <v>1.071220781782012</v>
      </c>
      <c r="H56" s="30">
        <f t="shared" si="58"/>
        <v>1.0986162572861409</v>
      </c>
      <c r="I56" s="30">
        <f t="shared" si="58"/>
        <v>1.0511870344157008</v>
      </c>
      <c r="J56" s="30">
        <f t="shared" si="58"/>
        <v>1.0257292506613294</v>
      </c>
      <c r="K56" s="30">
        <f t="shared" si="58"/>
        <v>1.0526742403550866</v>
      </c>
      <c r="L56" s="30">
        <f t="shared" si="58"/>
        <v>1.0595692108957402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1.0533793520649959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2818">
      <selection activeCell="K28" sqref="K28:L28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391</v>
      </c>
    </row>
    <row r="8" ht="12.75">
      <c r="F8" s="133" t="s">
        <v>584</v>
      </c>
    </row>
    <row r="13" spans="1:7" ht="12.75">
      <c r="A13" s="134" t="s">
        <v>392</v>
      </c>
      <c r="F13" s="135" t="s">
        <v>393</v>
      </c>
      <c r="G13" s="136" t="s">
        <v>394</v>
      </c>
    </row>
    <row r="14" spans="4:11" ht="12.75">
      <c r="D14" s="137" t="s">
        <v>395</v>
      </c>
      <c r="E14" s="136" t="s">
        <v>549</v>
      </c>
      <c r="G14" s="135" t="s">
        <v>396</v>
      </c>
      <c r="I14" s="136" t="s">
        <v>397</v>
      </c>
      <c r="J14" s="135" t="s">
        <v>398</v>
      </c>
      <c r="K14" s="138">
        <v>0.9313725829124451</v>
      </c>
    </row>
    <row r="15" spans="6:7" ht="12.75">
      <c r="F15" s="137" t="s">
        <v>399</v>
      </c>
      <c r="G15" s="136" t="s">
        <v>400</v>
      </c>
    </row>
    <row r="16" spans="1:11" ht="12.75">
      <c r="A16" s="139" t="s">
        <v>401</v>
      </c>
      <c r="B16" s="140">
        <v>38387.80101851852</v>
      </c>
      <c r="D16" s="135" t="s">
        <v>402</v>
      </c>
      <c r="E16" s="136" t="s">
        <v>403</v>
      </c>
      <c r="F16" s="135" t="s">
        <v>404</v>
      </c>
      <c r="G16" s="136" t="s">
        <v>405</v>
      </c>
      <c r="H16" s="135" t="s">
        <v>406</v>
      </c>
      <c r="I16" s="136" t="s">
        <v>407</v>
      </c>
      <c r="J16" s="135" t="s">
        <v>408</v>
      </c>
      <c r="K16" s="138">
        <v>3.058823585510254</v>
      </c>
    </row>
    <row r="19" spans="1:16" ht="12.75">
      <c r="A19" s="141" t="s">
        <v>409</v>
      </c>
      <c r="B19" s="136" t="s">
        <v>550</v>
      </c>
      <c r="D19" s="141" t="s">
        <v>410</v>
      </c>
      <c r="E19" s="136" t="s">
        <v>411</v>
      </c>
      <c r="F19" s="137" t="s">
        <v>412</v>
      </c>
      <c r="G19" s="142" t="s">
        <v>413</v>
      </c>
      <c r="H19" s="143">
        <v>1</v>
      </c>
      <c r="I19" s="144" t="s">
        <v>414</v>
      </c>
      <c r="J19" s="143">
        <v>1</v>
      </c>
      <c r="K19" s="142" t="s">
        <v>415</v>
      </c>
      <c r="L19" s="145">
        <v>1</v>
      </c>
      <c r="M19" s="142" t="s">
        <v>416</v>
      </c>
      <c r="N19" s="146">
        <v>1</v>
      </c>
      <c r="O19" s="142" t="s">
        <v>417</v>
      </c>
      <c r="P19" s="146">
        <v>1</v>
      </c>
    </row>
    <row r="21" spans="1:10" ht="12.75">
      <c r="A21" s="147" t="s">
        <v>418</v>
      </c>
      <c r="C21" s="148" t="s">
        <v>419</v>
      </c>
      <c r="D21" s="148" t="s">
        <v>420</v>
      </c>
      <c r="F21" s="148" t="s">
        <v>421</v>
      </c>
      <c r="G21" s="148" t="s">
        <v>422</v>
      </c>
      <c r="H21" s="148" t="s">
        <v>423</v>
      </c>
      <c r="I21" s="149" t="s">
        <v>424</v>
      </c>
      <c r="J21" s="148" t="s">
        <v>425</v>
      </c>
    </row>
    <row r="22" spans="1:8" ht="12.75">
      <c r="A22" s="150" t="s">
        <v>489</v>
      </c>
      <c r="C22" s="151">
        <v>228.61599999992177</v>
      </c>
      <c r="D22" s="131">
        <v>47712.8428080678</v>
      </c>
      <c r="F22" s="131">
        <v>19586</v>
      </c>
      <c r="G22" s="131">
        <v>19855</v>
      </c>
      <c r="H22" s="152" t="s">
        <v>585</v>
      </c>
    </row>
    <row r="24" spans="4:8" ht="12.75">
      <c r="D24" s="131">
        <v>48552.84568786621</v>
      </c>
      <c r="F24" s="131">
        <v>19780</v>
      </c>
      <c r="G24" s="131">
        <v>20176</v>
      </c>
      <c r="H24" s="152" t="s">
        <v>586</v>
      </c>
    </row>
    <row r="26" spans="4:8" ht="12.75">
      <c r="D26" s="131">
        <v>47369.762636601925</v>
      </c>
      <c r="F26" s="131">
        <v>19870</v>
      </c>
      <c r="G26" s="131">
        <v>20401</v>
      </c>
      <c r="H26" s="152" t="s">
        <v>587</v>
      </c>
    </row>
    <row r="28" spans="1:8" ht="12.75">
      <c r="A28" s="147" t="s">
        <v>426</v>
      </c>
      <c r="C28" s="153" t="s">
        <v>427</v>
      </c>
      <c r="D28" s="131">
        <v>47878.48371084531</v>
      </c>
      <c r="F28" s="131">
        <v>19745.333333333332</v>
      </c>
      <c r="G28" s="131">
        <v>20144</v>
      </c>
      <c r="H28" s="131">
        <v>27910.91713121085</v>
      </c>
    </row>
    <row r="29" spans="1:8" ht="12.75">
      <c r="A29" s="130">
        <v>38387.796122685184</v>
      </c>
      <c r="C29" s="153" t="s">
        <v>428</v>
      </c>
      <c r="D29" s="131">
        <v>608.6863379871153</v>
      </c>
      <c r="F29" s="131">
        <v>145.13901382238112</v>
      </c>
      <c r="G29" s="131">
        <v>274.4029883219204</v>
      </c>
      <c r="H29" s="131">
        <v>608.6863379871153</v>
      </c>
    </row>
    <row r="31" spans="3:8" ht="12.75">
      <c r="C31" s="153" t="s">
        <v>429</v>
      </c>
      <c r="D31" s="131">
        <v>1.2713149849589689</v>
      </c>
      <c r="F31" s="131">
        <v>0.7350547664716446</v>
      </c>
      <c r="G31" s="131">
        <v>1.3622070508435289</v>
      </c>
      <c r="H31" s="131">
        <v>2.1808181190379567</v>
      </c>
    </row>
    <row r="32" spans="1:10" ht="12.75">
      <c r="A32" s="147" t="s">
        <v>418</v>
      </c>
      <c r="C32" s="148" t="s">
        <v>419</v>
      </c>
      <c r="D32" s="148" t="s">
        <v>420</v>
      </c>
      <c r="F32" s="148" t="s">
        <v>421</v>
      </c>
      <c r="G32" s="148" t="s">
        <v>422</v>
      </c>
      <c r="H32" s="148" t="s">
        <v>423</v>
      </c>
      <c r="I32" s="149" t="s">
        <v>424</v>
      </c>
      <c r="J32" s="148" t="s">
        <v>425</v>
      </c>
    </row>
    <row r="33" spans="1:8" ht="12.75">
      <c r="A33" s="150" t="s">
        <v>490</v>
      </c>
      <c r="C33" s="151">
        <v>231.6040000000503</v>
      </c>
      <c r="D33" s="131">
        <v>95953.11926138401</v>
      </c>
      <c r="F33" s="131">
        <v>30815</v>
      </c>
      <c r="G33" s="131">
        <v>32775</v>
      </c>
      <c r="H33" s="152" t="s">
        <v>588</v>
      </c>
    </row>
    <row r="35" spans="4:8" ht="12.75">
      <c r="D35" s="131">
        <v>92274.77213680744</v>
      </c>
      <c r="F35" s="131">
        <v>30052.999999970198</v>
      </c>
      <c r="G35" s="131">
        <v>33158</v>
      </c>
      <c r="H35" s="152" t="s">
        <v>589</v>
      </c>
    </row>
    <row r="37" spans="4:8" ht="12.75">
      <c r="D37" s="131">
        <v>96710.14855670929</v>
      </c>
      <c r="F37" s="131">
        <v>30750</v>
      </c>
      <c r="G37" s="131">
        <v>33660</v>
      </c>
      <c r="H37" s="152" t="s">
        <v>590</v>
      </c>
    </row>
    <row r="39" spans="1:8" ht="12.75">
      <c r="A39" s="147" t="s">
        <v>426</v>
      </c>
      <c r="C39" s="153" t="s">
        <v>427</v>
      </c>
      <c r="D39" s="131">
        <v>94979.34665163359</v>
      </c>
      <c r="F39" s="131">
        <v>30539.333333323397</v>
      </c>
      <c r="G39" s="131">
        <v>33197.666666666664</v>
      </c>
      <c r="H39" s="131">
        <v>62981.021070242714</v>
      </c>
    </row>
    <row r="40" spans="1:8" ht="12.75">
      <c r="A40" s="130">
        <v>38387.79659722222</v>
      </c>
      <c r="C40" s="153" t="s">
        <v>428</v>
      </c>
      <c r="D40" s="131">
        <v>2372.6179250317496</v>
      </c>
      <c r="F40" s="131">
        <v>422.42908676839687</v>
      </c>
      <c r="G40" s="131">
        <v>443.8314244545257</v>
      </c>
      <c r="H40" s="131">
        <v>2372.6179250317496</v>
      </c>
    </row>
    <row r="42" spans="3:8" ht="12.75">
      <c r="C42" s="153" t="s">
        <v>429</v>
      </c>
      <c r="D42" s="131">
        <v>2.498035634772333</v>
      </c>
      <c r="F42" s="131">
        <v>1.3832295622100494</v>
      </c>
      <c r="G42" s="131">
        <v>1.3369356012607083</v>
      </c>
      <c r="H42" s="131">
        <v>3.767195076728861</v>
      </c>
    </row>
    <row r="43" spans="1:10" ht="12.75">
      <c r="A43" s="147" t="s">
        <v>418</v>
      </c>
      <c r="C43" s="148" t="s">
        <v>419</v>
      </c>
      <c r="D43" s="148" t="s">
        <v>420</v>
      </c>
      <c r="F43" s="148" t="s">
        <v>421</v>
      </c>
      <c r="G43" s="148" t="s">
        <v>422</v>
      </c>
      <c r="H43" s="148" t="s">
        <v>423</v>
      </c>
      <c r="I43" s="149" t="s">
        <v>424</v>
      </c>
      <c r="J43" s="148" t="s">
        <v>425</v>
      </c>
    </row>
    <row r="44" spans="1:8" ht="12.75">
      <c r="A44" s="150" t="s">
        <v>488</v>
      </c>
      <c r="C44" s="151">
        <v>267.7160000000149</v>
      </c>
      <c r="D44" s="131">
        <v>84050.98299229145</v>
      </c>
      <c r="F44" s="131">
        <v>7787.5</v>
      </c>
      <c r="G44" s="131">
        <v>7931.499999992549</v>
      </c>
      <c r="H44" s="152" t="s">
        <v>591</v>
      </c>
    </row>
    <row r="46" spans="4:8" ht="12.75">
      <c r="D46" s="131">
        <v>84884.33133888245</v>
      </c>
      <c r="F46" s="131">
        <v>7839.5</v>
      </c>
      <c r="G46" s="131">
        <v>7842.500000007451</v>
      </c>
      <c r="H46" s="152" t="s">
        <v>592</v>
      </c>
    </row>
    <row r="48" spans="4:8" ht="12.75">
      <c r="D48" s="131">
        <v>85595.62778580189</v>
      </c>
      <c r="F48" s="131">
        <v>7795.499999992549</v>
      </c>
      <c r="G48" s="131">
        <v>7893.75</v>
      </c>
      <c r="H48" s="152" t="s">
        <v>593</v>
      </c>
    </row>
    <row r="50" spans="1:8" ht="12.75">
      <c r="A50" s="147" t="s">
        <v>426</v>
      </c>
      <c r="C50" s="153" t="s">
        <v>427</v>
      </c>
      <c r="D50" s="131">
        <v>84843.64737232527</v>
      </c>
      <c r="F50" s="131">
        <v>7807.499999997517</v>
      </c>
      <c r="G50" s="131">
        <v>7889.25</v>
      </c>
      <c r="H50" s="131">
        <v>76988.41557778794</v>
      </c>
    </row>
    <row r="51" spans="1:8" ht="12.75">
      <c r="A51" s="130">
        <v>38387.79723379629</v>
      </c>
      <c r="C51" s="153" t="s">
        <v>428</v>
      </c>
      <c r="D51" s="131">
        <v>773.1256517424329</v>
      </c>
      <c r="F51" s="131">
        <v>28.000000001589456</v>
      </c>
      <c r="G51" s="131">
        <v>44.67032011681565</v>
      </c>
      <c r="H51" s="131">
        <v>773.1256517424329</v>
      </c>
    </row>
    <row r="53" spans="3:8" ht="12.75">
      <c r="C53" s="153" t="s">
        <v>429</v>
      </c>
      <c r="D53" s="131">
        <v>0.9112357562254154</v>
      </c>
      <c r="F53" s="131">
        <v>0.35862952291512473</v>
      </c>
      <c r="G53" s="131">
        <v>0.5662175760283381</v>
      </c>
      <c r="H53" s="131">
        <v>1.0042103684563795</v>
      </c>
    </row>
    <row r="54" spans="1:10" ht="12.75">
      <c r="A54" s="147" t="s">
        <v>418</v>
      </c>
      <c r="C54" s="148" t="s">
        <v>419</v>
      </c>
      <c r="D54" s="148" t="s">
        <v>420</v>
      </c>
      <c r="F54" s="148" t="s">
        <v>421</v>
      </c>
      <c r="G54" s="148" t="s">
        <v>422</v>
      </c>
      <c r="H54" s="148" t="s">
        <v>423</v>
      </c>
      <c r="I54" s="149" t="s">
        <v>424</v>
      </c>
      <c r="J54" s="148" t="s">
        <v>425</v>
      </c>
    </row>
    <row r="55" spans="1:8" ht="12.75">
      <c r="A55" s="150" t="s">
        <v>487</v>
      </c>
      <c r="C55" s="151">
        <v>292.40199999976903</v>
      </c>
      <c r="D55" s="131">
        <v>80233.75856864452</v>
      </c>
      <c r="F55" s="131">
        <v>30415.750000029802</v>
      </c>
      <c r="G55" s="131">
        <v>28814</v>
      </c>
      <c r="H55" s="152" t="s">
        <v>594</v>
      </c>
    </row>
    <row r="57" spans="4:8" ht="12.75">
      <c r="D57" s="131">
        <v>79567.87577605247</v>
      </c>
      <c r="F57" s="131">
        <v>30641.25</v>
      </c>
      <c r="G57" s="131">
        <v>28931</v>
      </c>
      <c r="H57" s="152" t="s">
        <v>595</v>
      </c>
    </row>
    <row r="59" spans="4:8" ht="12.75">
      <c r="D59" s="131">
        <v>78138.32174646854</v>
      </c>
      <c r="F59" s="131">
        <v>31109.750000029802</v>
      </c>
      <c r="G59" s="131">
        <v>29311.500000029802</v>
      </c>
      <c r="H59" s="152" t="s">
        <v>596</v>
      </c>
    </row>
    <row r="61" spans="1:8" ht="12.75">
      <c r="A61" s="147" t="s">
        <v>426</v>
      </c>
      <c r="C61" s="153" t="s">
        <v>427</v>
      </c>
      <c r="D61" s="131">
        <v>79313.31869705518</v>
      </c>
      <c r="F61" s="131">
        <v>30722.25000001987</v>
      </c>
      <c r="G61" s="131">
        <v>29018.833333343267</v>
      </c>
      <c r="H61" s="131">
        <v>49567.88672905608</v>
      </c>
    </row>
    <row r="62" spans="1:8" ht="12.75">
      <c r="A62" s="130">
        <v>38387.79791666667</v>
      </c>
      <c r="C62" s="153" t="s">
        <v>428</v>
      </c>
      <c r="D62" s="131">
        <v>1070.6602396570781</v>
      </c>
      <c r="F62" s="131">
        <v>354.01942037441665</v>
      </c>
      <c r="G62" s="131">
        <v>260.1203247381455</v>
      </c>
      <c r="H62" s="131">
        <v>1070.6602396570781</v>
      </c>
    </row>
    <row r="64" spans="3:8" ht="12.75">
      <c r="C64" s="153" t="s">
        <v>429</v>
      </c>
      <c r="D64" s="131">
        <v>1.3499122937303476</v>
      </c>
      <c r="F64" s="131">
        <v>1.1523225687382526</v>
      </c>
      <c r="G64" s="131">
        <v>0.8963845022648157</v>
      </c>
      <c r="H64" s="131">
        <v>2.159987666025452</v>
      </c>
    </row>
    <row r="65" spans="1:10" ht="12.75">
      <c r="A65" s="147" t="s">
        <v>418</v>
      </c>
      <c r="C65" s="148" t="s">
        <v>419</v>
      </c>
      <c r="D65" s="148" t="s">
        <v>420</v>
      </c>
      <c r="F65" s="148" t="s">
        <v>421</v>
      </c>
      <c r="G65" s="148" t="s">
        <v>422</v>
      </c>
      <c r="H65" s="148" t="s">
        <v>423</v>
      </c>
      <c r="I65" s="149" t="s">
        <v>424</v>
      </c>
      <c r="J65" s="148" t="s">
        <v>425</v>
      </c>
    </row>
    <row r="66" spans="1:8" ht="12.75">
      <c r="A66" s="150" t="s">
        <v>491</v>
      </c>
      <c r="C66" s="151">
        <v>324.75400000019</v>
      </c>
      <c r="D66" s="131">
        <v>68927.20360946655</v>
      </c>
      <c r="F66" s="131">
        <v>42126</v>
      </c>
      <c r="G66" s="131">
        <v>38557</v>
      </c>
      <c r="H66" s="152" t="s">
        <v>597</v>
      </c>
    </row>
    <row r="68" spans="4:8" ht="12.75">
      <c r="D68" s="131">
        <v>68068.30854058266</v>
      </c>
      <c r="F68" s="131">
        <v>41387</v>
      </c>
      <c r="G68" s="131">
        <v>38142</v>
      </c>
      <c r="H68" s="152" t="s">
        <v>598</v>
      </c>
    </row>
    <row r="70" spans="4:8" ht="12.75">
      <c r="D70" s="131">
        <v>68141.6595402956</v>
      </c>
      <c r="F70" s="131">
        <v>41133</v>
      </c>
      <c r="G70" s="131">
        <v>38089</v>
      </c>
      <c r="H70" s="152" t="s">
        <v>599</v>
      </c>
    </row>
    <row r="72" spans="1:8" ht="12.75">
      <c r="A72" s="147" t="s">
        <v>426</v>
      </c>
      <c r="C72" s="153" t="s">
        <v>427</v>
      </c>
      <c r="D72" s="131">
        <v>68379.05723011494</v>
      </c>
      <c r="F72" s="131">
        <v>41548.666666666664</v>
      </c>
      <c r="G72" s="131">
        <v>38262.666666666664</v>
      </c>
      <c r="H72" s="131">
        <v>27781.892246949952</v>
      </c>
    </row>
    <row r="73" spans="1:8" ht="12.75">
      <c r="A73" s="130">
        <v>38387.7984375</v>
      </c>
      <c r="C73" s="153" t="s">
        <v>428</v>
      </c>
      <c r="D73" s="131">
        <v>476.1233371590811</v>
      </c>
      <c r="F73" s="131">
        <v>515.8627078335217</v>
      </c>
      <c r="G73" s="131">
        <v>256.27394197095674</v>
      </c>
      <c r="H73" s="131">
        <v>476.1233371590811</v>
      </c>
    </row>
    <row r="75" spans="3:8" ht="12.75">
      <c r="C75" s="153" t="s">
        <v>429</v>
      </c>
      <c r="D75" s="131">
        <v>0.6962999439386696</v>
      </c>
      <c r="F75" s="131">
        <v>1.2415866722562818</v>
      </c>
      <c r="G75" s="131">
        <v>0.6697754346385253</v>
      </c>
      <c r="H75" s="131">
        <v>1.7137901656477428</v>
      </c>
    </row>
    <row r="76" spans="1:10" ht="12.75">
      <c r="A76" s="147" t="s">
        <v>418</v>
      </c>
      <c r="C76" s="148" t="s">
        <v>419</v>
      </c>
      <c r="D76" s="148" t="s">
        <v>420</v>
      </c>
      <c r="F76" s="148" t="s">
        <v>421</v>
      </c>
      <c r="G76" s="148" t="s">
        <v>422</v>
      </c>
      <c r="H76" s="148" t="s">
        <v>423</v>
      </c>
      <c r="I76" s="149" t="s">
        <v>424</v>
      </c>
      <c r="J76" s="148" t="s">
        <v>425</v>
      </c>
    </row>
    <row r="77" spans="1:8" ht="12.75">
      <c r="A77" s="150" t="s">
        <v>510</v>
      </c>
      <c r="C77" s="151">
        <v>343.82299999985844</v>
      </c>
      <c r="D77" s="131">
        <v>67263.1194499731</v>
      </c>
      <c r="F77" s="131">
        <v>33642</v>
      </c>
      <c r="G77" s="131">
        <v>33168</v>
      </c>
      <c r="H77" s="152" t="s">
        <v>600</v>
      </c>
    </row>
    <row r="79" spans="4:8" ht="12.75">
      <c r="D79" s="131">
        <v>68724.14750564098</v>
      </c>
      <c r="F79" s="131">
        <v>33342</v>
      </c>
      <c r="G79" s="131">
        <v>32440</v>
      </c>
      <c r="H79" s="152" t="s">
        <v>601</v>
      </c>
    </row>
    <row r="81" spans="4:8" ht="12.75">
      <c r="D81" s="131">
        <v>68488.3593416214</v>
      </c>
      <c r="F81" s="131">
        <v>33474</v>
      </c>
      <c r="G81" s="131">
        <v>32954</v>
      </c>
      <c r="H81" s="152" t="s">
        <v>602</v>
      </c>
    </row>
    <row r="83" spans="1:8" ht="12.75">
      <c r="A83" s="147" t="s">
        <v>426</v>
      </c>
      <c r="C83" s="153" t="s">
        <v>427</v>
      </c>
      <c r="D83" s="131">
        <v>68158.54209907849</v>
      </c>
      <c r="F83" s="131">
        <v>33486</v>
      </c>
      <c r="G83" s="131">
        <v>32854</v>
      </c>
      <c r="H83" s="131">
        <v>34986.262156798555</v>
      </c>
    </row>
    <row r="84" spans="1:8" ht="12.75">
      <c r="A84" s="130">
        <v>38387.79886574074</v>
      </c>
      <c r="C84" s="153" t="s">
        <v>428</v>
      </c>
      <c r="D84" s="131">
        <v>784.3693676912242</v>
      </c>
      <c r="F84" s="131">
        <v>150.35956903370004</v>
      </c>
      <c r="G84" s="131">
        <v>374.16039341437516</v>
      </c>
      <c r="H84" s="131">
        <v>784.3693676912242</v>
      </c>
    </row>
    <row r="86" spans="3:8" ht="12.75">
      <c r="C86" s="153" t="s">
        <v>429</v>
      </c>
      <c r="D86" s="131">
        <v>1.1508012694153988</v>
      </c>
      <c r="F86" s="131">
        <v>0.44902218549154876</v>
      </c>
      <c r="G86" s="131">
        <v>1.1388579576744846</v>
      </c>
      <c r="H86" s="131">
        <v>2.241935317856769</v>
      </c>
    </row>
    <row r="87" spans="1:10" ht="12.75">
      <c r="A87" s="147" t="s">
        <v>418</v>
      </c>
      <c r="C87" s="148" t="s">
        <v>419</v>
      </c>
      <c r="D87" s="148" t="s">
        <v>420</v>
      </c>
      <c r="F87" s="148" t="s">
        <v>421</v>
      </c>
      <c r="G87" s="148" t="s">
        <v>422</v>
      </c>
      <c r="H87" s="148" t="s">
        <v>423</v>
      </c>
      <c r="I87" s="149" t="s">
        <v>424</v>
      </c>
      <c r="J87" s="148" t="s">
        <v>425</v>
      </c>
    </row>
    <row r="88" spans="1:8" ht="12.75">
      <c r="A88" s="150" t="s">
        <v>492</v>
      </c>
      <c r="C88" s="151">
        <v>361.38400000007823</v>
      </c>
      <c r="D88" s="131">
        <v>71522.16524672508</v>
      </c>
      <c r="F88" s="131">
        <v>35344</v>
      </c>
      <c r="G88" s="131">
        <v>34112</v>
      </c>
      <c r="H88" s="152" t="s">
        <v>603</v>
      </c>
    </row>
    <row r="90" spans="4:8" ht="12.75">
      <c r="D90" s="131">
        <v>72503.1064594984</v>
      </c>
      <c r="F90" s="131">
        <v>35128</v>
      </c>
      <c r="G90" s="131">
        <v>34638</v>
      </c>
      <c r="H90" s="152" t="s">
        <v>604</v>
      </c>
    </row>
    <row r="92" spans="4:8" ht="12.75">
      <c r="D92" s="131">
        <v>74519.2483227253</v>
      </c>
      <c r="F92" s="131">
        <v>35240</v>
      </c>
      <c r="G92" s="131">
        <v>34238</v>
      </c>
      <c r="H92" s="152" t="s">
        <v>605</v>
      </c>
    </row>
    <row r="94" spans="1:8" ht="12.75">
      <c r="A94" s="147" t="s">
        <v>426</v>
      </c>
      <c r="C94" s="153" t="s">
        <v>427</v>
      </c>
      <c r="D94" s="131">
        <v>72848.17334298293</v>
      </c>
      <c r="F94" s="131">
        <v>35237.333333333336</v>
      </c>
      <c r="G94" s="131">
        <v>34329.333333333336</v>
      </c>
      <c r="H94" s="131">
        <v>38028.197054793236</v>
      </c>
    </row>
    <row r="95" spans="1:8" ht="12.75">
      <c r="A95" s="130">
        <v>38387.799305555556</v>
      </c>
      <c r="C95" s="153" t="s">
        <v>428</v>
      </c>
      <c r="D95" s="131">
        <v>1528.0478090262498</v>
      </c>
      <c r="F95" s="131">
        <v>108.02468853615517</v>
      </c>
      <c r="G95" s="131">
        <v>274.63672976012026</v>
      </c>
      <c r="H95" s="131">
        <v>1528.0478090262498</v>
      </c>
    </row>
    <row r="97" spans="3:8" ht="12.75">
      <c r="C97" s="153" t="s">
        <v>429</v>
      </c>
      <c r="D97" s="131">
        <v>2.0975787571665143</v>
      </c>
      <c r="F97" s="131">
        <v>0.3065631769415634</v>
      </c>
      <c r="G97" s="131">
        <v>0.8000060097102193</v>
      </c>
      <c r="H97" s="131">
        <v>4.018196831221184</v>
      </c>
    </row>
    <row r="98" spans="1:10" ht="12.75">
      <c r="A98" s="147" t="s">
        <v>418</v>
      </c>
      <c r="C98" s="148" t="s">
        <v>419</v>
      </c>
      <c r="D98" s="148" t="s">
        <v>420</v>
      </c>
      <c r="F98" s="148" t="s">
        <v>421</v>
      </c>
      <c r="G98" s="148" t="s">
        <v>422</v>
      </c>
      <c r="H98" s="148" t="s">
        <v>423</v>
      </c>
      <c r="I98" s="149" t="s">
        <v>424</v>
      </c>
      <c r="J98" s="148" t="s">
        <v>425</v>
      </c>
    </row>
    <row r="99" spans="1:8" ht="12.75">
      <c r="A99" s="150" t="s">
        <v>511</v>
      </c>
      <c r="C99" s="151">
        <v>371.029</v>
      </c>
      <c r="D99" s="131">
        <v>73418.32116281986</v>
      </c>
      <c r="F99" s="131">
        <v>47658</v>
      </c>
      <c r="G99" s="131">
        <v>47836</v>
      </c>
      <c r="H99" s="152" t="s">
        <v>606</v>
      </c>
    </row>
    <row r="101" spans="4:8" ht="12.75">
      <c r="D101" s="131">
        <v>70502.73976874352</v>
      </c>
      <c r="F101" s="131">
        <v>47802</v>
      </c>
      <c r="G101" s="131">
        <v>46280</v>
      </c>
      <c r="H101" s="152" t="s">
        <v>607</v>
      </c>
    </row>
    <row r="103" spans="4:8" ht="12.75">
      <c r="D103" s="131">
        <v>73447.96393275261</v>
      </c>
      <c r="F103" s="131">
        <v>47418</v>
      </c>
      <c r="G103" s="131">
        <v>46764</v>
      </c>
      <c r="H103" s="152" t="s">
        <v>608</v>
      </c>
    </row>
    <row r="105" spans="1:8" ht="12.75">
      <c r="A105" s="147" t="s">
        <v>426</v>
      </c>
      <c r="C105" s="153" t="s">
        <v>427</v>
      </c>
      <c r="D105" s="131">
        <v>72456.34162143867</v>
      </c>
      <c r="F105" s="131">
        <v>47626</v>
      </c>
      <c r="G105" s="131">
        <v>46960</v>
      </c>
      <c r="H105" s="131">
        <v>25083.78771023359</v>
      </c>
    </row>
    <row r="106" spans="1:8" ht="12.75">
      <c r="A106" s="130">
        <v>38387.79974537037</v>
      </c>
      <c r="C106" s="153" t="s">
        <v>428</v>
      </c>
      <c r="D106" s="131">
        <v>1691.9337524243595</v>
      </c>
      <c r="F106" s="131">
        <v>193.98969044771422</v>
      </c>
      <c r="G106" s="131">
        <v>796.3014504570489</v>
      </c>
      <c r="H106" s="131">
        <v>1691.9337524243595</v>
      </c>
    </row>
    <row r="108" spans="3:8" ht="12.75">
      <c r="C108" s="153" t="s">
        <v>429</v>
      </c>
      <c r="D108" s="131">
        <v>2.3351078933355143</v>
      </c>
      <c r="F108" s="131">
        <v>0.4073188813835179</v>
      </c>
      <c r="G108" s="131">
        <v>1.6957015554877533</v>
      </c>
      <c r="H108" s="131">
        <v>6.745128654290479</v>
      </c>
    </row>
    <row r="109" spans="1:10" ht="12.75">
      <c r="A109" s="147" t="s">
        <v>418</v>
      </c>
      <c r="C109" s="148" t="s">
        <v>419</v>
      </c>
      <c r="D109" s="148" t="s">
        <v>420</v>
      </c>
      <c r="F109" s="148" t="s">
        <v>421</v>
      </c>
      <c r="G109" s="148" t="s">
        <v>422</v>
      </c>
      <c r="H109" s="148" t="s">
        <v>423</v>
      </c>
      <c r="I109" s="149" t="s">
        <v>424</v>
      </c>
      <c r="J109" s="148" t="s">
        <v>425</v>
      </c>
    </row>
    <row r="110" spans="1:8" ht="12.75">
      <c r="A110" s="150" t="s">
        <v>486</v>
      </c>
      <c r="C110" s="151">
        <v>407.77100000018254</v>
      </c>
      <c r="D110" s="131">
        <v>5456770.307289124</v>
      </c>
      <c r="F110" s="131">
        <v>109600</v>
      </c>
      <c r="G110" s="131">
        <v>101600</v>
      </c>
      <c r="H110" s="152" t="s">
        <v>609</v>
      </c>
    </row>
    <row r="112" spans="4:8" ht="12.75">
      <c r="D112" s="131">
        <v>5537632.343292236</v>
      </c>
      <c r="F112" s="131">
        <v>105300</v>
      </c>
      <c r="G112" s="131">
        <v>106300</v>
      </c>
      <c r="H112" s="152" t="s">
        <v>610</v>
      </c>
    </row>
    <row r="114" spans="4:8" ht="12.75">
      <c r="D114" s="131">
        <v>5736535.695297241</v>
      </c>
      <c r="F114" s="131">
        <v>106400</v>
      </c>
      <c r="G114" s="131">
        <v>103300</v>
      </c>
      <c r="H114" s="152" t="s">
        <v>611</v>
      </c>
    </row>
    <row r="116" spans="1:8" ht="12.75">
      <c r="A116" s="147" t="s">
        <v>426</v>
      </c>
      <c r="C116" s="153" t="s">
        <v>427</v>
      </c>
      <c r="D116" s="131">
        <v>5576979.4486262</v>
      </c>
      <c r="F116" s="131">
        <v>107100</v>
      </c>
      <c r="G116" s="131">
        <v>103733.33333333334</v>
      </c>
      <c r="H116" s="131">
        <v>5471590.308164984</v>
      </c>
    </row>
    <row r="117" spans="1:8" ht="12.75">
      <c r="A117" s="130">
        <v>38387.800208333334</v>
      </c>
      <c r="C117" s="153" t="s">
        <v>428</v>
      </c>
      <c r="D117" s="131">
        <v>143973.3103927947</v>
      </c>
      <c r="F117" s="131">
        <v>2233.830790368868</v>
      </c>
      <c r="G117" s="131">
        <v>2379.7758998135378</v>
      </c>
      <c r="H117" s="131">
        <v>143973.3103927947</v>
      </c>
    </row>
    <row r="119" spans="3:8" ht="12.75">
      <c r="C119" s="153" t="s">
        <v>429</v>
      </c>
      <c r="D119" s="131">
        <v>2.581564298721958</v>
      </c>
      <c r="F119" s="131">
        <v>2.085743034891566</v>
      </c>
      <c r="G119" s="131">
        <v>2.2941284381235905</v>
      </c>
      <c r="H119" s="131">
        <v>2.631288204782994</v>
      </c>
    </row>
    <row r="120" spans="1:10" ht="12.75">
      <c r="A120" s="147" t="s">
        <v>418</v>
      </c>
      <c r="C120" s="148" t="s">
        <v>419</v>
      </c>
      <c r="D120" s="148" t="s">
        <v>420</v>
      </c>
      <c r="F120" s="148" t="s">
        <v>421</v>
      </c>
      <c r="G120" s="148" t="s">
        <v>422</v>
      </c>
      <c r="H120" s="148" t="s">
        <v>423</v>
      </c>
      <c r="I120" s="149" t="s">
        <v>424</v>
      </c>
      <c r="J120" s="148" t="s">
        <v>425</v>
      </c>
    </row>
    <row r="121" spans="1:8" ht="12.75">
      <c r="A121" s="150" t="s">
        <v>493</v>
      </c>
      <c r="C121" s="151">
        <v>455.40299999993294</v>
      </c>
      <c r="D121" s="131">
        <v>520366.75520658493</v>
      </c>
      <c r="F121" s="131">
        <v>66215</v>
      </c>
      <c r="G121" s="131">
        <v>67955</v>
      </c>
      <c r="H121" s="152" t="s">
        <v>612</v>
      </c>
    </row>
    <row r="123" spans="4:8" ht="12.75">
      <c r="D123" s="131">
        <v>527856.2012557983</v>
      </c>
      <c r="F123" s="131">
        <v>66532.5</v>
      </c>
      <c r="G123" s="131">
        <v>68240</v>
      </c>
      <c r="H123" s="152" t="s">
        <v>613</v>
      </c>
    </row>
    <row r="125" spans="4:8" ht="12.75">
      <c r="D125" s="131">
        <v>508404.65346097946</v>
      </c>
      <c r="F125" s="131">
        <v>66925</v>
      </c>
      <c r="G125" s="131">
        <v>67980</v>
      </c>
      <c r="H125" s="152" t="s">
        <v>614</v>
      </c>
    </row>
    <row r="127" spans="1:8" ht="12.75">
      <c r="A127" s="147" t="s">
        <v>426</v>
      </c>
      <c r="C127" s="153" t="s">
        <v>427</v>
      </c>
      <c r="D127" s="131">
        <v>518875.8699744543</v>
      </c>
      <c r="F127" s="131">
        <v>66557.5</v>
      </c>
      <c r="G127" s="131">
        <v>68058.33333333333</v>
      </c>
      <c r="H127" s="131">
        <v>451572.3161953845</v>
      </c>
    </row>
    <row r="128" spans="1:8" ht="12.75">
      <c r="A128" s="130">
        <v>38387.80085648148</v>
      </c>
      <c r="C128" s="153" t="s">
        <v>428</v>
      </c>
      <c r="D128" s="131">
        <v>9811.102485707306</v>
      </c>
      <c r="F128" s="131">
        <v>355.6595984927161</v>
      </c>
      <c r="G128" s="131">
        <v>157.8237413488013</v>
      </c>
      <c r="H128" s="131">
        <v>9811.102485707306</v>
      </c>
    </row>
    <row r="130" spans="3:8" ht="12.75">
      <c r="C130" s="153" t="s">
        <v>429</v>
      </c>
      <c r="D130" s="131">
        <v>1.8908380700359677</v>
      </c>
      <c r="F130" s="131">
        <v>0.5343644194759659</v>
      </c>
      <c r="G130" s="131">
        <v>0.23189480790812003</v>
      </c>
      <c r="H130" s="131">
        <v>2.172653666719082</v>
      </c>
    </row>
    <row r="131" spans="1:16" ht="12.75">
      <c r="A131" s="141" t="s">
        <v>409</v>
      </c>
      <c r="B131" s="136" t="s">
        <v>551</v>
      </c>
      <c r="D131" s="141" t="s">
        <v>410</v>
      </c>
      <c r="E131" s="136" t="s">
        <v>411</v>
      </c>
      <c r="F131" s="137" t="s">
        <v>430</v>
      </c>
      <c r="G131" s="142" t="s">
        <v>413</v>
      </c>
      <c r="H131" s="143">
        <v>1</v>
      </c>
      <c r="I131" s="144" t="s">
        <v>414</v>
      </c>
      <c r="J131" s="143">
        <v>2</v>
      </c>
      <c r="K131" s="142" t="s">
        <v>415</v>
      </c>
      <c r="L131" s="145">
        <v>1</v>
      </c>
      <c r="M131" s="142" t="s">
        <v>416</v>
      </c>
      <c r="N131" s="146">
        <v>1</v>
      </c>
      <c r="O131" s="142" t="s">
        <v>417</v>
      </c>
      <c r="P131" s="146">
        <v>1</v>
      </c>
    </row>
    <row r="133" spans="1:10" ht="12.75">
      <c r="A133" s="147" t="s">
        <v>418</v>
      </c>
      <c r="C133" s="148" t="s">
        <v>419</v>
      </c>
      <c r="D133" s="148" t="s">
        <v>420</v>
      </c>
      <c r="F133" s="148" t="s">
        <v>421</v>
      </c>
      <c r="G133" s="148" t="s">
        <v>422</v>
      </c>
      <c r="H133" s="148" t="s">
        <v>423</v>
      </c>
      <c r="I133" s="149" t="s">
        <v>424</v>
      </c>
      <c r="J133" s="148" t="s">
        <v>425</v>
      </c>
    </row>
    <row r="134" spans="1:8" ht="12.75">
      <c r="A134" s="150" t="s">
        <v>489</v>
      </c>
      <c r="C134" s="151">
        <v>228.61599999992177</v>
      </c>
      <c r="D134" s="131">
        <v>20304.5</v>
      </c>
      <c r="F134" s="131">
        <v>20251</v>
      </c>
      <c r="G134" s="131">
        <v>20765</v>
      </c>
      <c r="H134" s="152" t="s">
        <v>615</v>
      </c>
    </row>
    <row r="136" spans="4:8" ht="12.75">
      <c r="D136" s="131">
        <v>20624.383540719748</v>
      </c>
      <c r="F136" s="131">
        <v>19921</v>
      </c>
      <c r="G136" s="131">
        <v>20465</v>
      </c>
      <c r="H136" s="152" t="s">
        <v>616</v>
      </c>
    </row>
    <row r="138" spans="4:8" ht="12.75">
      <c r="D138" s="131">
        <v>19959.5</v>
      </c>
      <c r="F138" s="131">
        <v>20041</v>
      </c>
      <c r="G138" s="131">
        <v>20505</v>
      </c>
      <c r="H138" s="152" t="s">
        <v>617</v>
      </c>
    </row>
    <row r="140" spans="1:8" ht="12.75">
      <c r="A140" s="147" t="s">
        <v>426</v>
      </c>
      <c r="C140" s="153" t="s">
        <v>427</v>
      </c>
      <c r="D140" s="131">
        <v>20296.127846906584</v>
      </c>
      <c r="F140" s="131">
        <v>20071</v>
      </c>
      <c r="G140" s="131">
        <v>20578.333333333332</v>
      </c>
      <c r="H140" s="131">
        <v>-57.68068224920514</v>
      </c>
    </row>
    <row r="141" spans="1:8" ht="12.75">
      <c r="A141" s="130">
        <v>38387.80310185185</v>
      </c>
      <c r="C141" s="153" t="s">
        <v>428</v>
      </c>
      <c r="D141" s="131">
        <v>332.52082700279846</v>
      </c>
      <c r="F141" s="131">
        <v>167.03293088490068</v>
      </c>
      <c r="G141" s="131">
        <v>162.89055630494155</v>
      </c>
      <c r="H141" s="131">
        <v>332.52082700279846</v>
      </c>
    </row>
    <row r="143" spans="3:7" ht="12.75">
      <c r="C143" s="153" t="s">
        <v>429</v>
      </c>
      <c r="D143" s="131">
        <v>1.6383461392783818</v>
      </c>
      <c r="F143" s="131">
        <v>0.8322103078317008</v>
      </c>
      <c r="G143" s="131">
        <v>0.7915634063575357</v>
      </c>
    </row>
    <row r="144" spans="1:10" ht="12.75">
      <c r="A144" s="147" t="s">
        <v>418</v>
      </c>
      <c r="C144" s="148" t="s">
        <v>419</v>
      </c>
      <c r="D144" s="148" t="s">
        <v>420</v>
      </c>
      <c r="F144" s="148" t="s">
        <v>421</v>
      </c>
      <c r="G144" s="148" t="s">
        <v>422</v>
      </c>
      <c r="H144" s="148" t="s">
        <v>423</v>
      </c>
      <c r="I144" s="149" t="s">
        <v>424</v>
      </c>
      <c r="J144" s="148" t="s">
        <v>425</v>
      </c>
    </row>
    <row r="145" spans="1:8" ht="12.75">
      <c r="A145" s="150" t="s">
        <v>490</v>
      </c>
      <c r="C145" s="151">
        <v>231.6040000000503</v>
      </c>
      <c r="D145" s="131">
        <v>33049.803102850914</v>
      </c>
      <c r="F145" s="131">
        <v>29999.000000029802</v>
      </c>
      <c r="G145" s="131">
        <v>32073</v>
      </c>
      <c r="H145" s="152" t="s">
        <v>618</v>
      </c>
    </row>
    <row r="147" spans="4:8" ht="12.75">
      <c r="D147" s="131">
        <v>32335</v>
      </c>
      <c r="F147" s="131">
        <v>30937</v>
      </c>
      <c r="G147" s="131">
        <v>33644</v>
      </c>
      <c r="H147" s="152" t="s">
        <v>619</v>
      </c>
    </row>
    <row r="149" spans="4:8" ht="12.75">
      <c r="D149" s="131">
        <v>32534.000000029802</v>
      </c>
      <c r="F149" s="131">
        <v>30619</v>
      </c>
      <c r="G149" s="131">
        <v>33891</v>
      </c>
      <c r="H149" s="152" t="s">
        <v>620</v>
      </c>
    </row>
    <row r="151" spans="1:8" ht="12.75">
      <c r="A151" s="147" t="s">
        <v>426</v>
      </c>
      <c r="C151" s="153" t="s">
        <v>427</v>
      </c>
      <c r="D151" s="131">
        <v>32639.60103429357</v>
      </c>
      <c r="F151" s="131">
        <v>30518.333333343267</v>
      </c>
      <c r="G151" s="131">
        <v>33202.666666666664</v>
      </c>
      <c r="H151" s="131">
        <v>648.0056854518809</v>
      </c>
    </row>
    <row r="152" spans="1:8" ht="12.75">
      <c r="A152" s="130">
        <v>38387.803564814814</v>
      </c>
      <c r="C152" s="153" t="s">
        <v>428</v>
      </c>
      <c r="D152" s="131">
        <v>368.91672880137884</v>
      </c>
      <c r="F152" s="131">
        <v>477.03389116274644</v>
      </c>
      <c r="G152" s="131">
        <v>986.0843439246631</v>
      </c>
      <c r="H152" s="131">
        <v>368.91672880137884</v>
      </c>
    </row>
    <row r="154" spans="3:8" ht="12.75">
      <c r="C154" s="153" t="s">
        <v>429</v>
      </c>
      <c r="D154" s="131">
        <v>1.1302734013622526</v>
      </c>
      <c r="F154" s="131">
        <v>1.5631059728991028</v>
      </c>
      <c r="G154" s="131">
        <v>2.9698950202533827</v>
      </c>
      <c r="H154" s="131">
        <v>56.93109444620353</v>
      </c>
    </row>
    <row r="155" spans="1:10" ht="12.75">
      <c r="A155" s="147" t="s">
        <v>418</v>
      </c>
      <c r="C155" s="148" t="s">
        <v>419</v>
      </c>
      <c r="D155" s="148" t="s">
        <v>420</v>
      </c>
      <c r="F155" s="148" t="s">
        <v>421</v>
      </c>
      <c r="G155" s="148" t="s">
        <v>422</v>
      </c>
      <c r="H155" s="148" t="s">
        <v>423</v>
      </c>
      <c r="I155" s="149" t="s">
        <v>424</v>
      </c>
      <c r="J155" s="148" t="s">
        <v>425</v>
      </c>
    </row>
    <row r="156" spans="1:8" ht="12.75">
      <c r="A156" s="150" t="s">
        <v>488</v>
      </c>
      <c r="C156" s="151">
        <v>267.7160000000149</v>
      </c>
      <c r="D156" s="131">
        <v>8529.323655307293</v>
      </c>
      <c r="F156" s="131">
        <v>7652.25</v>
      </c>
      <c r="G156" s="131">
        <v>7757.999999992549</v>
      </c>
      <c r="H156" s="152" t="s">
        <v>621</v>
      </c>
    </row>
    <row r="158" spans="4:8" ht="12.75">
      <c r="D158" s="131">
        <v>8561.301900535822</v>
      </c>
      <c r="F158" s="131">
        <v>7695.75</v>
      </c>
      <c r="G158" s="131">
        <v>7816.75</v>
      </c>
      <c r="H158" s="152" t="s">
        <v>622</v>
      </c>
    </row>
    <row r="160" spans="4:8" ht="12.75">
      <c r="D160" s="131">
        <v>8583.3474060148</v>
      </c>
      <c r="F160" s="131">
        <v>7593.25</v>
      </c>
      <c r="G160" s="131">
        <v>7787.749999992549</v>
      </c>
      <c r="H160" s="152" t="s">
        <v>623</v>
      </c>
    </row>
    <row r="162" spans="1:8" ht="12.75">
      <c r="A162" s="147" t="s">
        <v>426</v>
      </c>
      <c r="C162" s="153" t="s">
        <v>427</v>
      </c>
      <c r="D162" s="131">
        <v>8557.990987285972</v>
      </c>
      <c r="F162" s="131">
        <v>7647.083333333334</v>
      </c>
      <c r="G162" s="131">
        <v>7787.499999995032</v>
      </c>
      <c r="H162" s="131">
        <v>828.9218498809827</v>
      </c>
    </row>
    <row r="163" spans="1:8" ht="12.75">
      <c r="A163" s="130">
        <v>38387.80420138889</v>
      </c>
      <c r="C163" s="153" t="s">
        <v>428</v>
      </c>
      <c r="D163" s="131">
        <v>27.163634146501135</v>
      </c>
      <c r="F163" s="131">
        <v>51.44495440112016</v>
      </c>
      <c r="G163" s="131">
        <v>29.375797865400727</v>
      </c>
      <c r="H163" s="131">
        <v>27.163634146501135</v>
      </c>
    </row>
    <row r="165" spans="3:8" ht="12.75">
      <c r="C165" s="153" t="s">
        <v>429</v>
      </c>
      <c r="D165" s="131">
        <v>0.31740666923880045</v>
      </c>
      <c r="F165" s="131">
        <v>0.6727395551827405</v>
      </c>
      <c r="G165" s="131">
        <v>0.37721730806317133</v>
      </c>
      <c r="H165" s="131">
        <v>3.2769837289729202</v>
      </c>
    </row>
    <row r="166" spans="1:10" ht="12.75">
      <c r="A166" s="147" t="s">
        <v>418</v>
      </c>
      <c r="C166" s="148" t="s">
        <v>419</v>
      </c>
      <c r="D166" s="148" t="s">
        <v>420</v>
      </c>
      <c r="F166" s="148" t="s">
        <v>421</v>
      </c>
      <c r="G166" s="148" t="s">
        <v>422</v>
      </c>
      <c r="H166" s="148" t="s">
        <v>423</v>
      </c>
      <c r="I166" s="149" t="s">
        <v>424</v>
      </c>
      <c r="J166" s="148" t="s">
        <v>425</v>
      </c>
    </row>
    <row r="167" spans="1:8" ht="12.75">
      <c r="A167" s="150" t="s">
        <v>487</v>
      </c>
      <c r="C167" s="151">
        <v>292.40199999976903</v>
      </c>
      <c r="D167" s="131">
        <v>28902.5</v>
      </c>
      <c r="F167" s="131">
        <v>28577</v>
      </c>
      <c r="G167" s="131">
        <v>28812.5</v>
      </c>
      <c r="H167" s="152" t="s">
        <v>624</v>
      </c>
    </row>
    <row r="169" spans="4:8" ht="12.75">
      <c r="D169" s="131">
        <v>28993.04230311513</v>
      </c>
      <c r="F169" s="131">
        <v>28883.5</v>
      </c>
      <c r="G169" s="131">
        <v>28836.500000029802</v>
      </c>
      <c r="H169" s="152" t="s">
        <v>625</v>
      </c>
    </row>
    <row r="171" spans="4:8" ht="12.75">
      <c r="D171" s="131">
        <v>28736.000000029802</v>
      </c>
      <c r="F171" s="131">
        <v>28619.25</v>
      </c>
      <c r="G171" s="131">
        <v>28900.999999970198</v>
      </c>
      <c r="H171" s="152" t="s">
        <v>626</v>
      </c>
    </row>
    <row r="173" spans="1:8" ht="12.75">
      <c r="A173" s="147" t="s">
        <v>426</v>
      </c>
      <c r="C173" s="153" t="s">
        <v>427</v>
      </c>
      <c r="D173" s="131">
        <v>28877.180767714977</v>
      </c>
      <c r="F173" s="131">
        <v>28693.25</v>
      </c>
      <c r="G173" s="131">
        <v>28850</v>
      </c>
      <c r="H173" s="131">
        <v>94.0430558505705</v>
      </c>
    </row>
    <row r="174" spans="1:8" ht="12.75">
      <c r="A174" s="130">
        <v>38387.804872685185</v>
      </c>
      <c r="C174" s="153" t="s">
        <v>428</v>
      </c>
      <c r="D174" s="131">
        <v>130.37823451964033</v>
      </c>
      <c r="F174" s="131">
        <v>166.1100915056036</v>
      </c>
      <c r="G174" s="131">
        <v>45.768438884951</v>
      </c>
      <c r="H174" s="131">
        <v>130.37823451964033</v>
      </c>
    </row>
    <row r="176" spans="3:8" ht="12.75">
      <c r="C176" s="153" t="s">
        <v>429</v>
      </c>
      <c r="D176" s="131">
        <v>0.45149225462273895</v>
      </c>
      <c r="F176" s="131">
        <v>0.57891696306833</v>
      </c>
      <c r="G176" s="131">
        <v>0.15864276909861696</v>
      </c>
      <c r="H176" s="131">
        <v>138.63674817926432</v>
      </c>
    </row>
    <row r="177" spans="1:10" ht="12.75">
      <c r="A177" s="147" t="s">
        <v>418</v>
      </c>
      <c r="C177" s="148" t="s">
        <v>419</v>
      </c>
      <c r="D177" s="148" t="s">
        <v>420</v>
      </c>
      <c r="F177" s="148" t="s">
        <v>421</v>
      </c>
      <c r="G177" s="148" t="s">
        <v>422</v>
      </c>
      <c r="H177" s="148" t="s">
        <v>423</v>
      </c>
      <c r="I177" s="149" t="s">
        <v>424</v>
      </c>
      <c r="J177" s="148" t="s">
        <v>425</v>
      </c>
    </row>
    <row r="178" spans="1:8" ht="12.75">
      <c r="A178" s="150" t="s">
        <v>491</v>
      </c>
      <c r="C178" s="151">
        <v>324.75400000019</v>
      </c>
      <c r="D178" s="131">
        <v>44471.6057215333</v>
      </c>
      <c r="F178" s="131">
        <v>39423</v>
      </c>
      <c r="G178" s="131">
        <v>37524</v>
      </c>
      <c r="H178" s="152" t="s">
        <v>627</v>
      </c>
    </row>
    <row r="180" spans="4:8" ht="12.75">
      <c r="D180" s="131">
        <v>43309.23507100344</v>
      </c>
      <c r="F180" s="131">
        <v>39286</v>
      </c>
      <c r="G180" s="131">
        <v>37417</v>
      </c>
      <c r="H180" s="152" t="s">
        <v>628</v>
      </c>
    </row>
    <row r="182" spans="4:8" ht="12.75">
      <c r="D182" s="131">
        <v>43628</v>
      </c>
      <c r="F182" s="131">
        <v>39146</v>
      </c>
      <c r="G182" s="131">
        <v>38115</v>
      </c>
      <c r="H182" s="152" t="s">
        <v>629</v>
      </c>
    </row>
    <row r="184" spans="1:8" ht="12.75">
      <c r="A184" s="147" t="s">
        <v>426</v>
      </c>
      <c r="C184" s="153" t="s">
        <v>427</v>
      </c>
      <c r="D184" s="131">
        <v>43802.946930845574</v>
      </c>
      <c r="F184" s="131">
        <v>39285</v>
      </c>
      <c r="G184" s="131">
        <v>37685.333333333336</v>
      </c>
      <c r="H184" s="131">
        <v>4981.150073382054</v>
      </c>
    </row>
    <row r="185" spans="1:8" ht="12.75">
      <c r="A185" s="130">
        <v>38387.80538194445</v>
      </c>
      <c r="C185" s="153" t="s">
        <v>428</v>
      </c>
      <c r="D185" s="131">
        <v>600.6090273732214</v>
      </c>
      <c r="F185" s="131">
        <v>138.50270755476228</v>
      </c>
      <c r="G185" s="131">
        <v>375.92862797788274</v>
      </c>
      <c r="H185" s="131">
        <v>600.6090273732214</v>
      </c>
    </row>
    <row r="187" spans="3:8" ht="12.75">
      <c r="C187" s="153" t="s">
        <v>429</v>
      </c>
      <c r="D187" s="131">
        <v>1.3711612333330911</v>
      </c>
      <c r="F187" s="131">
        <v>0.35255875666224334</v>
      </c>
      <c r="G187" s="131">
        <v>0.9975462460494342</v>
      </c>
      <c r="H187" s="131">
        <v>12.057637664496738</v>
      </c>
    </row>
    <row r="188" spans="1:10" ht="12.75">
      <c r="A188" s="147" t="s">
        <v>418</v>
      </c>
      <c r="C188" s="148" t="s">
        <v>419</v>
      </c>
      <c r="D188" s="148" t="s">
        <v>420</v>
      </c>
      <c r="F188" s="148" t="s">
        <v>421</v>
      </c>
      <c r="G188" s="148" t="s">
        <v>422</v>
      </c>
      <c r="H188" s="148" t="s">
        <v>423</v>
      </c>
      <c r="I188" s="149" t="s">
        <v>424</v>
      </c>
      <c r="J188" s="148" t="s">
        <v>425</v>
      </c>
    </row>
    <row r="189" spans="1:8" ht="12.75">
      <c r="A189" s="150" t="s">
        <v>510</v>
      </c>
      <c r="C189" s="151">
        <v>343.82299999985844</v>
      </c>
      <c r="D189" s="131">
        <v>34419.27686107159</v>
      </c>
      <c r="F189" s="131">
        <v>33444</v>
      </c>
      <c r="G189" s="131">
        <v>33146</v>
      </c>
      <c r="H189" s="152" t="s">
        <v>630</v>
      </c>
    </row>
    <row r="191" spans="4:8" ht="12.75">
      <c r="D191" s="131">
        <v>34740.49285471439</v>
      </c>
      <c r="F191" s="131">
        <v>33122</v>
      </c>
      <c r="G191" s="131">
        <v>33946</v>
      </c>
      <c r="H191" s="152" t="s">
        <v>631</v>
      </c>
    </row>
    <row r="193" spans="4:8" ht="12.75">
      <c r="D193" s="131">
        <v>34761.98293739557</v>
      </c>
      <c r="F193" s="131">
        <v>32862</v>
      </c>
      <c r="G193" s="131">
        <v>33126</v>
      </c>
      <c r="H193" s="152" t="s">
        <v>632</v>
      </c>
    </row>
    <row r="195" spans="1:8" ht="12.75">
      <c r="A195" s="147" t="s">
        <v>426</v>
      </c>
      <c r="C195" s="153" t="s">
        <v>427</v>
      </c>
      <c r="D195" s="131">
        <v>34640.584217727184</v>
      </c>
      <c r="F195" s="131">
        <v>33142.666666666664</v>
      </c>
      <c r="G195" s="131">
        <v>33406</v>
      </c>
      <c r="H195" s="131">
        <v>1367.200860343827</v>
      </c>
    </row>
    <row r="196" spans="1:8" ht="12.75">
      <c r="A196" s="130">
        <v>38387.80582175926</v>
      </c>
      <c r="C196" s="153" t="s">
        <v>428</v>
      </c>
      <c r="D196" s="131">
        <v>191.9587598829731</v>
      </c>
      <c r="F196" s="131">
        <v>291.5498813810998</v>
      </c>
      <c r="G196" s="131">
        <v>467.76062254106</v>
      </c>
      <c r="H196" s="131">
        <v>191.9587598829731</v>
      </c>
    </row>
    <row r="198" spans="3:8" ht="12.75">
      <c r="C198" s="153" t="s">
        <v>429</v>
      </c>
      <c r="D198" s="131">
        <v>0.55414411799885</v>
      </c>
      <c r="F198" s="131">
        <v>0.8796814218764328</v>
      </c>
      <c r="G198" s="131">
        <v>1.4002293676018087</v>
      </c>
      <c r="H198" s="131">
        <v>14.040274947947212</v>
      </c>
    </row>
    <row r="199" spans="1:10" ht="12.75">
      <c r="A199" s="147" t="s">
        <v>418</v>
      </c>
      <c r="C199" s="148" t="s">
        <v>419</v>
      </c>
      <c r="D199" s="148" t="s">
        <v>420</v>
      </c>
      <c r="F199" s="148" t="s">
        <v>421</v>
      </c>
      <c r="G199" s="148" t="s">
        <v>422</v>
      </c>
      <c r="H199" s="148" t="s">
        <v>423</v>
      </c>
      <c r="I199" s="149" t="s">
        <v>424</v>
      </c>
      <c r="J199" s="148" t="s">
        <v>425</v>
      </c>
    </row>
    <row r="200" spans="1:8" ht="12.75">
      <c r="A200" s="150" t="s">
        <v>492</v>
      </c>
      <c r="C200" s="151">
        <v>361.38400000007823</v>
      </c>
      <c r="D200" s="131">
        <v>34710.28622752428</v>
      </c>
      <c r="F200" s="131">
        <v>33950</v>
      </c>
      <c r="G200" s="131">
        <v>34760</v>
      </c>
      <c r="H200" s="152" t="s">
        <v>633</v>
      </c>
    </row>
    <row r="202" spans="4:8" ht="12.75">
      <c r="D202" s="131">
        <v>34572.83239597082</v>
      </c>
      <c r="F202" s="131">
        <v>34186</v>
      </c>
      <c r="G202" s="131">
        <v>33942</v>
      </c>
      <c r="H202" s="152" t="s">
        <v>634</v>
      </c>
    </row>
    <row r="204" spans="4:8" ht="12.75">
      <c r="D204" s="131">
        <v>34545.35038024187</v>
      </c>
      <c r="F204" s="131">
        <v>34622</v>
      </c>
      <c r="G204" s="131">
        <v>34294</v>
      </c>
      <c r="H204" s="152" t="s">
        <v>635</v>
      </c>
    </row>
    <row r="206" spans="1:8" ht="12.75">
      <c r="A206" s="147" t="s">
        <v>426</v>
      </c>
      <c r="C206" s="153" t="s">
        <v>427</v>
      </c>
      <c r="D206" s="131">
        <v>34609.48966791233</v>
      </c>
      <c r="F206" s="131">
        <v>34252.666666666664</v>
      </c>
      <c r="G206" s="131">
        <v>34332</v>
      </c>
      <c r="H206" s="131">
        <v>320.35788496658785</v>
      </c>
    </row>
    <row r="207" spans="1:8" ht="12.75">
      <c r="A207" s="130">
        <v>38387.80626157407</v>
      </c>
      <c r="C207" s="153" t="s">
        <v>428</v>
      </c>
      <c r="D207" s="131">
        <v>88.36727402961718</v>
      </c>
      <c r="F207" s="131">
        <v>340.924234007108</v>
      </c>
      <c r="G207" s="131">
        <v>410.3218249130797</v>
      </c>
      <c r="H207" s="131">
        <v>88.36727402961718</v>
      </c>
    </row>
    <row r="209" spans="3:8" ht="12.75">
      <c r="C209" s="153" t="s">
        <v>429</v>
      </c>
      <c r="D209" s="131">
        <v>0.2553267178381587</v>
      </c>
      <c r="F209" s="131">
        <v>0.9953217287426033</v>
      </c>
      <c r="G209" s="131">
        <v>1.1951585253206327</v>
      </c>
      <c r="H209" s="131">
        <v>27.5839235356525</v>
      </c>
    </row>
    <row r="210" spans="1:10" ht="12.75">
      <c r="A210" s="147" t="s">
        <v>418</v>
      </c>
      <c r="C210" s="148" t="s">
        <v>419</v>
      </c>
      <c r="D210" s="148" t="s">
        <v>420</v>
      </c>
      <c r="F210" s="148" t="s">
        <v>421</v>
      </c>
      <c r="G210" s="148" t="s">
        <v>422</v>
      </c>
      <c r="H210" s="148" t="s">
        <v>423</v>
      </c>
      <c r="I210" s="149" t="s">
        <v>424</v>
      </c>
      <c r="J210" s="148" t="s">
        <v>425</v>
      </c>
    </row>
    <row r="211" spans="1:8" ht="12.75">
      <c r="A211" s="150" t="s">
        <v>511</v>
      </c>
      <c r="C211" s="151">
        <v>371.029</v>
      </c>
      <c r="D211" s="131">
        <v>46655.5346019268</v>
      </c>
      <c r="F211" s="131">
        <v>46982</v>
      </c>
      <c r="G211" s="131">
        <v>46628</v>
      </c>
      <c r="H211" s="152" t="s">
        <v>636</v>
      </c>
    </row>
    <row r="213" spans="4:8" ht="12.75">
      <c r="D213" s="131">
        <v>46416.360931515694</v>
      </c>
      <c r="F213" s="131">
        <v>46590</v>
      </c>
      <c r="G213" s="131">
        <v>46584</v>
      </c>
      <c r="H213" s="152" t="s">
        <v>637</v>
      </c>
    </row>
    <row r="215" spans="4:8" ht="12.75">
      <c r="D215" s="131">
        <v>46640.608331501484</v>
      </c>
      <c r="F215" s="131">
        <v>44816</v>
      </c>
      <c r="G215" s="131">
        <v>46310</v>
      </c>
      <c r="H215" s="152" t="s">
        <v>638</v>
      </c>
    </row>
    <row r="217" spans="1:8" ht="12.75">
      <c r="A217" s="147" t="s">
        <v>426</v>
      </c>
      <c r="C217" s="153" t="s">
        <v>427</v>
      </c>
      <c r="D217" s="131">
        <v>46570.834621648</v>
      </c>
      <c r="F217" s="131">
        <v>46129.33333333333</v>
      </c>
      <c r="G217" s="131">
        <v>46507.33333333333</v>
      </c>
      <c r="H217" s="131">
        <v>297.6535081878105</v>
      </c>
    </row>
    <row r="218" spans="1:8" ht="12.75">
      <c r="A218" s="130">
        <v>38387.80670138889</v>
      </c>
      <c r="C218" s="153" t="s">
        <v>428</v>
      </c>
      <c r="D218" s="131">
        <v>133.9861526212253</v>
      </c>
      <c r="F218" s="131">
        <v>1154.144416151347</v>
      </c>
      <c r="G218" s="131">
        <v>172.305929478162</v>
      </c>
      <c r="H218" s="131">
        <v>133.9861526212253</v>
      </c>
    </row>
    <row r="220" spans="3:8" ht="12.75">
      <c r="C220" s="153" t="s">
        <v>429</v>
      </c>
      <c r="D220" s="131">
        <v>0.28770399695379983</v>
      </c>
      <c r="F220" s="131">
        <v>2.501975061749604</v>
      </c>
      <c r="G220" s="131">
        <v>0.3704919571354239</v>
      </c>
      <c r="H220" s="131">
        <v>45.01413520605443</v>
      </c>
    </row>
    <row r="221" spans="1:10" ht="12.75">
      <c r="A221" s="147" t="s">
        <v>418</v>
      </c>
      <c r="C221" s="148" t="s">
        <v>419</v>
      </c>
      <c r="D221" s="148" t="s">
        <v>420</v>
      </c>
      <c r="F221" s="148" t="s">
        <v>421</v>
      </c>
      <c r="G221" s="148" t="s">
        <v>422</v>
      </c>
      <c r="H221" s="148" t="s">
        <v>423</v>
      </c>
      <c r="I221" s="149" t="s">
        <v>424</v>
      </c>
      <c r="J221" s="148" t="s">
        <v>425</v>
      </c>
    </row>
    <row r="222" spans="1:8" ht="12.75">
      <c r="A222" s="150" t="s">
        <v>486</v>
      </c>
      <c r="C222" s="151">
        <v>407.77100000018254</v>
      </c>
      <c r="D222" s="131">
        <v>96769.56882739067</v>
      </c>
      <c r="F222" s="131">
        <v>91200</v>
      </c>
      <c r="G222" s="131">
        <v>89400</v>
      </c>
      <c r="H222" s="152" t="s">
        <v>639</v>
      </c>
    </row>
    <row r="224" spans="4:8" ht="12.75">
      <c r="D224" s="131">
        <v>95200.06734704971</v>
      </c>
      <c r="F224" s="131">
        <v>90600</v>
      </c>
      <c r="G224" s="131">
        <v>89800</v>
      </c>
      <c r="H224" s="152" t="s">
        <v>640</v>
      </c>
    </row>
    <row r="226" spans="4:8" ht="12.75">
      <c r="D226" s="131">
        <v>96364.85450863838</v>
      </c>
      <c r="F226" s="131">
        <v>90400</v>
      </c>
      <c r="G226" s="131">
        <v>89400</v>
      </c>
      <c r="H226" s="152" t="s">
        <v>641</v>
      </c>
    </row>
    <row r="228" spans="1:8" ht="12.75">
      <c r="A228" s="147" t="s">
        <v>426</v>
      </c>
      <c r="C228" s="153" t="s">
        <v>427</v>
      </c>
      <c r="D228" s="131">
        <v>96111.49689435959</v>
      </c>
      <c r="F228" s="131">
        <v>90733.33333333334</v>
      </c>
      <c r="G228" s="131">
        <v>89533.33333333334</v>
      </c>
      <c r="H228" s="131">
        <v>5987.974881780971</v>
      </c>
    </row>
    <row r="229" spans="1:8" ht="12.75">
      <c r="A229" s="130">
        <v>38387.80716435185</v>
      </c>
      <c r="C229" s="153" t="s">
        <v>428</v>
      </c>
      <c r="D229" s="131">
        <v>814.8473996592525</v>
      </c>
      <c r="F229" s="131">
        <v>416.33319989322655</v>
      </c>
      <c r="G229" s="131">
        <v>230.94010767585027</v>
      </c>
      <c r="H229" s="131">
        <v>814.8473996592525</v>
      </c>
    </row>
    <row r="231" spans="3:8" ht="12.75">
      <c r="C231" s="153" t="s">
        <v>429</v>
      </c>
      <c r="D231" s="131">
        <v>0.8478147006230558</v>
      </c>
      <c r="F231" s="131">
        <v>0.4588536369139161</v>
      </c>
      <c r="G231" s="131">
        <v>0.2579375737258193</v>
      </c>
      <c r="H231" s="131">
        <v>13.60806308888351</v>
      </c>
    </row>
    <row r="232" spans="1:10" ht="12.75">
      <c r="A232" s="147" t="s">
        <v>418</v>
      </c>
      <c r="C232" s="148" t="s">
        <v>419</v>
      </c>
      <c r="D232" s="148" t="s">
        <v>420</v>
      </c>
      <c r="F232" s="148" t="s">
        <v>421</v>
      </c>
      <c r="G232" s="148" t="s">
        <v>422</v>
      </c>
      <c r="H232" s="148" t="s">
        <v>423</v>
      </c>
      <c r="I232" s="149" t="s">
        <v>424</v>
      </c>
      <c r="J232" s="148" t="s">
        <v>425</v>
      </c>
    </row>
    <row r="233" spans="1:8" ht="12.75">
      <c r="A233" s="150" t="s">
        <v>493</v>
      </c>
      <c r="C233" s="151">
        <v>455.40299999993294</v>
      </c>
      <c r="D233" s="131">
        <v>69294.57209634781</v>
      </c>
      <c r="F233" s="131">
        <v>63602.500000059605</v>
      </c>
      <c r="G233" s="131">
        <v>64782.5</v>
      </c>
      <c r="H233" s="152" t="s">
        <v>642</v>
      </c>
    </row>
    <row r="235" spans="4:8" ht="12.75">
      <c r="D235" s="131">
        <v>68786.50984168053</v>
      </c>
      <c r="F235" s="131">
        <v>62807.5</v>
      </c>
      <c r="G235" s="131">
        <v>64137.5</v>
      </c>
      <c r="H235" s="152" t="s">
        <v>643</v>
      </c>
    </row>
    <row r="237" spans="4:8" ht="12.75">
      <c r="D237" s="131">
        <v>68022.20467424393</v>
      </c>
      <c r="F237" s="131">
        <v>62612.5</v>
      </c>
      <c r="G237" s="131">
        <v>65127.500000059605</v>
      </c>
      <c r="H237" s="152" t="s">
        <v>644</v>
      </c>
    </row>
    <row r="239" spans="1:8" ht="12.75">
      <c r="A239" s="147" t="s">
        <v>426</v>
      </c>
      <c r="C239" s="153" t="s">
        <v>427</v>
      </c>
      <c r="D239" s="131">
        <v>68701.09553742409</v>
      </c>
      <c r="F239" s="131">
        <v>63007.50000001986</v>
      </c>
      <c r="G239" s="131">
        <v>64682.50000001986</v>
      </c>
      <c r="H239" s="131">
        <v>4860.964723450731</v>
      </c>
    </row>
    <row r="240" spans="1:8" ht="12.75">
      <c r="A240" s="130">
        <v>38387.80782407407</v>
      </c>
      <c r="C240" s="153" t="s">
        <v>428</v>
      </c>
      <c r="D240" s="131">
        <v>640.4696844790186</v>
      </c>
      <c r="F240" s="131">
        <v>524.4282601422309</v>
      </c>
      <c r="G240" s="131">
        <v>502.51865639681023</v>
      </c>
      <c r="H240" s="131">
        <v>640.4696844790186</v>
      </c>
    </row>
    <row r="242" spans="3:8" ht="12.75">
      <c r="C242" s="153" t="s">
        <v>429</v>
      </c>
      <c r="D242" s="131">
        <v>0.9322554166987489</v>
      </c>
      <c r="F242" s="131">
        <v>0.8323267232346397</v>
      </c>
      <c r="G242" s="131">
        <v>0.7769004852883795</v>
      </c>
      <c r="H242" s="131">
        <v>13.17577314209263</v>
      </c>
    </row>
    <row r="243" spans="1:16" ht="12.75">
      <c r="A243" s="141" t="s">
        <v>409</v>
      </c>
      <c r="B243" s="136" t="s">
        <v>565</v>
      </c>
      <c r="D243" s="141" t="s">
        <v>410</v>
      </c>
      <c r="E243" s="136" t="s">
        <v>411</v>
      </c>
      <c r="F243" s="137" t="s">
        <v>431</v>
      </c>
      <c r="G243" s="142" t="s">
        <v>413</v>
      </c>
      <c r="H243" s="143">
        <v>1</v>
      </c>
      <c r="I243" s="144" t="s">
        <v>414</v>
      </c>
      <c r="J243" s="143">
        <v>3</v>
      </c>
      <c r="K243" s="142" t="s">
        <v>415</v>
      </c>
      <c r="L243" s="145">
        <v>1</v>
      </c>
      <c r="M243" s="142" t="s">
        <v>416</v>
      </c>
      <c r="N243" s="146">
        <v>1</v>
      </c>
      <c r="O243" s="142" t="s">
        <v>417</v>
      </c>
      <c r="P243" s="146">
        <v>1</v>
      </c>
    </row>
    <row r="245" spans="1:10" ht="12.75">
      <c r="A245" s="147" t="s">
        <v>418</v>
      </c>
      <c r="C245" s="148" t="s">
        <v>419</v>
      </c>
      <c r="D245" s="148" t="s">
        <v>420</v>
      </c>
      <c r="F245" s="148" t="s">
        <v>421</v>
      </c>
      <c r="G245" s="148" t="s">
        <v>422</v>
      </c>
      <c r="H245" s="148" t="s">
        <v>423</v>
      </c>
      <c r="I245" s="149" t="s">
        <v>424</v>
      </c>
      <c r="J245" s="148" t="s">
        <v>425</v>
      </c>
    </row>
    <row r="246" spans="1:8" ht="12.75">
      <c r="A246" s="150" t="s">
        <v>489</v>
      </c>
      <c r="C246" s="151">
        <v>228.61599999992177</v>
      </c>
      <c r="D246" s="131">
        <v>25747.370583176613</v>
      </c>
      <c r="F246" s="131">
        <v>19760</v>
      </c>
      <c r="G246" s="131">
        <v>20163</v>
      </c>
      <c r="H246" s="152" t="s">
        <v>645</v>
      </c>
    </row>
    <row r="248" spans="4:8" ht="12.75">
      <c r="D248" s="131">
        <v>26057.549457609653</v>
      </c>
      <c r="F248" s="131">
        <v>19920</v>
      </c>
      <c r="G248" s="131">
        <v>20155</v>
      </c>
      <c r="H248" s="152" t="s">
        <v>646</v>
      </c>
    </row>
    <row r="250" spans="4:8" ht="12.75">
      <c r="D250" s="131">
        <v>26280.512299984694</v>
      </c>
      <c r="F250" s="131">
        <v>20007</v>
      </c>
      <c r="G250" s="131">
        <v>20077</v>
      </c>
      <c r="H250" s="152" t="s">
        <v>647</v>
      </c>
    </row>
    <row r="252" spans="1:8" ht="12.75">
      <c r="A252" s="147" t="s">
        <v>426</v>
      </c>
      <c r="C252" s="153" t="s">
        <v>427</v>
      </c>
      <c r="D252" s="131">
        <v>26028.47744692365</v>
      </c>
      <c r="F252" s="131">
        <v>19895.666666666668</v>
      </c>
      <c r="G252" s="131">
        <v>20131.666666666668</v>
      </c>
      <c r="H252" s="131">
        <v>6001.254644486751</v>
      </c>
    </row>
    <row r="253" spans="1:8" ht="12.75">
      <c r="A253" s="130">
        <v>38387.81005787037</v>
      </c>
      <c r="C253" s="153" t="s">
        <v>428</v>
      </c>
      <c r="D253" s="131">
        <v>267.7571827313237</v>
      </c>
      <c r="F253" s="131">
        <v>125.28500841414879</v>
      </c>
      <c r="G253" s="131">
        <v>47.51140214025821</v>
      </c>
      <c r="H253" s="131">
        <v>267.7571827313237</v>
      </c>
    </row>
    <row r="255" spans="3:8" ht="12.75">
      <c r="C255" s="153" t="s">
        <v>429</v>
      </c>
      <c r="D255" s="131">
        <v>1.0287085876510629</v>
      </c>
      <c r="F255" s="131">
        <v>0.6297100293907324</v>
      </c>
      <c r="G255" s="131">
        <v>0.2360033221637133</v>
      </c>
      <c r="H255" s="131">
        <v>4.461686740410317</v>
      </c>
    </row>
    <row r="256" spans="1:10" ht="12.75">
      <c r="A256" s="147" t="s">
        <v>418</v>
      </c>
      <c r="C256" s="148" t="s">
        <v>419</v>
      </c>
      <c r="D256" s="148" t="s">
        <v>420</v>
      </c>
      <c r="F256" s="148" t="s">
        <v>421</v>
      </c>
      <c r="G256" s="148" t="s">
        <v>422</v>
      </c>
      <c r="H256" s="148" t="s">
        <v>423</v>
      </c>
      <c r="I256" s="149" t="s">
        <v>424</v>
      </c>
      <c r="J256" s="148" t="s">
        <v>425</v>
      </c>
    </row>
    <row r="257" spans="1:8" ht="12.75">
      <c r="A257" s="150" t="s">
        <v>490</v>
      </c>
      <c r="C257" s="151">
        <v>231.6040000000503</v>
      </c>
      <c r="D257" s="131">
        <v>47369.7779712677</v>
      </c>
      <c r="F257" s="131">
        <v>30142</v>
      </c>
      <c r="G257" s="131">
        <v>31969</v>
      </c>
      <c r="H257" s="152" t="s">
        <v>648</v>
      </c>
    </row>
    <row r="259" spans="4:8" ht="12.75">
      <c r="D259" s="131">
        <v>45299</v>
      </c>
      <c r="F259" s="131">
        <v>30717</v>
      </c>
      <c r="G259" s="131">
        <v>32074.000000029802</v>
      </c>
      <c r="H259" s="152" t="s">
        <v>649</v>
      </c>
    </row>
    <row r="261" spans="4:8" ht="12.75">
      <c r="D261" s="131">
        <v>47638.88003325462</v>
      </c>
      <c r="F261" s="131">
        <v>30365</v>
      </c>
      <c r="G261" s="131">
        <v>32385</v>
      </c>
      <c r="H261" s="152" t="s">
        <v>650</v>
      </c>
    </row>
    <row r="263" spans="1:8" ht="12.75">
      <c r="A263" s="147" t="s">
        <v>426</v>
      </c>
      <c r="C263" s="153" t="s">
        <v>427</v>
      </c>
      <c r="D263" s="131">
        <v>46769.219334840775</v>
      </c>
      <c r="F263" s="131">
        <v>30408</v>
      </c>
      <c r="G263" s="131">
        <v>32142.666666676603</v>
      </c>
      <c r="H263" s="131">
        <v>15409.169722432222</v>
      </c>
    </row>
    <row r="264" spans="1:8" ht="12.75">
      <c r="A264" s="130">
        <v>38387.810520833336</v>
      </c>
      <c r="C264" s="153" t="s">
        <v>428</v>
      </c>
      <c r="D264" s="131">
        <v>1280.336928056873</v>
      </c>
      <c r="F264" s="131">
        <v>289.9017074803113</v>
      </c>
      <c r="G264" s="131">
        <v>216.33384693870448</v>
      </c>
      <c r="H264" s="131">
        <v>1280.336928056873</v>
      </c>
    </row>
    <row r="266" spans="3:8" ht="12.75">
      <c r="C266" s="153" t="s">
        <v>429</v>
      </c>
      <c r="D266" s="131">
        <v>2.7375631799419087</v>
      </c>
      <c r="F266" s="131">
        <v>0.9533731500931047</v>
      </c>
      <c r="G266" s="131">
        <v>0.6730426233209367</v>
      </c>
      <c r="H266" s="131">
        <v>8.308928716600452</v>
      </c>
    </row>
    <row r="267" spans="1:10" ht="12.75">
      <c r="A267" s="147" t="s">
        <v>418</v>
      </c>
      <c r="C267" s="148" t="s">
        <v>419</v>
      </c>
      <c r="D267" s="148" t="s">
        <v>420</v>
      </c>
      <c r="F267" s="148" t="s">
        <v>421</v>
      </c>
      <c r="G267" s="148" t="s">
        <v>422</v>
      </c>
      <c r="H267" s="148" t="s">
        <v>423</v>
      </c>
      <c r="I267" s="149" t="s">
        <v>424</v>
      </c>
      <c r="J267" s="148" t="s">
        <v>425</v>
      </c>
    </row>
    <row r="268" spans="1:8" ht="12.75">
      <c r="A268" s="150" t="s">
        <v>488</v>
      </c>
      <c r="C268" s="151">
        <v>267.7160000000149</v>
      </c>
      <c r="D268" s="131">
        <v>23596.828186154366</v>
      </c>
      <c r="F268" s="131">
        <v>7497.750000007451</v>
      </c>
      <c r="G268" s="131">
        <v>7571.75</v>
      </c>
      <c r="H268" s="152" t="s">
        <v>651</v>
      </c>
    </row>
    <row r="270" spans="4:8" ht="12.75">
      <c r="D270" s="131">
        <v>23994.3925293386</v>
      </c>
      <c r="F270" s="131">
        <v>7426.249999992549</v>
      </c>
      <c r="G270" s="131">
        <v>7532.499999992549</v>
      </c>
      <c r="H270" s="152" t="s">
        <v>652</v>
      </c>
    </row>
    <row r="272" spans="4:8" ht="12.75">
      <c r="D272" s="131">
        <v>22608.254794865847</v>
      </c>
      <c r="F272" s="131">
        <v>7476.5</v>
      </c>
      <c r="G272" s="131">
        <v>7502.75</v>
      </c>
      <c r="H272" s="152" t="s">
        <v>653</v>
      </c>
    </row>
    <row r="274" spans="1:8" ht="12.75">
      <c r="A274" s="147" t="s">
        <v>426</v>
      </c>
      <c r="C274" s="153" t="s">
        <v>427</v>
      </c>
      <c r="D274" s="131">
        <v>23399.825170119606</v>
      </c>
      <c r="F274" s="131">
        <v>7466.833333333334</v>
      </c>
      <c r="G274" s="131">
        <v>7535.666666664183</v>
      </c>
      <c r="H274" s="131">
        <v>15892.801763098947</v>
      </c>
    </row>
    <row r="275" spans="1:8" ht="12.75">
      <c r="A275" s="130">
        <v>38387.81116898148</v>
      </c>
      <c r="C275" s="153" t="s">
        <v>428</v>
      </c>
      <c r="D275" s="131">
        <v>713.7591302234782</v>
      </c>
      <c r="F275" s="131">
        <v>36.71710546689909</v>
      </c>
      <c r="G275" s="131">
        <v>34.6088259459746</v>
      </c>
      <c r="H275" s="131">
        <v>713.7591302234782</v>
      </c>
    </row>
    <row r="277" spans="3:8" ht="12.75">
      <c r="C277" s="153" t="s">
        <v>429</v>
      </c>
      <c r="D277" s="131">
        <v>3.0502754829763115</v>
      </c>
      <c r="F277" s="131">
        <v>0.4917359719680243</v>
      </c>
      <c r="G277" s="131">
        <v>0.4592669431501659</v>
      </c>
      <c r="H277" s="131">
        <v>4.491084334045716</v>
      </c>
    </row>
    <row r="278" spans="1:10" ht="12.75">
      <c r="A278" s="147" t="s">
        <v>418</v>
      </c>
      <c r="C278" s="148" t="s">
        <v>419</v>
      </c>
      <c r="D278" s="148" t="s">
        <v>420</v>
      </c>
      <c r="F278" s="148" t="s">
        <v>421</v>
      </c>
      <c r="G278" s="148" t="s">
        <v>422</v>
      </c>
      <c r="H278" s="148" t="s">
        <v>423</v>
      </c>
      <c r="I278" s="149" t="s">
        <v>424</v>
      </c>
      <c r="J278" s="148" t="s">
        <v>425</v>
      </c>
    </row>
    <row r="279" spans="1:8" ht="12.75">
      <c r="A279" s="150" t="s">
        <v>487</v>
      </c>
      <c r="C279" s="151">
        <v>292.40199999976903</v>
      </c>
      <c r="D279" s="131">
        <v>79024.5</v>
      </c>
      <c r="F279" s="131">
        <v>29113.750000029802</v>
      </c>
      <c r="G279" s="131">
        <v>28717.499999970198</v>
      </c>
      <c r="H279" s="152" t="s">
        <v>654</v>
      </c>
    </row>
    <row r="281" spans="4:8" ht="12.75">
      <c r="D281" s="131">
        <v>81502.10831594467</v>
      </c>
      <c r="F281" s="131">
        <v>29986.750000029802</v>
      </c>
      <c r="G281" s="131">
        <v>28819.25</v>
      </c>
      <c r="H281" s="152" t="s">
        <v>655</v>
      </c>
    </row>
    <row r="283" spans="4:8" ht="12.75">
      <c r="D283" s="131">
        <v>80480.08069443703</v>
      </c>
      <c r="F283" s="131">
        <v>29689.5</v>
      </c>
      <c r="G283" s="131">
        <v>28381.5</v>
      </c>
      <c r="H283" s="152" t="s">
        <v>656</v>
      </c>
    </row>
    <row r="285" spans="1:8" ht="12.75">
      <c r="A285" s="147" t="s">
        <v>426</v>
      </c>
      <c r="C285" s="153" t="s">
        <v>427</v>
      </c>
      <c r="D285" s="131">
        <v>80335.56300346057</v>
      </c>
      <c r="F285" s="131">
        <v>29596.666666686535</v>
      </c>
      <c r="G285" s="131">
        <v>28639.416666656733</v>
      </c>
      <c r="H285" s="131">
        <v>51287.827833966265</v>
      </c>
    </row>
    <row r="286" spans="1:8" ht="12.75">
      <c r="A286" s="130">
        <v>38387.811840277776</v>
      </c>
      <c r="C286" s="153" t="s">
        <v>428</v>
      </c>
      <c r="D286" s="131">
        <v>1245.110342124647</v>
      </c>
      <c r="F286" s="131">
        <v>443.84205617593864</v>
      </c>
      <c r="G286" s="131">
        <v>229.0829998736165</v>
      </c>
      <c r="H286" s="131">
        <v>1245.110342124647</v>
      </c>
    </row>
    <row r="288" spans="3:8" ht="12.75">
      <c r="C288" s="153" t="s">
        <v>429</v>
      </c>
      <c r="D288" s="131">
        <v>1.5498868689960037</v>
      </c>
      <c r="F288" s="131">
        <v>1.499635283846066</v>
      </c>
      <c r="G288" s="131">
        <v>0.799887101542557</v>
      </c>
      <c r="H288" s="131">
        <v>2.4276917052432676</v>
      </c>
    </row>
    <row r="289" spans="1:10" ht="12.75">
      <c r="A289" s="147" t="s">
        <v>418</v>
      </c>
      <c r="C289" s="148" t="s">
        <v>419</v>
      </c>
      <c r="D289" s="148" t="s">
        <v>420</v>
      </c>
      <c r="F289" s="148" t="s">
        <v>421</v>
      </c>
      <c r="G289" s="148" t="s">
        <v>422</v>
      </c>
      <c r="H289" s="148" t="s">
        <v>423</v>
      </c>
      <c r="I289" s="149" t="s">
        <v>424</v>
      </c>
      <c r="J289" s="148" t="s">
        <v>425</v>
      </c>
    </row>
    <row r="290" spans="1:8" ht="12.75">
      <c r="A290" s="150" t="s">
        <v>491</v>
      </c>
      <c r="C290" s="151">
        <v>324.75400000019</v>
      </c>
      <c r="D290" s="131">
        <v>64389.39950752258</v>
      </c>
      <c r="F290" s="131">
        <v>39287</v>
      </c>
      <c r="G290" s="131">
        <v>36518</v>
      </c>
      <c r="H290" s="152" t="s">
        <v>657</v>
      </c>
    </row>
    <row r="292" spans="4:8" ht="12.75">
      <c r="D292" s="131">
        <v>64629.72521030903</v>
      </c>
      <c r="F292" s="131">
        <v>39867</v>
      </c>
      <c r="G292" s="131">
        <v>36485</v>
      </c>
      <c r="H292" s="152" t="s">
        <v>658</v>
      </c>
    </row>
    <row r="294" spans="4:8" ht="12.75">
      <c r="D294" s="131">
        <v>65323.848500430584</v>
      </c>
      <c r="F294" s="131">
        <v>39782</v>
      </c>
      <c r="G294" s="131">
        <v>36737</v>
      </c>
      <c r="H294" s="152" t="s">
        <v>659</v>
      </c>
    </row>
    <row r="296" spans="1:8" ht="12.75">
      <c r="A296" s="147" t="s">
        <v>426</v>
      </c>
      <c r="C296" s="153" t="s">
        <v>427</v>
      </c>
      <c r="D296" s="131">
        <v>64780.99107275407</v>
      </c>
      <c r="F296" s="131">
        <v>39645.333333333336</v>
      </c>
      <c r="G296" s="131">
        <v>36580</v>
      </c>
      <c r="H296" s="131">
        <v>26023.26267769234</v>
      </c>
    </row>
    <row r="297" spans="1:8" ht="12.75">
      <c r="A297" s="130">
        <v>38387.81234953704</v>
      </c>
      <c r="C297" s="153" t="s">
        <v>428</v>
      </c>
      <c r="D297" s="131">
        <v>485.2419509291926</v>
      </c>
      <c r="F297" s="131">
        <v>313.22249812766216</v>
      </c>
      <c r="G297" s="131">
        <v>136.9634987870856</v>
      </c>
      <c r="H297" s="131">
        <v>485.2419509291926</v>
      </c>
    </row>
    <row r="299" spans="3:8" ht="12.75">
      <c r="C299" s="153" t="s">
        <v>429</v>
      </c>
      <c r="D299" s="131">
        <v>0.7490499032103851</v>
      </c>
      <c r="F299" s="131">
        <v>0.7900614569037017</v>
      </c>
      <c r="G299" s="131">
        <v>0.37442181188377704</v>
      </c>
      <c r="H299" s="131">
        <v>1.8646468620752603</v>
      </c>
    </row>
    <row r="300" spans="1:10" ht="12.75">
      <c r="A300" s="147" t="s">
        <v>418</v>
      </c>
      <c r="C300" s="148" t="s">
        <v>419</v>
      </c>
      <c r="D300" s="148" t="s">
        <v>420</v>
      </c>
      <c r="F300" s="148" t="s">
        <v>421</v>
      </c>
      <c r="G300" s="148" t="s">
        <v>422</v>
      </c>
      <c r="H300" s="148" t="s">
        <v>423</v>
      </c>
      <c r="I300" s="149" t="s">
        <v>424</v>
      </c>
      <c r="J300" s="148" t="s">
        <v>425</v>
      </c>
    </row>
    <row r="301" spans="1:8" ht="12.75">
      <c r="A301" s="150" t="s">
        <v>510</v>
      </c>
      <c r="C301" s="151">
        <v>343.82299999985844</v>
      </c>
      <c r="D301" s="131">
        <v>36763.93869668245</v>
      </c>
      <c r="F301" s="131">
        <v>32012</v>
      </c>
      <c r="G301" s="131">
        <v>31406</v>
      </c>
      <c r="H301" s="152" t="s">
        <v>660</v>
      </c>
    </row>
    <row r="303" spans="4:8" ht="12.75">
      <c r="D303" s="131">
        <v>36708.082675755024</v>
      </c>
      <c r="F303" s="131">
        <v>32260</v>
      </c>
      <c r="G303" s="131">
        <v>32446</v>
      </c>
      <c r="H303" s="152" t="s">
        <v>661</v>
      </c>
    </row>
    <row r="305" spans="4:8" ht="12.75">
      <c r="D305" s="131">
        <v>36906.817876815796</v>
      </c>
      <c r="F305" s="131">
        <v>32948</v>
      </c>
      <c r="G305" s="131">
        <v>31454</v>
      </c>
      <c r="H305" s="152" t="s">
        <v>662</v>
      </c>
    </row>
    <row r="307" spans="1:8" ht="12.75">
      <c r="A307" s="147" t="s">
        <v>426</v>
      </c>
      <c r="C307" s="153" t="s">
        <v>427</v>
      </c>
      <c r="D307" s="131">
        <v>36792.946416417755</v>
      </c>
      <c r="F307" s="131">
        <v>32406.666666666664</v>
      </c>
      <c r="G307" s="131">
        <v>31768.666666666664</v>
      </c>
      <c r="H307" s="131">
        <v>4702.9781624495035</v>
      </c>
    </row>
    <row r="308" spans="1:8" ht="12.75">
      <c r="A308" s="130">
        <v>38387.812789351854</v>
      </c>
      <c r="C308" s="153" t="s">
        <v>428</v>
      </c>
      <c r="D308" s="131">
        <v>102.49393098458013</v>
      </c>
      <c r="F308" s="131">
        <v>484.93023553221894</v>
      </c>
      <c r="G308" s="131">
        <v>587.0786432270667</v>
      </c>
      <c r="H308" s="131">
        <v>102.49393098458013</v>
      </c>
    </row>
    <row r="310" spans="3:8" ht="12.75">
      <c r="C310" s="153" t="s">
        <v>429</v>
      </c>
      <c r="D310" s="131">
        <v>0.2785695111899092</v>
      </c>
      <c r="F310" s="131">
        <v>1.4963903585647573</v>
      </c>
      <c r="G310" s="131">
        <v>1.8479801163423089</v>
      </c>
      <c r="H310" s="131">
        <v>2.17934099296768</v>
      </c>
    </row>
    <row r="311" spans="1:10" ht="12.75">
      <c r="A311" s="147" t="s">
        <v>418</v>
      </c>
      <c r="C311" s="148" t="s">
        <v>419</v>
      </c>
      <c r="D311" s="148" t="s">
        <v>420</v>
      </c>
      <c r="F311" s="148" t="s">
        <v>421</v>
      </c>
      <c r="G311" s="148" t="s">
        <v>422</v>
      </c>
      <c r="H311" s="148" t="s">
        <v>423</v>
      </c>
      <c r="I311" s="149" t="s">
        <v>424</v>
      </c>
      <c r="J311" s="148" t="s">
        <v>425</v>
      </c>
    </row>
    <row r="312" spans="1:8" ht="12.75">
      <c r="A312" s="150" t="s">
        <v>492</v>
      </c>
      <c r="C312" s="151">
        <v>361.38400000007823</v>
      </c>
      <c r="D312" s="131">
        <v>89489.90891253948</v>
      </c>
      <c r="F312" s="131">
        <v>34054</v>
      </c>
      <c r="G312" s="131">
        <v>34130</v>
      </c>
      <c r="H312" s="152" t="s">
        <v>663</v>
      </c>
    </row>
    <row r="314" spans="4:8" ht="12.75">
      <c r="D314" s="131">
        <v>88906.05563032627</v>
      </c>
      <c r="F314" s="131">
        <v>33682</v>
      </c>
      <c r="G314" s="131">
        <v>33572</v>
      </c>
      <c r="H314" s="152" t="s">
        <v>664</v>
      </c>
    </row>
    <row r="316" spans="4:8" ht="12.75">
      <c r="D316" s="131">
        <v>79580.5</v>
      </c>
      <c r="F316" s="131">
        <v>34018</v>
      </c>
      <c r="G316" s="131">
        <v>33622</v>
      </c>
      <c r="H316" s="152" t="s">
        <v>665</v>
      </c>
    </row>
    <row r="318" spans="1:8" ht="12.75">
      <c r="A318" s="147" t="s">
        <v>426</v>
      </c>
      <c r="C318" s="153" t="s">
        <v>427</v>
      </c>
      <c r="D318" s="131">
        <v>85992.15484762192</v>
      </c>
      <c r="F318" s="131">
        <v>33918</v>
      </c>
      <c r="G318" s="131">
        <v>33774.666666666664</v>
      </c>
      <c r="H318" s="131">
        <v>52140.03720056309</v>
      </c>
    </row>
    <row r="319" spans="1:8" ht="12.75">
      <c r="A319" s="130">
        <v>38387.81322916667</v>
      </c>
      <c r="C319" s="153" t="s">
        <v>428</v>
      </c>
      <c r="D319" s="131">
        <v>5560.324592824009</v>
      </c>
      <c r="F319" s="131">
        <v>205.17309765171456</v>
      </c>
      <c r="G319" s="131">
        <v>308.7415315977644</v>
      </c>
      <c r="H319" s="131">
        <v>5560.324592824009</v>
      </c>
    </row>
    <row r="321" spans="3:8" ht="12.75">
      <c r="C321" s="153" t="s">
        <v>429</v>
      </c>
      <c r="D321" s="131">
        <v>6.466083566200781</v>
      </c>
      <c r="F321" s="131">
        <v>0.6049091858355876</v>
      </c>
      <c r="G321" s="131">
        <v>0.9141216244851104</v>
      </c>
      <c r="H321" s="131">
        <v>10.664212937623219</v>
      </c>
    </row>
    <row r="322" spans="1:10" ht="12.75">
      <c r="A322" s="147" t="s">
        <v>418</v>
      </c>
      <c r="C322" s="148" t="s">
        <v>419</v>
      </c>
      <c r="D322" s="148" t="s">
        <v>420</v>
      </c>
      <c r="F322" s="148" t="s">
        <v>421</v>
      </c>
      <c r="G322" s="148" t="s">
        <v>422</v>
      </c>
      <c r="H322" s="148" t="s">
        <v>423</v>
      </c>
      <c r="I322" s="149" t="s">
        <v>424</v>
      </c>
      <c r="J322" s="148" t="s">
        <v>425</v>
      </c>
    </row>
    <row r="323" spans="1:8" ht="12.75">
      <c r="A323" s="150" t="s">
        <v>511</v>
      </c>
      <c r="C323" s="151">
        <v>371.029</v>
      </c>
      <c r="D323" s="131">
        <v>59400.13401430845</v>
      </c>
      <c r="F323" s="131">
        <v>44680</v>
      </c>
      <c r="G323" s="131">
        <v>44962</v>
      </c>
      <c r="H323" s="152" t="s">
        <v>666</v>
      </c>
    </row>
    <row r="325" spans="4:8" ht="12.75">
      <c r="D325" s="131">
        <v>61607.37780302763</v>
      </c>
      <c r="F325" s="131">
        <v>46580</v>
      </c>
      <c r="G325" s="131">
        <v>45212</v>
      </c>
      <c r="H325" s="152" t="s">
        <v>667</v>
      </c>
    </row>
    <row r="327" spans="4:8" ht="12.75">
      <c r="D327" s="131">
        <v>60466.330856859684</v>
      </c>
      <c r="F327" s="131">
        <v>45532</v>
      </c>
      <c r="G327" s="131">
        <v>44874</v>
      </c>
      <c r="H327" s="152" t="s">
        <v>668</v>
      </c>
    </row>
    <row r="329" spans="1:8" ht="12.75">
      <c r="A329" s="147" t="s">
        <v>426</v>
      </c>
      <c r="C329" s="153" t="s">
        <v>427</v>
      </c>
      <c r="D329" s="131">
        <v>60491.280891398594</v>
      </c>
      <c r="F329" s="131">
        <v>45597.33333333333</v>
      </c>
      <c r="G329" s="131">
        <v>45016</v>
      </c>
      <c r="H329" s="131">
        <v>15115.173773710076</v>
      </c>
    </row>
    <row r="330" spans="1:8" ht="12.75">
      <c r="A330" s="130">
        <v>38387.81366898148</v>
      </c>
      <c r="C330" s="153" t="s">
        <v>428</v>
      </c>
      <c r="D330" s="131">
        <v>1103.8333949821263</v>
      </c>
      <c r="F330" s="131">
        <v>951.6834207515298</v>
      </c>
      <c r="G330" s="131">
        <v>175.3510764152875</v>
      </c>
      <c r="H330" s="131">
        <v>1103.8333949821263</v>
      </c>
    </row>
    <row r="332" spans="3:8" ht="12.75">
      <c r="C332" s="153" t="s">
        <v>429</v>
      </c>
      <c r="D332" s="131">
        <v>1.8247809911049229</v>
      </c>
      <c r="F332" s="131">
        <v>2.087147100893758</v>
      </c>
      <c r="G332" s="131">
        <v>0.38953055894634686</v>
      </c>
      <c r="H332" s="131">
        <v>7.302816438022242</v>
      </c>
    </row>
    <row r="333" spans="1:10" ht="12.75">
      <c r="A333" s="147" t="s">
        <v>418</v>
      </c>
      <c r="C333" s="148" t="s">
        <v>419</v>
      </c>
      <c r="D333" s="148" t="s">
        <v>420</v>
      </c>
      <c r="F333" s="148" t="s">
        <v>421</v>
      </c>
      <c r="G333" s="148" t="s">
        <v>422</v>
      </c>
      <c r="H333" s="148" t="s">
        <v>423</v>
      </c>
      <c r="I333" s="149" t="s">
        <v>424</v>
      </c>
      <c r="J333" s="148" t="s">
        <v>425</v>
      </c>
    </row>
    <row r="334" spans="1:8" ht="12.75">
      <c r="A334" s="150" t="s">
        <v>486</v>
      </c>
      <c r="C334" s="151">
        <v>407.77100000018254</v>
      </c>
      <c r="D334" s="131">
        <v>1551641.2592983246</v>
      </c>
      <c r="F334" s="131">
        <v>92000</v>
      </c>
      <c r="G334" s="131">
        <v>90100</v>
      </c>
      <c r="H334" s="152" t="s">
        <v>669</v>
      </c>
    </row>
    <row r="336" spans="4:8" ht="12.75">
      <c r="D336" s="131">
        <v>1587101.6843166351</v>
      </c>
      <c r="F336" s="131">
        <v>92900</v>
      </c>
      <c r="G336" s="131">
        <v>90600</v>
      </c>
      <c r="H336" s="152" t="s">
        <v>670</v>
      </c>
    </row>
    <row r="338" spans="4:8" ht="12.75">
      <c r="D338" s="131">
        <v>1613538.2179756165</v>
      </c>
      <c r="F338" s="131">
        <v>90500</v>
      </c>
      <c r="G338" s="131">
        <v>91500</v>
      </c>
      <c r="H338" s="152" t="s">
        <v>671</v>
      </c>
    </row>
    <row r="340" spans="1:8" ht="12.75">
      <c r="A340" s="147" t="s">
        <v>426</v>
      </c>
      <c r="C340" s="153" t="s">
        <v>427</v>
      </c>
      <c r="D340" s="131">
        <v>1584093.720530192</v>
      </c>
      <c r="F340" s="131">
        <v>91800</v>
      </c>
      <c r="G340" s="131">
        <v>90733.33333333334</v>
      </c>
      <c r="H340" s="131">
        <v>1492835.7750375299</v>
      </c>
    </row>
    <row r="341" spans="1:8" ht="12.75">
      <c r="A341" s="130">
        <v>38387.81414351852</v>
      </c>
      <c r="C341" s="153" t="s">
        <v>428</v>
      </c>
      <c r="D341" s="131">
        <v>31057.917798526032</v>
      </c>
      <c r="F341" s="131">
        <v>1212.4355652982142</v>
      </c>
      <c r="G341" s="131">
        <v>709.4598884597588</v>
      </c>
      <c r="H341" s="131">
        <v>31057.917798526032</v>
      </c>
    </row>
    <row r="343" spans="3:8" ht="12.75">
      <c r="C343" s="153" t="s">
        <v>429</v>
      </c>
      <c r="D343" s="131">
        <v>1.960611130263873</v>
      </c>
      <c r="F343" s="131">
        <v>1.3207359099109086</v>
      </c>
      <c r="G343" s="131">
        <v>0.7819175846360309</v>
      </c>
      <c r="H343" s="131">
        <v>2.080464463530507</v>
      </c>
    </row>
    <row r="344" spans="1:10" ht="12.75">
      <c r="A344" s="147" t="s">
        <v>418</v>
      </c>
      <c r="C344" s="148" t="s">
        <v>419</v>
      </c>
      <c r="D344" s="148" t="s">
        <v>420</v>
      </c>
      <c r="F344" s="148" t="s">
        <v>421</v>
      </c>
      <c r="G344" s="148" t="s">
        <v>422</v>
      </c>
      <c r="H344" s="148" t="s">
        <v>423</v>
      </c>
      <c r="I344" s="149" t="s">
        <v>424</v>
      </c>
      <c r="J344" s="148" t="s">
        <v>425</v>
      </c>
    </row>
    <row r="345" spans="1:8" ht="12.75">
      <c r="A345" s="150" t="s">
        <v>493</v>
      </c>
      <c r="C345" s="151">
        <v>455.40299999993294</v>
      </c>
      <c r="D345" s="131">
        <v>88340</v>
      </c>
      <c r="F345" s="131">
        <v>60557.5</v>
      </c>
      <c r="G345" s="131">
        <v>63317.5</v>
      </c>
      <c r="H345" s="152" t="s">
        <v>672</v>
      </c>
    </row>
    <row r="347" spans="4:8" ht="12.75">
      <c r="D347" s="131">
        <v>87657.89334356785</v>
      </c>
      <c r="F347" s="131">
        <v>61170</v>
      </c>
      <c r="G347" s="131">
        <v>62812.5</v>
      </c>
      <c r="H347" s="152" t="s">
        <v>673</v>
      </c>
    </row>
    <row r="349" spans="4:8" ht="12.75">
      <c r="D349" s="131">
        <v>87661.1572072506</v>
      </c>
      <c r="F349" s="131">
        <v>60530</v>
      </c>
      <c r="G349" s="131">
        <v>63045</v>
      </c>
      <c r="H349" s="152" t="s">
        <v>674</v>
      </c>
    </row>
    <row r="351" spans="1:8" ht="12.75">
      <c r="A351" s="147" t="s">
        <v>426</v>
      </c>
      <c r="C351" s="153" t="s">
        <v>427</v>
      </c>
      <c r="D351" s="131">
        <v>87886.35018360615</v>
      </c>
      <c r="F351" s="131">
        <v>60752.5</v>
      </c>
      <c r="G351" s="131">
        <v>63058.33333333333</v>
      </c>
      <c r="H351" s="131">
        <v>25987.63652081545</v>
      </c>
    </row>
    <row r="352" spans="1:8" ht="12.75">
      <c r="A352" s="130">
        <v>38387.814791666664</v>
      </c>
      <c r="C352" s="153" t="s">
        <v>428</v>
      </c>
      <c r="D352" s="131">
        <v>392.87565480485847</v>
      </c>
      <c r="F352" s="131">
        <v>361.82696140558676</v>
      </c>
      <c r="G352" s="131">
        <v>252.76388850730507</v>
      </c>
      <c r="H352" s="131">
        <v>392.87565480485847</v>
      </c>
    </row>
    <row r="354" spans="3:8" ht="12.75">
      <c r="C354" s="153" t="s">
        <v>429</v>
      </c>
      <c r="D354" s="131">
        <v>0.4470269319229773</v>
      </c>
      <c r="F354" s="131">
        <v>0.5955754271932625</v>
      </c>
      <c r="G354" s="131">
        <v>0.4008413720216283</v>
      </c>
      <c r="H354" s="131">
        <v>1.5117790896073786</v>
      </c>
    </row>
    <row r="355" spans="1:16" ht="12.75">
      <c r="A355" s="141" t="s">
        <v>409</v>
      </c>
      <c r="B355" s="136" t="s">
        <v>552</v>
      </c>
      <c r="D355" s="141" t="s">
        <v>410</v>
      </c>
      <c r="E355" s="136" t="s">
        <v>411</v>
      </c>
      <c r="F355" s="137" t="s">
        <v>432</v>
      </c>
      <c r="G355" s="142" t="s">
        <v>413</v>
      </c>
      <c r="H355" s="143">
        <v>1</v>
      </c>
      <c r="I355" s="144" t="s">
        <v>414</v>
      </c>
      <c r="J355" s="143">
        <v>4</v>
      </c>
      <c r="K355" s="142" t="s">
        <v>415</v>
      </c>
      <c r="L355" s="145">
        <v>1</v>
      </c>
      <c r="M355" s="142" t="s">
        <v>416</v>
      </c>
      <c r="N355" s="146">
        <v>1</v>
      </c>
      <c r="O355" s="142" t="s">
        <v>417</v>
      </c>
      <c r="P355" s="146">
        <v>1</v>
      </c>
    </row>
    <row r="357" spans="1:10" ht="12.75">
      <c r="A357" s="147" t="s">
        <v>418</v>
      </c>
      <c r="C357" s="148" t="s">
        <v>419</v>
      </c>
      <c r="D357" s="148" t="s">
        <v>420</v>
      </c>
      <c r="F357" s="148" t="s">
        <v>421</v>
      </c>
      <c r="G357" s="148" t="s">
        <v>422</v>
      </c>
      <c r="H357" s="148" t="s">
        <v>423</v>
      </c>
      <c r="I357" s="149" t="s">
        <v>424</v>
      </c>
      <c r="J357" s="148" t="s">
        <v>425</v>
      </c>
    </row>
    <row r="358" spans="1:8" ht="12.75">
      <c r="A358" s="150" t="s">
        <v>489</v>
      </c>
      <c r="C358" s="151">
        <v>228.61599999992177</v>
      </c>
      <c r="D358" s="131">
        <v>41704.5</v>
      </c>
      <c r="F358" s="131">
        <v>19306</v>
      </c>
      <c r="G358" s="131">
        <v>20075</v>
      </c>
      <c r="H358" s="152" t="s">
        <v>675</v>
      </c>
    </row>
    <row r="360" spans="4:8" ht="12.75">
      <c r="D360" s="131">
        <v>46338.22240251303</v>
      </c>
      <c r="F360" s="131">
        <v>19710</v>
      </c>
      <c r="G360" s="131">
        <v>19543</v>
      </c>
      <c r="H360" s="152" t="s">
        <v>676</v>
      </c>
    </row>
    <row r="362" spans="4:8" ht="12.75">
      <c r="D362" s="131">
        <v>47591.10092884302</v>
      </c>
      <c r="F362" s="131">
        <v>19829</v>
      </c>
      <c r="G362" s="131">
        <v>20037</v>
      </c>
      <c r="H362" s="152" t="s">
        <v>677</v>
      </c>
    </row>
    <row r="364" spans="1:8" ht="12.75">
      <c r="A364" s="147" t="s">
        <v>426</v>
      </c>
      <c r="C364" s="153" t="s">
        <v>427</v>
      </c>
      <c r="D364" s="131">
        <v>45211.274443785354</v>
      </c>
      <c r="F364" s="131">
        <v>19615</v>
      </c>
      <c r="G364" s="131">
        <v>19885</v>
      </c>
      <c r="H364" s="131">
        <v>25445.765305404148</v>
      </c>
    </row>
    <row r="365" spans="1:8" ht="12.75">
      <c r="A365" s="130">
        <v>38387.817025462966</v>
      </c>
      <c r="C365" s="153" t="s">
        <v>428</v>
      </c>
      <c r="D365" s="131">
        <v>3100.8912267482892</v>
      </c>
      <c r="F365" s="131">
        <v>274.13682715023896</v>
      </c>
      <c r="G365" s="131">
        <v>296.7894876844529</v>
      </c>
      <c r="H365" s="131">
        <v>3100.8912267482892</v>
      </c>
    </row>
    <row r="367" spans="3:8" ht="12.75">
      <c r="C367" s="153" t="s">
        <v>429</v>
      </c>
      <c r="D367" s="131">
        <v>6.858668031143127</v>
      </c>
      <c r="F367" s="131">
        <v>1.3975876989560998</v>
      </c>
      <c r="G367" s="131">
        <v>1.4925294829492224</v>
      </c>
      <c r="H367" s="131">
        <v>12.186276142732972</v>
      </c>
    </row>
    <row r="368" spans="1:10" ht="12.75">
      <c r="A368" s="147" t="s">
        <v>418</v>
      </c>
      <c r="C368" s="148" t="s">
        <v>419</v>
      </c>
      <c r="D368" s="148" t="s">
        <v>420</v>
      </c>
      <c r="F368" s="148" t="s">
        <v>421</v>
      </c>
      <c r="G368" s="148" t="s">
        <v>422</v>
      </c>
      <c r="H368" s="148" t="s">
        <v>423</v>
      </c>
      <c r="I368" s="149" t="s">
        <v>424</v>
      </c>
      <c r="J368" s="148" t="s">
        <v>425</v>
      </c>
    </row>
    <row r="369" spans="1:8" ht="12.75">
      <c r="A369" s="150" t="s">
        <v>490</v>
      </c>
      <c r="C369" s="151">
        <v>231.6040000000503</v>
      </c>
      <c r="D369" s="131">
        <v>95804.10393798351</v>
      </c>
      <c r="F369" s="131">
        <v>29139</v>
      </c>
      <c r="G369" s="131">
        <v>31906</v>
      </c>
      <c r="H369" s="152" t="s">
        <v>678</v>
      </c>
    </row>
    <row r="371" spans="4:8" ht="12.75">
      <c r="D371" s="131">
        <v>89890.67978811264</v>
      </c>
      <c r="F371" s="131">
        <v>30069</v>
      </c>
      <c r="G371" s="131">
        <v>31758</v>
      </c>
      <c r="H371" s="152" t="s">
        <v>679</v>
      </c>
    </row>
    <row r="373" spans="4:8" ht="12.75">
      <c r="D373" s="131">
        <v>93715.72358441353</v>
      </c>
      <c r="F373" s="131">
        <v>29602</v>
      </c>
      <c r="G373" s="131">
        <v>32214</v>
      </c>
      <c r="H373" s="152" t="s">
        <v>680</v>
      </c>
    </row>
    <row r="375" spans="1:8" ht="12.75">
      <c r="A375" s="147" t="s">
        <v>426</v>
      </c>
      <c r="C375" s="153" t="s">
        <v>427</v>
      </c>
      <c r="D375" s="131">
        <v>93136.83577016988</v>
      </c>
      <c r="F375" s="131">
        <v>29603.333333333336</v>
      </c>
      <c r="G375" s="131">
        <v>31959.333333333336</v>
      </c>
      <c r="H375" s="131">
        <v>62240.44197172028</v>
      </c>
    </row>
    <row r="376" spans="1:8" ht="12.75">
      <c r="A376" s="130">
        <v>38387.81748842593</v>
      </c>
      <c r="C376" s="153" t="s">
        <v>428</v>
      </c>
      <c r="D376" s="131">
        <v>2998.9130731278974</v>
      </c>
      <c r="F376" s="131">
        <v>465.00143368954605</v>
      </c>
      <c r="G376" s="131">
        <v>232.63132491849277</v>
      </c>
      <c r="H376" s="131">
        <v>2998.9130731278974</v>
      </c>
    </row>
    <row r="378" spans="3:8" ht="12.75">
      <c r="C378" s="153" t="s">
        <v>429</v>
      </c>
      <c r="D378" s="131">
        <v>3.219900105397824</v>
      </c>
      <c r="F378" s="131">
        <v>1.5707739005389458</v>
      </c>
      <c r="G378" s="131">
        <v>0.7278979273195918</v>
      </c>
      <c r="H378" s="131">
        <v>4.818270851113962</v>
      </c>
    </row>
    <row r="379" spans="1:10" ht="12.75">
      <c r="A379" s="147" t="s">
        <v>418</v>
      </c>
      <c r="C379" s="148" t="s">
        <v>419</v>
      </c>
      <c r="D379" s="148" t="s">
        <v>420</v>
      </c>
      <c r="F379" s="148" t="s">
        <v>421</v>
      </c>
      <c r="G379" s="148" t="s">
        <v>422</v>
      </c>
      <c r="H379" s="148" t="s">
        <v>423</v>
      </c>
      <c r="I379" s="149" t="s">
        <v>424</v>
      </c>
      <c r="J379" s="148" t="s">
        <v>425</v>
      </c>
    </row>
    <row r="380" spans="1:8" ht="12.75">
      <c r="A380" s="150" t="s">
        <v>488</v>
      </c>
      <c r="C380" s="151">
        <v>267.7160000000149</v>
      </c>
      <c r="D380" s="131">
        <v>88423.27214896679</v>
      </c>
      <c r="F380" s="131">
        <v>7596.75</v>
      </c>
      <c r="G380" s="131">
        <v>7660.250000007451</v>
      </c>
      <c r="H380" s="152" t="s">
        <v>681</v>
      </c>
    </row>
    <row r="382" spans="4:8" ht="12.75">
      <c r="D382" s="131">
        <v>87713.05201482773</v>
      </c>
      <c r="F382" s="131">
        <v>7613</v>
      </c>
      <c r="G382" s="131">
        <v>7638.249999992549</v>
      </c>
      <c r="H382" s="152" t="s">
        <v>682</v>
      </c>
    </row>
    <row r="384" spans="4:8" ht="12.75">
      <c r="D384" s="131">
        <v>84898.1659604311</v>
      </c>
      <c r="F384" s="131">
        <v>7499.250000007451</v>
      </c>
      <c r="G384" s="131">
        <v>7697.5</v>
      </c>
      <c r="H384" s="152" t="s">
        <v>683</v>
      </c>
    </row>
    <row r="386" spans="1:8" ht="12.75">
      <c r="A386" s="147" t="s">
        <v>426</v>
      </c>
      <c r="C386" s="153" t="s">
        <v>427</v>
      </c>
      <c r="D386" s="131">
        <v>87011.4967080752</v>
      </c>
      <c r="F386" s="131">
        <v>7569.666666669151</v>
      </c>
      <c r="G386" s="131">
        <v>7665.333333333334</v>
      </c>
      <c r="H386" s="131">
        <v>79385.972650857</v>
      </c>
    </row>
    <row r="387" spans="1:8" ht="12.75">
      <c r="A387" s="130">
        <v>38387.818136574075</v>
      </c>
      <c r="C387" s="153" t="s">
        <v>428</v>
      </c>
      <c r="D387" s="131">
        <v>1864.3305223159334</v>
      </c>
      <c r="F387" s="131">
        <v>61.52150707526589</v>
      </c>
      <c r="G387" s="131">
        <v>29.950306067073047</v>
      </c>
      <c r="H387" s="131">
        <v>1864.3305223159334</v>
      </c>
    </row>
    <row r="389" spans="3:8" ht="12.75">
      <c r="C389" s="153" t="s">
        <v>429</v>
      </c>
      <c r="D389" s="131">
        <v>2.1426255068003135</v>
      </c>
      <c r="F389" s="131">
        <v>0.8127373342099482</v>
      </c>
      <c r="G389" s="131">
        <v>0.3907241181127985</v>
      </c>
      <c r="H389" s="131">
        <v>2.3484382190734645</v>
      </c>
    </row>
    <row r="390" spans="1:10" ht="12.75">
      <c r="A390" s="147" t="s">
        <v>418</v>
      </c>
      <c r="C390" s="148" t="s">
        <v>419</v>
      </c>
      <c r="D390" s="148" t="s">
        <v>420</v>
      </c>
      <c r="F390" s="148" t="s">
        <v>421</v>
      </c>
      <c r="G390" s="148" t="s">
        <v>422</v>
      </c>
      <c r="H390" s="148" t="s">
        <v>423</v>
      </c>
      <c r="I390" s="149" t="s">
        <v>424</v>
      </c>
      <c r="J390" s="148" t="s">
        <v>425</v>
      </c>
    </row>
    <row r="391" spans="1:8" ht="12.75">
      <c r="A391" s="150" t="s">
        <v>487</v>
      </c>
      <c r="C391" s="151">
        <v>292.40199999976903</v>
      </c>
      <c r="D391" s="131">
        <v>80691.29504871368</v>
      </c>
      <c r="F391" s="131">
        <v>30006.5</v>
      </c>
      <c r="G391" s="131">
        <v>28219.749999970198</v>
      </c>
      <c r="H391" s="152" t="s">
        <v>684</v>
      </c>
    </row>
    <row r="393" spans="4:8" ht="12.75">
      <c r="D393" s="131">
        <v>74322.50950658321</v>
      </c>
      <c r="F393" s="131">
        <v>29903.250000029802</v>
      </c>
      <c r="G393" s="131">
        <v>28184.500000029802</v>
      </c>
      <c r="H393" s="152" t="s">
        <v>685</v>
      </c>
    </row>
    <row r="395" spans="4:8" ht="12.75">
      <c r="D395" s="131">
        <v>78600.45635533333</v>
      </c>
      <c r="F395" s="131">
        <v>29950.999999970198</v>
      </c>
      <c r="G395" s="131">
        <v>28196</v>
      </c>
      <c r="H395" s="152" t="s">
        <v>686</v>
      </c>
    </row>
    <row r="397" spans="1:8" ht="12.75">
      <c r="A397" s="147" t="s">
        <v>426</v>
      </c>
      <c r="C397" s="153" t="s">
        <v>427</v>
      </c>
      <c r="D397" s="131">
        <v>77871.4203035434</v>
      </c>
      <c r="F397" s="131">
        <v>29953.583333333336</v>
      </c>
      <c r="G397" s="131">
        <v>28200.083333333336</v>
      </c>
      <c r="H397" s="131">
        <v>48923.3751058033</v>
      </c>
    </row>
    <row r="398" spans="1:8" ht="12.75">
      <c r="A398" s="130">
        <v>38387.81880787037</v>
      </c>
      <c r="C398" s="153" t="s">
        <v>428</v>
      </c>
      <c r="D398" s="131">
        <v>3246.3791359020565</v>
      </c>
      <c r="F398" s="131">
        <v>51.67345384149563</v>
      </c>
      <c r="G398" s="131">
        <v>17.97625745567275</v>
      </c>
      <c r="H398" s="131">
        <v>3246.3791359020565</v>
      </c>
    </row>
    <row r="400" spans="3:8" ht="12.75">
      <c r="C400" s="153" t="s">
        <v>429</v>
      </c>
      <c r="D400" s="131">
        <v>4.168896782988734</v>
      </c>
      <c r="F400" s="131">
        <v>0.17251176016724423</v>
      </c>
      <c r="G400" s="131">
        <v>0.06374540544149485</v>
      </c>
      <c r="H400" s="131">
        <v>6.635640179937156</v>
      </c>
    </row>
    <row r="401" spans="1:10" ht="12.75">
      <c r="A401" s="147" t="s">
        <v>418</v>
      </c>
      <c r="C401" s="148" t="s">
        <v>419</v>
      </c>
      <c r="D401" s="148" t="s">
        <v>420</v>
      </c>
      <c r="F401" s="148" t="s">
        <v>421</v>
      </c>
      <c r="G401" s="148" t="s">
        <v>422</v>
      </c>
      <c r="H401" s="148" t="s">
        <v>423</v>
      </c>
      <c r="I401" s="149" t="s">
        <v>424</v>
      </c>
      <c r="J401" s="148" t="s">
        <v>425</v>
      </c>
    </row>
    <row r="402" spans="1:8" ht="12.75">
      <c r="A402" s="150" t="s">
        <v>491</v>
      </c>
      <c r="C402" s="151">
        <v>324.75400000019</v>
      </c>
      <c r="D402" s="131">
        <v>66836.55035626888</v>
      </c>
      <c r="F402" s="131">
        <v>40277</v>
      </c>
      <c r="G402" s="131">
        <v>36716</v>
      </c>
      <c r="H402" s="152" t="s">
        <v>687</v>
      </c>
    </row>
    <row r="404" spans="4:8" ht="12.75">
      <c r="D404" s="131">
        <v>65148.27065396309</v>
      </c>
      <c r="F404" s="131">
        <v>38878</v>
      </c>
      <c r="G404" s="131">
        <v>36402</v>
      </c>
      <c r="H404" s="152" t="s">
        <v>688</v>
      </c>
    </row>
    <row r="406" spans="4:8" ht="12.75">
      <c r="D406" s="131">
        <v>66428.3713349104</v>
      </c>
      <c r="F406" s="131">
        <v>39705</v>
      </c>
      <c r="G406" s="131">
        <v>36970</v>
      </c>
      <c r="H406" s="152" t="s">
        <v>689</v>
      </c>
    </row>
    <row r="408" spans="1:8" ht="12.75">
      <c r="A408" s="147" t="s">
        <v>426</v>
      </c>
      <c r="C408" s="153" t="s">
        <v>427</v>
      </c>
      <c r="D408" s="131">
        <v>66137.73078171413</v>
      </c>
      <c r="F408" s="131">
        <v>39620</v>
      </c>
      <c r="G408" s="131">
        <v>36696</v>
      </c>
      <c r="H408" s="131">
        <v>27364.410916394256</v>
      </c>
    </row>
    <row r="409" spans="1:8" ht="12.75">
      <c r="A409" s="130">
        <v>38387.81932870371</v>
      </c>
      <c r="C409" s="153" t="s">
        <v>428</v>
      </c>
      <c r="D409" s="131">
        <v>880.8666395519917</v>
      </c>
      <c r="F409" s="131">
        <v>703.3626376201681</v>
      </c>
      <c r="G409" s="131">
        <v>284.5276787941728</v>
      </c>
      <c r="H409" s="131">
        <v>880.8666395519917</v>
      </c>
    </row>
    <row r="411" spans="3:8" ht="12.75">
      <c r="C411" s="153" t="s">
        <v>429</v>
      </c>
      <c r="D411" s="131">
        <v>1.3318670434267985</v>
      </c>
      <c r="F411" s="131">
        <v>1.775271674962565</v>
      </c>
      <c r="G411" s="131">
        <v>0.7753642870998825</v>
      </c>
      <c r="H411" s="131">
        <v>3.219022847753893</v>
      </c>
    </row>
    <row r="412" spans="1:10" ht="12.75">
      <c r="A412" s="147" t="s">
        <v>418</v>
      </c>
      <c r="C412" s="148" t="s">
        <v>419</v>
      </c>
      <c r="D412" s="148" t="s">
        <v>420</v>
      </c>
      <c r="F412" s="148" t="s">
        <v>421</v>
      </c>
      <c r="G412" s="148" t="s">
        <v>422</v>
      </c>
      <c r="H412" s="148" t="s">
        <v>423</v>
      </c>
      <c r="I412" s="149" t="s">
        <v>424</v>
      </c>
      <c r="J412" s="148" t="s">
        <v>425</v>
      </c>
    </row>
    <row r="413" spans="1:8" ht="12.75">
      <c r="A413" s="150" t="s">
        <v>510</v>
      </c>
      <c r="C413" s="151">
        <v>343.82299999985844</v>
      </c>
      <c r="D413" s="131">
        <v>68096.00417399406</v>
      </c>
      <c r="F413" s="131">
        <v>32594</v>
      </c>
      <c r="G413" s="131">
        <v>31556</v>
      </c>
      <c r="H413" s="152" t="s">
        <v>690</v>
      </c>
    </row>
    <row r="415" spans="4:8" ht="12.75">
      <c r="D415" s="131">
        <v>66753.34720528126</v>
      </c>
      <c r="F415" s="131">
        <v>32058</v>
      </c>
      <c r="G415" s="131">
        <v>31302</v>
      </c>
      <c r="H415" s="152" t="s">
        <v>691</v>
      </c>
    </row>
    <row r="417" spans="4:8" ht="12.75">
      <c r="D417" s="131">
        <v>68154.80462813377</v>
      </c>
      <c r="F417" s="131">
        <v>32044</v>
      </c>
      <c r="G417" s="131">
        <v>31548</v>
      </c>
      <c r="H417" s="152" t="s">
        <v>692</v>
      </c>
    </row>
    <row r="419" spans="1:8" ht="12.75">
      <c r="A419" s="147" t="s">
        <v>426</v>
      </c>
      <c r="C419" s="153" t="s">
        <v>427</v>
      </c>
      <c r="D419" s="131">
        <v>67668.0520024697</v>
      </c>
      <c r="F419" s="131">
        <v>32232</v>
      </c>
      <c r="G419" s="131">
        <v>31468.666666666664</v>
      </c>
      <c r="H419" s="131">
        <v>35814.96494138265</v>
      </c>
    </row>
    <row r="420" spans="1:8" ht="12.75">
      <c r="A420" s="130">
        <v>38387.819768518515</v>
      </c>
      <c r="C420" s="153" t="s">
        <v>428</v>
      </c>
      <c r="D420" s="131">
        <v>792.7029852677334</v>
      </c>
      <c r="F420" s="131">
        <v>313.57933605389246</v>
      </c>
      <c r="G420" s="131">
        <v>144.39298228561293</v>
      </c>
      <c r="H420" s="131">
        <v>792.7029852677334</v>
      </c>
    </row>
    <row r="422" spans="3:8" ht="12.75">
      <c r="C422" s="153" t="s">
        <v>429</v>
      </c>
      <c r="D422" s="131">
        <v>1.1714582610399393</v>
      </c>
      <c r="F422" s="131">
        <v>0.9728820304476683</v>
      </c>
      <c r="G422" s="131">
        <v>0.4588468390323061</v>
      </c>
      <c r="H422" s="131">
        <v>2.213328943823143</v>
      </c>
    </row>
    <row r="423" spans="1:10" ht="12.75">
      <c r="A423" s="147" t="s">
        <v>418</v>
      </c>
      <c r="C423" s="148" t="s">
        <v>419</v>
      </c>
      <c r="D423" s="148" t="s">
        <v>420</v>
      </c>
      <c r="F423" s="148" t="s">
        <v>421</v>
      </c>
      <c r="G423" s="148" t="s">
        <v>422</v>
      </c>
      <c r="H423" s="148" t="s">
        <v>423</v>
      </c>
      <c r="I423" s="149" t="s">
        <v>424</v>
      </c>
      <c r="J423" s="148" t="s">
        <v>425</v>
      </c>
    </row>
    <row r="424" spans="1:8" ht="12.75">
      <c r="A424" s="150" t="s">
        <v>492</v>
      </c>
      <c r="C424" s="151">
        <v>361.38400000007823</v>
      </c>
      <c r="D424" s="131">
        <v>73322.31657373905</v>
      </c>
      <c r="F424" s="131">
        <v>33830</v>
      </c>
      <c r="G424" s="131">
        <v>32998</v>
      </c>
      <c r="H424" s="152" t="s">
        <v>693</v>
      </c>
    </row>
    <row r="426" spans="4:8" ht="12.75">
      <c r="D426" s="131">
        <v>73083.48262536526</v>
      </c>
      <c r="F426" s="131">
        <v>32910</v>
      </c>
      <c r="G426" s="131">
        <v>32908</v>
      </c>
      <c r="H426" s="152" t="s">
        <v>694</v>
      </c>
    </row>
    <row r="428" spans="4:8" ht="12.75">
      <c r="D428" s="131">
        <v>72978.38086354733</v>
      </c>
      <c r="F428" s="131">
        <v>33750</v>
      </c>
      <c r="G428" s="131">
        <v>33332</v>
      </c>
      <c r="H428" s="152" t="s">
        <v>695</v>
      </c>
    </row>
    <row r="430" spans="1:8" ht="12.75">
      <c r="A430" s="147" t="s">
        <v>426</v>
      </c>
      <c r="C430" s="153" t="s">
        <v>427</v>
      </c>
      <c r="D430" s="131">
        <v>73128.06002088387</v>
      </c>
      <c r="F430" s="131">
        <v>33496.666666666664</v>
      </c>
      <c r="G430" s="131">
        <v>33079.333333333336</v>
      </c>
      <c r="H430" s="131">
        <v>39823.21825161803</v>
      </c>
    </row>
    <row r="431" spans="1:8" ht="12.75">
      <c r="A431" s="130">
        <v>38387.82019675926</v>
      </c>
      <c r="C431" s="153" t="s">
        <v>428</v>
      </c>
      <c r="D431" s="131">
        <v>176.2478406385525</v>
      </c>
      <c r="F431" s="131">
        <v>509.6403960964372</v>
      </c>
      <c r="G431" s="131">
        <v>223.3950163574231</v>
      </c>
      <c r="H431" s="131">
        <v>176.2478406385525</v>
      </c>
    </row>
    <row r="433" spans="3:8" ht="12.75">
      <c r="C433" s="153" t="s">
        <v>429</v>
      </c>
      <c r="D433" s="131">
        <v>0.24101260253344584</v>
      </c>
      <c r="F433" s="131">
        <v>1.5214660048654707</v>
      </c>
      <c r="G433" s="131">
        <v>0.6753310718396878</v>
      </c>
      <c r="H433" s="131">
        <v>0.44257558373347067</v>
      </c>
    </row>
    <row r="434" spans="1:10" ht="12.75">
      <c r="A434" s="147" t="s">
        <v>418</v>
      </c>
      <c r="C434" s="148" t="s">
        <v>419</v>
      </c>
      <c r="D434" s="148" t="s">
        <v>420</v>
      </c>
      <c r="F434" s="148" t="s">
        <v>421</v>
      </c>
      <c r="G434" s="148" t="s">
        <v>422</v>
      </c>
      <c r="H434" s="148" t="s">
        <v>423</v>
      </c>
      <c r="I434" s="149" t="s">
        <v>424</v>
      </c>
      <c r="J434" s="148" t="s">
        <v>425</v>
      </c>
    </row>
    <row r="435" spans="1:8" ht="12.75">
      <c r="A435" s="150" t="s">
        <v>511</v>
      </c>
      <c r="C435" s="151">
        <v>371.029</v>
      </c>
      <c r="D435" s="131">
        <v>73327.29218935966</v>
      </c>
      <c r="F435" s="131">
        <v>46170</v>
      </c>
      <c r="G435" s="131">
        <v>44556</v>
      </c>
      <c r="H435" s="152" t="s">
        <v>696</v>
      </c>
    </row>
    <row r="437" spans="4:8" ht="12.75">
      <c r="D437" s="131">
        <v>72359.71324646473</v>
      </c>
      <c r="F437" s="131">
        <v>45916</v>
      </c>
      <c r="G437" s="131">
        <v>44786</v>
      </c>
      <c r="H437" s="152" t="s">
        <v>697</v>
      </c>
    </row>
    <row r="439" spans="4:8" ht="12.75">
      <c r="D439" s="131">
        <v>69002.99340105057</v>
      </c>
      <c r="F439" s="131">
        <v>44678</v>
      </c>
      <c r="G439" s="131">
        <v>44200</v>
      </c>
      <c r="H439" s="152" t="s">
        <v>698</v>
      </c>
    </row>
    <row r="441" spans="1:8" ht="12.75">
      <c r="A441" s="147" t="s">
        <v>426</v>
      </c>
      <c r="C441" s="153" t="s">
        <v>427</v>
      </c>
      <c r="D441" s="131">
        <v>71563.33294562499</v>
      </c>
      <c r="F441" s="131">
        <v>45588</v>
      </c>
      <c r="G441" s="131">
        <v>44514</v>
      </c>
      <c r="H441" s="131">
        <v>26384.043305033018</v>
      </c>
    </row>
    <row r="442" spans="1:8" ht="12.75">
      <c r="A442" s="130">
        <v>38387.82064814815</v>
      </c>
      <c r="C442" s="153" t="s">
        <v>428</v>
      </c>
      <c r="D442" s="131">
        <v>2269.483683641668</v>
      </c>
      <c r="F442" s="131">
        <v>798.2505872218322</v>
      </c>
      <c r="G442" s="131">
        <v>295.24904741590615</v>
      </c>
      <c r="H442" s="131">
        <v>2269.483683641668</v>
      </c>
    </row>
    <row r="444" spans="3:8" ht="12.75">
      <c r="C444" s="153" t="s">
        <v>429</v>
      </c>
      <c r="D444" s="131">
        <v>3.1712939996325487</v>
      </c>
      <c r="F444" s="131">
        <v>1.7510103255721512</v>
      </c>
      <c r="G444" s="131">
        <v>0.6632723354807615</v>
      </c>
      <c r="H444" s="131">
        <v>8.60172816350988</v>
      </c>
    </row>
    <row r="445" spans="1:10" ht="12.75">
      <c r="A445" s="147" t="s">
        <v>418</v>
      </c>
      <c r="C445" s="148" t="s">
        <v>419</v>
      </c>
      <c r="D445" s="148" t="s">
        <v>420</v>
      </c>
      <c r="F445" s="148" t="s">
        <v>421</v>
      </c>
      <c r="G445" s="148" t="s">
        <v>422</v>
      </c>
      <c r="H445" s="148" t="s">
        <v>423</v>
      </c>
      <c r="I445" s="149" t="s">
        <v>424</v>
      </c>
      <c r="J445" s="148" t="s">
        <v>425</v>
      </c>
    </row>
    <row r="446" spans="1:8" ht="12.75">
      <c r="A446" s="150" t="s">
        <v>486</v>
      </c>
      <c r="C446" s="151">
        <v>407.77100000018254</v>
      </c>
      <c r="D446" s="131">
        <v>5306252.17766571</v>
      </c>
      <c r="F446" s="131">
        <v>100100</v>
      </c>
      <c r="G446" s="131">
        <v>99400</v>
      </c>
      <c r="H446" s="152" t="s">
        <v>699</v>
      </c>
    </row>
    <row r="448" spans="4:8" ht="12.75">
      <c r="D448" s="131">
        <v>5922585.118652344</v>
      </c>
      <c r="F448" s="131">
        <v>103600</v>
      </c>
      <c r="G448" s="131">
        <v>98300</v>
      </c>
      <c r="H448" s="152" t="s">
        <v>700</v>
      </c>
    </row>
    <row r="450" spans="4:8" ht="12.75">
      <c r="D450" s="131">
        <v>5693584.617706299</v>
      </c>
      <c r="F450" s="131">
        <v>105200</v>
      </c>
      <c r="G450" s="131">
        <v>98200</v>
      </c>
      <c r="H450" s="152" t="s">
        <v>701</v>
      </c>
    </row>
    <row r="452" spans="1:8" ht="12.75">
      <c r="A452" s="147" t="s">
        <v>426</v>
      </c>
      <c r="C452" s="153" t="s">
        <v>427</v>
      </c>
      <c r="D452" s="131">
        <v>5640807.304674784</v>
      </c>
      <c r="F452" s="131">
        <v>102966.66666666666</v>
      </c>
      <c r="G452" s="131">
        <v>98633.33333333334</v>
      </c>
      <c r="H452" s="131">
        <v>5540042.734444176</v>
      </c>
    </row>
    <row r="453" spans="1:8" ht="12.75">
      <c r="A453" s="130">
        <v>38387.82111111111</v>
      </c>
      <c r="C453" s="153" t="s">
        <v>428</v>
      </c>
      <c r="D453" s="131">
        <v>311537.56934667344</v>
      </c>
      <c r="F453" s="131">
        <v>2608.320021265284</v>
      </c>
      <c r="G453" s="131">
        <v>665.8328118479393</v>
      </c>
      <c r="H453" s="131">
        <v>311537.56934667344</v>
      </c>
    </row>
    <row r="455" spans="3:8" ht="12.75">
      <c r="C455" s="153" t="s">
        <v>429</v>
      </c>
      <c r="D455" s="131">
        <v>5.522925221864762</v>
      </c>
      <c r="F455" s="131">
        <v>2.533169331109049</v>
      </c>
      <c r="G455" s="131">
        <v>0.6750586128907797</v>
      </c>
      <c r="H455" s="131">
        <v>5.623378451753577</v>
      </c>
    </row>
    <row r="456" spans="1:10" ht="12.75">
      <c r="A456" s="147" t="s">
        <v>418</v>
      </c>
      <c r="C456" s="148" t="s">
        <v>419</v>
      </c>
      <c r="D456" s="148" t="s">
        <v>420</v>
      </c>
      <c r="F456" s="148" t="s">
        <v>421</v>
      </c>
      <c r="G456" s="148" t="s">
        <v>422</v>
      </c>
      <c r="H456" s="148" t="s">
        <v>423</v>
      </c>
      <c r="I456" s="149" t="s">
        <v>424</v>
      </c>
      <c r="J456" s="148" t="s">
        <v>425</v>
      </c>
    </row>
    <row r="457" spans="1:8" ht="12.75">
      <c r="A457" s="150" t="s">
        <v>493</v>
      </c>
      <c r="C457" s="151">
        <v>455.40299999993294</v>
      </c>
      <c r="D457" s="131">
        <v>549974.1572637558</v>
      </c>
      <c r="F457" s="131">
        <v>63120</v>
      </c>
      <c r="G457" s="131">
        <v>64437.5</v>
      </c>
      <c r="H457" s="152" t="s">
        <v>702</v>
      </c>
    </row>
    <row r="459" spans="4:8" ht="12.75">
      <c r="D459" s="131">
        <v>544881.4634275436</v>
      </c>
      <c r="F459" s="131">
        <v>62267.5</v>
      </c>
      <c r="G459" s="131">
        <v>64405</v>
      </c>
      <c r="H459" s="152" t="s">
        <v>703</v>
      </c>
    </row>
    <row r="461" spans="4:8" ht="12.75">
      <c r="D461" s="131">
        <v>543882.4985618591</v>
      </c>
      <c r="F461" s="131">
        <v>62930</v>
      </c>
      <c r="G461" s="131">
        <v>64480</v>
      </c>
      <c r="H461" s="152" t="s">
        <v>704</v>
      </c>
    </row>
    <row r="463" spans="1:8" ht="12.75">
      <c r="A463" s="147" t="s">
        <v>426</v>
      </c>
      <c r="C463" s="153" t="s">
        <v>427</v>
      </c>
      <c r="D463" s="131">
        <v>546246.0397510529</v>
      </c>
      <c r="F463" s="131">
        <v>62772.5</v>
      </c>
      <c r="G463" s="131">
        <v>64440.83333333333</v>
      </c>
      <c r="H463" s="131">
        <v>482644.2228905877</v>
      </c>
    </row>
    <row r="464" spans="1:8" ht="12.75">
      <c r="A464" s="130">
        <v>38387.82175925926</v>
      </c>
      <c r="C464" s="153" t="s">
        <v>428</v>
      </c>
      <c r="D464" s="131">
        <v>3267.0518578889155</v>
      </c>
      <c r="F464" s="131">
        <v>447.5418974800013</v>
      </c>
      <c r="G464" s="131">
        <v>37.610946987989195</v>
      </c>
      <c r="H464" s="131">
        <v>3267.0518578889155</v>
      </c>
    </row>
    <row r="466" spans="3:8" ht="12.75">
      <c r="C466" s="153" t="s">
        <v>429</v>
      </c>
      <c r="D466" s="131">
        <v>0.598091632733456</v>
      </c>
      <c r="F466" s="131">
        <v>0.7129585367477815</v>
      </c>
      <c r="G466" s="131">
        <v>0.05836508474904246</v>
      </c>
      <c r="H466" s="131">
        <v>0.6769068607767288</v>
      </c>
    </row>
    <row r="467" spans="1:16" ht="12.75">
      <c r="A467" s="141" t="s">
        <v>409</v>
      </c>
      <c r="B467" s="136" t="s">
        <v>566</v>
      </c>
      <c r="D467" s="141" t="s">
        <v>410</v>
      </c>
      <c r="E467" s="136" t="s">
        <v>411</v>
      </c>
      <c r="F467" s="137" t="s">
        <v>433</v>
      </c>
      <c r="G467" s="142" t="s">
        <v>413</v>
      </c>
      <c r="H467" s="143">
        <v>1</v>
      </c>
      <c r="I467" s="144" t="s">
        <v>414</v>
      </c>
      <c r="J467" s="143">
        <v>5</v>
      </c>
      <c r="K467" s="142" t="s">
        <v>415</v>
      </c>
      <c r="L467" s="145">
        <v>1</v>
      </c>
      <c r="M467" s="142" t="s">
        <v>416</v>
      </c>
      <c r="N467" s="146">
        <v>1</v>
      </c>
      <c r="O467" s="142" t="s">
        <v>417</v>
      </c>
      <c r="P467" s="146">
        <v>1</v>
      </c>
    </row>
    <row r="469" spans="1:10" ht="12.75">
      <c r="A469" s="147" t="s">
        <v>418</v>
      </c>
      <c r="C469" s="148" t="s">
        <v>419</v>
      </c>
      <c r="D469" s="148" t="s">
        <v>420</v>
      </c>
      <c r="F469" s="148" t="s">
        <v>421</v>
      </c>
      <c r="G469" s="148" t="s">
        <v>422</v>
      </c>
      <c r="H469" s="148" t="s">
        <v>423</v>
      </c>
      <c r="I469" s="149" t="s">
        <v>424</v>
      </c>
      <c r="J469" s="148" t="s">
        <v>425</v>
      </c>
    </row>
    <row r="470" spans="1:8" ht="12.75">
      <c r="A470" s="150" t="s">
        <v>489</v>
      </c>
      <c r="C470" s="151">
        <v>228.61599999992177</v>
      </c>
      <c r="D470" s="131">
        <v>31782.423128902912</v>
      </c>
      <c r="F470" s="131">
        <v>19613</v>
      </c>
      <c r="G470" s="131">
        <v>19829</v>
      </c>
      <c r="H470" s="152" t="s">
        <v>705</v>
      </c>
    </row>
    <row r="472" spans="4:8" ht="12.75">
      <c r="D472" s="131">
        <v>31570.592417180538</v>
      </c>
      <c r="F472" s="131">
        <v>19654</v>
      </c>
      <c r="G472" s="131">
        <v>19489</v>
      </c>
      <c r="H472" s="152" t="s">
        <v>706</v>
      </c>
    </row>
    <row r="474" spans="4:8" ht="12.75">
      <c r="D474" s="131">
        <v>31601.005358725786</v>
      </c>
      <c r="F474" s="131">
        <v>19835</v>
      </c>
      <c r="G474" s="131">
        <v>20126</v>
      </c>
      <c r="H474" s="152" t="s">
        <v>707</v>
      </c>
    </row>
    <row r="476" spans="1:8" ht="12.75">
      <c r="A476" s="147" t="s">
        <v>426</v>
      </c>
      <c r="C476" s="153" t="s">
        <v>427</v>
      </c>
      <c r="D476" s="131">
        <v>31651.34030160308</v>
      </c>
      <c r="F476" s="131">
        <v>19700.666666666668</v>
      </c>
      <c r="G476" s="131">
        <v>19814.666666666668</v>
      </c>
      <c r="H476" s="131">
        <v>11887.12533206435</v>
      </c>
    </row>
    <row r="477" spans="1:8" ht="12.75">
      <c r="A477" s="130">
        <v>38387.82399305556</v>
      </c>
      <c r="C477" s="153" t="s">
        <v>428</v>
      </c>
      <c r="D477" s="131">
        <v>114.53500540433917</v>
      </c>
      <c r="F477" s="131">
        <v>118.12846114858745</v>
      </c>
      <c r="G477" s="131">
        <v>318.7417972800764</v>
      </c>
      <c r="H477" s="131">
        <v>114.53500540433917</v>
      </c>
    </row>
    <row r="479" spans="3:8" ht="12.75">
      <c r="C479" s="153" t="s">
        <v>429</v>
      </c>
      <c r="D479" s="131">
        <v>0.3618646297848505</v>
      </c>
      <c r="F479" s="131">
        <v>0.5996165670294784</v>
      </c>
      <c r="G479" s="131">
        <v>1.6086154899404974</v>
      </c>
      <c r="H479" s="131">
        <v>0.9635214755866356</v>
      </c>
    </row>
    <row r="480" spans="1:10" ht="12.75">
      <c r="A480" s="147" t="s">
        <v>418</v>
      </c>
      <c r="C480" s="148" t="s">
        <v>419</v>
      </c>
      <c r="D480" s="148" t="s">
        <v>420</v>
      </c>
      <c r="F480" s="148" t="s">
        <v>421</v>
      </c>
      <c r="G480" s="148" t="s">
        <v>422</v>
      </c>
      <c r="H480" s="148" t="s">
        <v>423</v>
      </c>
      <c r="I480" s="149" t="s">
        <v>424</v>
      </c>
      <c r="J480" s="148" t="s">
        <v>425</v>
      </c>
    </row>
    <row r="481" spans="1:8" ht="12.75">
      <c r="A481" s="150" t="s">
        <v>490</v>
      </c>
      <c r="C481" s="151">
        <v>231.6040000000503</v>
      </c>
      <c r="D481" s="131">
        <v>258601.40549206734</v>
      </c>
      <c r="F481" s="131">
        <v>30168.000000029802</v>
      </c>
      <c r="G481" s="131">
        <v>32999</v>
      </c>
      <c r="H481" s="152" t="s">
        <v>708</v>
      </c>
    </row>
    <row r="483" spans="4:8" ht="12.75">
      <c r="D483" s="131">
        <v>256683.62195777893</v>
      </c>
      <c r="F483" s="131">
        <v>31085</v>
      </c>
      <c r="G483" s="131">
        <v>33361</v>
      </c>
      <c r="H483" s="152" t="s">
        <v>709</v>
      </c>
    </row>
    <row r="485" spans="4:8" ht="12.75">
      <c r="D485" s="131">
        <v>258057.68643665314</v>
      </c>
      <c r="F485" s="131">
        <v>30743.000000029802</v>
      </c>
      <c r="G485" s="131">
        <v>33793</v>
      </c>
      <c r="H485" s="152" t="s">
        <v>710</v>
      </c>
    </row>
    <row r="487" spans="1:8" ht="12.75">
      <c r="A487" s="147" t="s">
        <v>426</v>
      </c>
      <c r="C487" s="153" t="s">
        <v>427</v>
      </c>
      <c r="D487" s="131">
        <v>257780.90462883312</v>
      </c>
      <c r="F487" s="131">
        <v>30665.3333333532</v>
      </c>
      <c r="G487" s="131">
        <v>33384.333333333336</v>
      </c>
      <c r="H487" s="131">
        <v>225623.28292339784</v>
      </c>
    </row>
    <row r="488" spans="1:8" ht="12.75">
      <c r="A488" s="130">
        <v>38387.82445601852</v>
      </c>
      <c r="C488" s="153" t="s">
        <v>428</v>
      </c>
      <c r="D488" s="131">
        <v>988.3974645635882</v>
      </c>
      <c r="F488" s="131">
        <v>463.4073082301641</v>
      </c>
      <c r="G488" s="131">
        <v>397.5139410553212</v>
      </c>
      <c r="H488" s="131">
        <v>988.3974645635882</v>
      </c>
    </row>
    <row r="490" spans="3:8" ht="12.75">
      <c r="C490" s="153" t="s">
        <v>429</v>
      </c>
      <c r="D490" s="131">
        <v>0.383425399948354</v>
      </c>
      <c r="F490" s="131">
        <v>1.511176491031775</v>
      </c>
      <c r="G490" s="131">
        <v>1.190720021533018</v>
      </c>
      <c r="H490" s="131">
        <v>0.43807423230303877</v>
      </c>
    </row>
    <row r="491" spans="1:10" ht="12.75">
      <c r="A491" s="147" t="s">
        <v>418</v>
      </c>
      <c r="C491" s="148" t="s">
        <v>419</v>
      </c>
      <c r="D491" s="148" t="s">
        <v>420</v>
      </c>
      <c r="F491" s="148" t="s">
        <v>421</v>
      </c>
      <c r="G491" s="148" t="s">
        <v>422</v>
      </c>
      <c r="H491" s="148" t="s">
        <v>423</v>
      </c>
      <c r="I491" s="149" t="s">
        <v>424</v>
      </c>
      <c r="J491" s="148" t="s">
        <v>425</v>
      </c>
    </row>
    <row r="492" spans="1:8" ht="12.75">
      <c r="A492" s="150" t="s">
        <v>488</v>
      </c>
      <c r="C492" s="151">
        <v>267.7160000000149</v>
      </c>
      <c r="D492" s="131">
        <v>119333.8093111515</v>
      </c>
      <c r="F492" s="131">
        <v>7610.750000007451</v>
      </c>
      <c r="G492" s="131">
        <v>7773.5</v>
      </c>
      <c r="H492" s="152" t="s">
        <v>711</v>
      </c>
    </row>
    <row r="494" spans="4:8" ht="12.75">
      <c r="D494" s="131">
        <v>123665.4118232727</v>
      </c>
      <c r="F494" s="131">
        <v>7649.5</v>
      </c>
      <c r="G494" s="131">
        <v>7790</v>
      </c>
      <c r="H494" s="152" t="s">
        <v>712</v>
      </c>
    </row>
    <row r="496" spans="4:8" ht="12.75">
      <c r="D496" s="131">
        <v>107990.50000011921</v>
      </c>
      <c r="F496" s="131">
        <v>7579.000000007451</v>
      </c>
      <c r="G496" s="131">
        <v>7744.999999992549</v>
      </c>
      <c r="H496" s="152" t="s">
        <v>713</v>
      </c>
    </row>
    <row r="498" spans="1:8" ht="12.75">
      <c r="A498" s="147" t="s">
        <v>426</v>
      </c>
      <c r="C498" s="153" t="s">
        <v>427</v>
      </c>
      <c r="D498" s="131">
        <v>116996.57371151447</v>
      </c>
      <c r="F498" s="131">
        <v>7613.0833333383</v>
      </c>
      <c r="G498" s="131">
        <v>7769.499999997517</v>
      </c>
      <c r="H498" s="131">
        <v>109292.16257150518</v>
      </c>
    </row>
    <row r="499" spans="1:8" ht="12.75">
      <c r="A499" s="130">
        <v>38387.825104166666</v>
      </c>
      <c r="C499" s="153" t="s">
        <v>428</v>
      </c>
      <c r="D499" s="131">
        <v>8094.610420030544</v>
      </c>
      <c r="F499" s="131">
        <v>35.30787211166355</v>
      </c>
      <c r="G499" s="131">
        <v>22.765104879853617</v>
      </c>
      <c r="H499" s="131">
        <v>8094.610420030544</v>
      </c>
    </row>
    <row r="501" spans="3:8" ht="12.75">
      <c r="C501" s="153" t="s">
        <v>429</v>
      </c>
      <c r="D501" s="131">
        <v>6.918673054469026</v>
      </c>
      <c r="F501" s="131">
        <v>0.46377887336458756</v>
      </c>
      <c r="G501" s="131">
        <v>0.29300604774903016</v>
      </c>
      <c r="H501" s="131">
        <v>7.406396057662954</v>
      </c>
    </row>
    <row r="502" spans="1:10" ht="12.75">
      <c r="A502" s="147" t="s">
        <v>418</v>
      </c>
      <c r="C502" s="148" t="s">
        <v>419</v>
      </c>
      <c r="D502" s="148" t="s">
        <v>420</v>
      </c>
      <c r="F502" s="148" t="s">
        <v>421</v>
      </c>
      <c r="G502" s="148" t="s">
        <v>422</v>
      </c>
      <c r="H502" s="148" t="s">
        <v>423</v>
      </c>
      <c r="I502" s="149" t="s">
        <v>424</v>
      </c>
      <c r="J502" s="148" t="s">
        <v>425</v>
      </c>
    </row>
    <row r="503" spans="1:8" ht="12.75">
      <c r="A503" s="150" t="s">
        <v>487</v>
      </c>
      <c r="C503" s="151">
        <v>292.40199999976903</v>
      </c>
      <c r="D503" s="131">
        <v>32223</v>
      </c>
      <c r="F503" s="131">
        <v>29598.749999970198</v>
      </c>
      <c r="G503" s="131">
        <v>27921.5</v>
      </c>
      <c r="H503" s="152" t="s">
        <v>714</v>
      </c>
    </row>
    <row r="505" spans="4:8" ht="12.75">
      <c r="D505" s="131">
        <v>32647</v>
      </c>
      <c r="F505" s="131">
        <v>29238.750000029802</v>
      </c>
      <c r="G505" s="131">
        <v>28294.499999970198</v>
      </c>
      <c r="H505" s="152" t="s">
        <v>715</v>
      </c>
    </row>
    <row r="507" spans="4:8" ht="12.75">
      <c r="D507" s="131">
        <v>31845.70546928048</v>
      </c>
      <c r="F507" s="131">
        <v>29498.5</v>
      </c>
      <c r="G507" s="131">
        <v>28046</v>
      </c>
      <c r="H507" s="152" t="s">
        <v>716</v>
      </c>
    </row>
    <row r="509" spans="1:8" ht="12.75">
      <c r="A509" s="147" t="s">
        <v>426</v>
      </c>
      <c r="C509" s="153" t="s">
        <v>427</v>
      </c>
      <c r="D509" s="131">
        <v>32238.56848976016</v>
      </c>
      <c r="F509" s="131">
        <v>29445.333333333336</v>
      </c>
      <c r="G509" s="131">
        <v>28087.333333323397</v>
      </c>
      <c r="H509" s="131">
        <v>3571.9752694268736</v>
      </c>
    </row>
    <row r="510" spans="1:8" ht="12.75">
      <c r="A510" s="130">
        <v>38387.825787037036</v>
      </c>
      <c r="C510" s="153" t="s">
        <v>428</v>
      </c>
      <c r="D510" s="131">
        <v>400.87406332336553</v>
      </c>
      <c r="F510" s="131">
        <v>185.7956426366181</v>
      </c>
      <c r="G510" s="131">
        <v>189.90414246936894</v>
      </c>
      <c r="H510" s="131">
        <v>400.87406332336553</v>
      </c>
    </row>
    <row r="512" spans="3:8" ht="12.75">
      <c r="C512" s="153" t="s">
        <v>429</v>
      </c>
      <c r="D512" s="131">
        <v>1.2434611153739474</v>
      </c>
      <c r="F512" s="131">
        <v>0.6309850207275112</v>
      </c>
      <c r="G512" s="131">
        <v>0.676120229057355</v>
      </c>
      <c r="H512" s="131">
        <v>11.222755844770623</v>
      </c>
    </row>
    <row r="513" spans="1:10" ht="12.75">
      <c r="A513" s="147" t="s">
        <v>418</v>
      </c>
      <c r="C513" s="148" t="s">
        <v>419</v>
      </c>
      <c r="D513" s="148" t="s">
        <v>420</v>
      </c>
      <c r="F513" s="148" t="s">
        <v>421</v>
      </c>
      <c r="G513" s="148" t="s">
        <v>422</v>
      </c>
      <c r="H513" s="148" t="s">
        <v>423</v>
      </c>
      <c r="I513" s="149" t="s">
        <v>424</v>
      </c>
      <c r="J513" s="148" t="s">
        <v>425</v>
      </c>
    </row>
    <row r="514" spans="1:8" ht="12.75">
      <c r="A514" s="150" t="s">
        <v>491</v>
      </c>
      <c r="C514" s="151">
        <v>324.75400000019</v>
      </c>
      <c r="D514" s="131">
        <v>41880.68137598038</v>
      </c>
      <c r="F514" s="131">
        <v>37857</v>
      </c>
      <c r="G514" s="131">
        <v>35299</v>
      </c>
      <c r="H514" s="152" t="s">
        <v>717</v>
      </c>
    </row>
    <row r="516" spans="4:8" ht="12.75">
      <c r="D516" s="131">
        <v>42003.34188944101</v>
      </c>
      <c r="F516" s="131">
        <v>37125</v>
      </c>
      <c r="G516" s="131">
        <v>35738</v>
      </c>
      <c r="H516" s="152" t="s">
        <v>718</v>
      </c>
    </row>
    <row r="518" spans="4:8" ht="12.75">
      <c r="D518" s="131">
        <v>40874.5</v>
      </c>
      <c r="F518" s="131">
        <v>37669</v>
      </c>
      <c r="G518" s="131">
        <v>35283</v>
      </c>
      <c r="H518" s="152" t="s">
        <v>719</v>
      </c>
    </row>
    <row r="520" spans="1:8" ht="12.75">
      <c r="A520" s="147" t="s">
        <v>426</v>
      </c>
      <c r="C520" s="153" t="s">
        <v>427</v>
      </c>
      <c r="D520" s="131">
        <v>41586.17442180713</v>
      </c>
      <c r="F520" s="131">
        <v>37550.333333333336</v>
      </c>
      <c r="G520" s="131">
        <v>35440</v>
      </c>
      <c r="H520" s="131">
        <v>4646.914040213415</v>
      </c>
    </row>
    <row r="521" spans="1:8" ht="12.75">
      <c r="A521" s="130">
        <v>38387.8262962963</v>
      </c>
      <c r="C521" s="153" t="s">
        <v>428</v>
      </c>
      <c r="D521" s="131">
        <v>619.3720710374217</v>
      </c>
      <c r="F521" s="131">
        <v>380.15435461577096</v>
      </c>
      <c r="G521" s="131">
        <v>258.1995352435786</v>
      </c>
      <c r="H521" s="131">
        <v>619.3720710374217</v>
      </c>
    </row>
    <row r="523" spans="3:8" ht="12.75">
      <c r="C523" s="153" t="s">
        <v>429</v>
      </c>
      <c r="D523" s="131">
        <v>1.4893701564254318</v>
      </c>
      <c r="F523" s="131">
        <v>1.012386098523149</v>
      </c>
      <c r="G523" s="131">
        <v>0.7285539933509554</v>
      </c>
      <c r="H523" s="131">
        <v>13.328675023413526</v>
      </c>
    </row>
    <row r="524" spans="1:10" ht="12.75">
      <c r="A524" s="147" t="s">
        <v>418</v>
      </c>
      <c r="C524" s="148" t="s">
        <v>419</v>
      </c>
      <c r="D524" s="148" t="s">
        <v>420</v>
      </c>
      <c r="F524" s="148" t="s">
        <v>421</v>
      </c>
      <c r="G524" s="148" t="s">
        <v>422</v>
      </c>
      <c r="H524" s="148" t="s">
        <v>423</v>
      </c>
      <c r="I524" s="149" t="s">
        <v>424</v>
      </c>
      <c r="J524" s="148" t="s">
        <v>425</v>
      </c>
    </row>
    <row r="525" spans="1:8" ht="12.75">
      <c r="A525" s="150" t="s">
        <v>510</v>
      </c>
      <c r="C525" s="151">
        <v>343.82299999985844</v>
      </c>
      <c r="D525" s="131">
        <v>33654.691283106804</v>
      </c>
      <c r="F525" s="131">
        <v>30886</v>
      </c>
      <c r="G525" s="131">
        <v>30590</v>
      </c>
      <c r="H525" s="152" t="s">
        <v>720</v>
      </c>
    </row>
    <row r="527" spans="4:8" ht="12.75">
      <c r="D527" s="131">
        <v>33743</v>
      </c>
      <c r="F527" s="131">
        <v>31644</v>
      </c>
      <c r="G527" s="131">
        <v>31836</v>
      </c>
      <c r="H527" s="152" t="s">
        <v>721</v>
      </c>
    </row>
    <row r="529" spans="4:8" ht="12.75">
      <c r="D529" s="131">
        <v>33774.09841287136</v>
      </c>
      <c r="F529" s="131">
        <v>31764</v>
      </c>
      <c r="G529" s="131">
        <v>30975.999999970198</v>
      </c>
      <c r="H529" s="152" t="s">
        <v>722</v>
      </c>
    </row>
    <row r="531" spans="1:8" ht="12.75">
      <c r="A531" s="147" t="s">
        <v>426</v>
      </c>
      <c r="C531" s="153" t="s">
        <v>427</v>
      </c>
      <c r="D531" s="131">
        <v>33723.929898659386</v>
      </c>
      <c r="F531" s="131">
        <v>31431.333333333336</v>
      </c>
      <c r="G531" s="131">
        <v>31133.99999999007</v>
      </c>
      <c r="H531" s="131">
        <v>2440.1906009250215</v>
      </c>
    </row>
    <row r="532" spans="1:8" ht="12.75">
      <c r="A532" s="130">
        <v>38387.82674768518</v>
      </c>
      <c r="C532" s="153" t="s">
        <v>428</v>
      </c>
      <c r="D532" s="131">
        <v>61.945679698235345</v>
      </c>
      <c r="F532" s="131">
        <v>476.06862250450126</v>
      </c>
      <c r="G532" s="131">
        <v>637.8495120360909</v>
      </c>
      <c r="H532" s="131">
        <v>61.945679698235345</v>
      </c>
    </row>
    <row r="534" spans="3:8" ht="12.75">
      <c r="C534" s="153" t="s">
        <v>429</v>
      </c>
      <c r="D534" s="131">
        <v>0.1836846413937596</v>
      </c>
      <c r="F534" s="131">
        <v>1.5146306949684005</v>
      </c>
      <c r="G534" s="131">
        <v>2.048723299403528</v>
      </c>
      <c r="H534" s="131">
        <v>2.5385590648022798</v>
      </c>
    </row>
    <row r="535" spans="1:10" ht="12.75">
      <c r="A535" s="147" t="s">
        <v>418</v>
      </c>
      <c r="C535" s="148" t="s">
        <v>419</v>
      </c>
      <c r="D535" s="148" t="s">
        <v>420</v>
      </c>
      <c r="F535" s="148" t="s">
        <v>421</v>
      </c>
      <c r="G535" s="148" t="s">
        <v>422</v>
      </c>
      <c r="H535" s="148" t="s">
        <v>423</v>
      </c>
      <c r="I535" s="149" t="s">
        <v>424</v>
      </c>
      <c r="J535" s="148" t="s">
        <v>425</v>
      </c>
    </row>
    <row r="536" spans="1:8" ht="12.75">
      <c r="A536" s="150" t="s">
        <v>492</v>
      </c>
      <c r="C536" s="151">
        <v>361.38400000007823</v>
      </c>
      <c r="D536" s="131">
        <v>41250.65448671579</v>
      </c>
      <c r="F536" s="131">
        <v>32868</v>
      </c>
      <c r="G536" s="131">
        <v>32684</v>
      </c>
      <c r="H536" s="152" t="s">
        <v>723</v>
      </c>
    </row>
    <row r="538" spans="4:8" ht="12.75">
      <c r="D538" s="131">
        <v>41741.618188619614</v>
      </c>
      <c r="F538" s="131">
        <v>32828</v>
      </c>
      <c r="G538" s="131">
        <v>32110</v>
      </c>
      <c r="H538" s="152" t="s">
        <v>724</v>
      </c>
    </row>
    <row r="540" spans="4:8" ht="12.75">
      <c r="D540" s="131">
        <v>41541.685739040375</v>
      </c>
      <c r="F540" s="131">
        <v>32420.000000029802</v>
      </c>
      <c r="G540" s="131">
        <v>31662</v>
      </c>
      <c r="H540" s="152" t="s">
        <v>725</v>
      </c>
    </row>
    <row r="542" spans="1:8" ht="12.75">
      <c r="A542" s="147" t="s">
        <v>426</v>
      </c>
      <c r="C542" s="153" t="s">
        <v>427</v>
      </c>
      <c r="D542" s="131">
        <v>41511.31947145859</v>
      </c>
      <c r="F542" s="131">
        <v>32705.333333343267</v>
      </c>
      <c r="G542" s="131">
        <v>32152</v>
      </c>
      <c r="H542" s="131">
        <v>9060.32266342769</v>
      </c>
    </row>
    <row r="543" spans="1:8" ht="12.75">
      <c r="A543" s="130">
        <v>38387.82717592592</v>
      </c>
      <c r="C543" s="153" t="s">
        <v>428</v>
      </c>
      <c r="D543" s="131">
        <v>246.88645528209483</v>
      </c>
      <c r="F543" s="131">
        <v>247.91396355346427</v>
      </c>
      <c r="G543" s="131">
        <v>512.2928849788957</v>
      </c>
      <c r="H543" s="131">
        <v>246.88645528209483</v>
      </c>
    </row>
    <row r="545" spans="3:8" ht="12.75">
      <c r="C545" s="153" t="s">
        <v>429</v>
      </c>
      <c r="D545" s="131">
        <v>0.5947448995251606</v>
      </c>
      <c r="F545" s="131">
        <v>0.7580230448246635</v>
      </c>
      <c r="G545" s="131">
        <v>1.5933468679363512</v>
      </c>
      <c r="H545" s="131">
        <v>2.7249190172736424</v>
      </c>
    </row>
    <row r="546" spans="1:10" ht="12.75">
      <c r="A546" s="147" t="s">
        <v>418</v>
      </c>
      <c r="C546" s="148" t="s">
        <v>419</v>
      </c>
      <c r="D546" s="148" t="s">
        <v>420</v>
      </c>
      <c r="F546" s="148" t="s">
        <v>421</v>
      </c>
      <c r="G546" s="148" t="s">
        <v>422</v>
      </c>
      <c r="H546" s="148" t="s">
        <v>423</v>
      </c>
      <c r="I546" s="149" t="s">
        <v>424</v>
      </c>
      <c r="J546" s="148" t="s">
        <v>425</v>
      </c>
    </row>
    <row r="547" spans="1:8" ht="12.75">
      <c r="A547" s="150" t="s">
        <v>511</v>
      </c>
      <c r="C547" s="151">
        <v>371.029</v>
      </c>
      <c r="D547" s="131">
        <v>44421.28259778023</v>
      </c>
      <c r="F547" s="131">
        <v>42984</v>
      </c>
      <c r="G547" s="131">
        <v>43288</v>
      </c>
      <c r="H547" s="152" t="s">
        <v>726</v>
      </c>
    </row>
    <row r="549" spans="4:8" ht="12.75">
      <c r="D549" s="131">
        <v>44147</v>
      </c>
      <c r="F549" s="131">
        <v>43400</v>
      </c>
      <c r="G549" s="131">
        <v>43730</v>
      </c>
      <c r="H549" s="152" t="s">
        <v>727</v>
      </c>
    </row>
    <row r="551" spans="4:8" ht="12.75">
      <c r="D551" s="131">
        <v>44265.59153050184</v>
      </c>
      <c r="F551" s="131">
        <v>44556</v>
      </c>
      <c r="G551" s="131">
        <v>44004</v>
      </c>
      <c r="H551" s="152" t="s">
        <v>728</v>
      </c>
    </row>
    <row r="553" spans="1:8" ht="12.75">
      <c r="A553" s="147" t="s">
        <v>426</v>
      </c>
      <c r="C553" s="153" t="s">
        <v>427</v>
      </c>
      <c r="D553" s="131">
        <v>44277.958042760685</v>
      </c>
      <c r="F553" s="131">
        <v>43646.66666666667</v>
      </c>
      <c r="G553" s="131">
        <v>43674</v>
      </c>
      <c r="H553" s="131">
        <v>620.8896847620996</v>
      </c>
    </row>
    <row r="554" spans="1:8" ht="12.75">
      <c r="A554" s="130">
        <v>38387.82761574074</v>
      </c>
      <c r="C554" s="153" t="s">
        <v>428</v>
      </c>
      <c r="D554" s="131">
        <v>137.55883770285175</v>
      </c>
      <c r="F554" s="131">
        <v>814.5117146691834</v>
      </c>
      <c r="G554" s="131">
        <v>361.2699821463167</v>
      </c>
      <c r="H554" s="131">
        <v>137.55883770285175</v>
      </c>
    </row>
    <row r="556" spans="3:8" ht="12.75">
      <c r="C556" s="153" t="s">
        <v>429</v>
      </c>
      <c r="D556" s="131">
        <v>0.31067114154181785</v>
      </c>
      <c r="F556" s="131">
        <v>1.866148727667291</v>
      </c>
      <c r="G556" s="131">
        <v>0.8271969184098471</v>
      </c>
      <c r="H556" s="131">
        <v>22.15511725815816</v>
      </c>
    </row>
    <row r="557" spans="1:10" ht="12.75">
      <c r="A557" s="147" t="s">
        <v>418</v>
      </c>
      <c r="C557" s="148" t="s">
        <v>419</v>
      </c>
      <c r="D557" s="148" t="s">
        <v>420</v>
      </c>
      <c r="F557" s="148" t="s">
        <v>421</v>
      </c>
      <c r="G557" s="148" t="s">
        <v>422</v>
      </c>
      <c r="H557" s="148" t="s">
        <v>423</v>
      </c>
      <c r="I557" s="149" t="s">
        <v>424</v>
      </c>
      <c r="J557" s="148" t="s">
        <v>425</v>
      </c>
    </row>
    <row r="558" spans="1:8" ht="12.75">
      <c r="A558" s="150" t="s">
        <v>486</v>
      </c>
      <c r="C558" s="151">
        <v>407.77100000018254</v>
      </c>
      <c r="D558" s="131">
        <v>101100.14606034756</v>
      </c>
      <c r="F558" s="131">
        <v>85700</v>
      </c>
      <c r="G558" s="131">
        <v>84900</v>
      </c>
      <c r="H558" s="152" t="s">
        <v>729</v>
      </c>
    </row>
    <row r="560" spans="4:8" ht="12.75">
      <c r="D560" s="131">
        <v>101229.95039534569</v>
      </c>
      <c r="F560" s="131">
        <v>85500</v>
      </c>
      <c r="G560" s="131">
        <v>84600</v>
      </c>
      <c r="H560" s="152" t="s">
        <v>730</v>
      </c>
    </row>
    <row r="562" spans="4:8" ht="12.75">
      <c r="D562" s="131">
        <v>101131.98121333122</v>
      </c>
      <c r="F562" s="131">
        <v>85800</v>
      </c>
      <c r="G562" s="131">
        <v>85400</v>
      </c>
      <c r="H562" s="152" t="s">
        <v>731</v>
      </c>
    </row>
    <row r="564" spans="1:8" ht="12.75">
      <c r="A564" s="147" t="s">
        <v>426</v>
      </c>
      <c r="C564" s="153" t="s">
        <v>427</v>
      </c>
      <c r="D564" s="131">
        <v>101154.02588967481</v>
      </c>
      <c r="F564" s="131">
        <v>85666.66666666666</v>
      </c>
      <c r="G564" s="131">
        <v>84966.66666666666</v>
      </c>
      <c r="H564" s="131">
        <v>15843.082493448406</v>
      </c>
    </row>
    <row r="565" spans="1:8" ht="12.75">
      <c r="A565" s="130">
        <v>38387.8280787037</v>
      </c>
      <c r="C565" s="153" t="s">
        <v>428</v>
      </c>
      <c r="D565" s="131">
        <v>67.65180828857083</v>
      </c>
      <c r="F565" s="131">
        <v>152.7525231651947</v>
      </c>
      <c r="G565" s="131">
        <v>404.14518843273805</v>
      </c>
      <c r="H565" s="131">
        <v>67.65180828857083</v>
      </c>
    </row>
    <row r="567" spans="3:8" ht="12.75">
      <c r="C567" s="153" t="s">
        <v>429</v>
      </c>
      <c r="D567" s="131">
        <v>0.06687999582177412</v>
      </c>
      <c r="F567" s="131">
        <v>0.17831033832513007</v>
      </c>
      <c r="G567" s="131">
        <v>0.4756514575512808</v>
      </c>
      <c r="H567" s="131">
        <v>0.4270116520351826</v>
      </c>
    </row>
    <row r="568" spans="1:10" ht="12.75">
      <c r="A568" s="147" t="s">
        <v>418</v>
      </c>
      <c r="C568" s="148" t="s">
        <v>419</v>
      </c>
      <c r="D568" s="148" t="s">
        <v>420</v>
      </c>
      <c r="F568" s="148" t="s">
        <v>421</v>
      </c>
      <c r="G568" s="148" t="s">
        <v>422</v>
      </c>
      <c r="H568" s="148" t="s">
        <v>423</v>
      </c>
      <c r="I568" s="149" t="s">
        <v>424</v>
      </c>
      <c r="J568" s="148" t="s">
        <v>425</v>
      </c>
    </row>
    <row r="569" spans="1:8" ht="12.75">
      <c r="A569" s="150" t="s">
        <v>493</v>
      </c>
      <c r="C569" s="151">
        <v>455.40299999993294</v>
      </c>
      <c r="D569" s="131">
        <v>98935.73978674412</v>
      </c>
      <c r="F569" s="131">
        <v>59477.500000059605</v>
      </c>
      <c r="G569" s="131">
        <v>61487.5</v>
      </c>
      <c r="H569" s="152" t="s">
        <v>732</v>
      </c>
    </row>
    <row r="571" spans="4:8" ht="12.75">
      <c r="D571" s="131">
        <v>96522.08399808407</v>
      </c>
      <c r="F571" s="131">
        <v>59477.500000059605</v>
      </c>
      <c r="G571" s="131">
        <v>61612.5</v>
      </c>
      <c r="H571" s="152" t="s">
        <v>733</v>
      </c>
    </row>
    <row r="573" spans="4:8" ht="12.75">
      <c r="D573" s="131">
        <v>94735.81556332111</v>
      </c>
      <c r="F573" s="131">
        <v>60112.5</v>
      </c>
      <c r="G573" s="131">
        <v>61465.000000059605</v>
      </c>
      <c r="H573" s="152" t="s">
        <v>734</v>
      </c>
    </row>
    <row r="575" spans="1:8" ht="12.75">
      <c r="A575" s="147" t="s">
        <v>426</v>
      </c>
      <c r="C575" s="153" t="s">
        <v>427</v>
      </c>
      <c r="D575" s="131">
        <v>96731.21311604977</v>
      </c>
      <c r="F575" s="131">
        <v>59689.1666667064</v>
      </c>
      <c r="G575" s="131">
        <v>61521.666666686535</v>
      </c>
      <c r="H575" s="131">
        <v>36131.12348423697</v>
      </c>
    </row>
    <row r="576" spans="1:8" ht="12.75">
      <c r="A576" s="130">
        <v>38387.828726851854</v>
      </c>
      <c r="C576" s="153" t="s">
        <v>428</v>
      </c>
      <c r="D576" s="131">
        <v>2107.757602669559</v>
      </c>
      <c r="F576" s="131">
        <v>366.61742090100614</v>
      </c>
      <c r="G576" s="131">
        <v>79.46435257958078</v>
      </c>
      <c r="H576" s="131">
        <v>2107.757602669559</v>
      </c>
    </row>
    <row r="578" spans="3:8" ht="12.75">
      <c r="C578" s="153" t="s">
        <v>429</v>
      </c>
      <c r="D578" s="131">
        <v>2.1789839440355756</v>
      </c>
      <c r="F578" s="131">
        <v>0.6142109889858777</v>
      </c>
      <c r="G578" s="131">
        <v>0.1291648241750415</v>
      </c>
      <c r="H578" s="131">
        <v>5.833634272648945</v>
      </c>
    </row>
    <row r="579" spans="1:16" ht="12.75">
      <c r="A579" s="141" t="s">
        <v>409</v>
      </c>
      <c r="B579" s="136" t="s">
        <v>572</v>
      </c>
      <c r="D579" s="141" t="s">
        <v>410</v>
      </c>
      <c r="E579" s="136" t="s">
        <v>411</v>
      </c>
      <c r="F579" s="137" t="s">
        <v>434</v>
      </c>
      <c r="G579" s="142" t="s">
        <v>413</v>
      </c>
      <c r="H579" s="143">
        <v>1</v>
      </c>
      <c r="I579" s="144" t="s">
        <v>414</v>
      </c>
      <c r="J579" s="143">
        <v>6</v>
      </c>
      <c r="K579" s="142" t="s">
        <v>415</v>
      </c>
      <c r="L579" s="145">
        <v>1</v>
      </c>
      <c r="M579" s="142" t="s">
        <v>416</v>
      </c>
      <c r="N579" s="146">
        <v>1</v>
      </c>
      <c r="O579" s="142" t="s">
        <v>417</v>
      </c>
      <c r="P579" s="146">
        <v>1</v>
      </c>
    </row>
    <row r="581" spans="1:10" ht="12.75">
      <c r="A581" s="147" t="s">
        <v>418</v>
      </c>
      <c r="C581" s="148" t="s">
        <v>419</v>
      </c>
      <c r="D581" s="148" t="s">
        <v>420</v>
      </c>
      <c r="F581" s="148" t="s">
        <v>421</v>
      </c>
      <c r="G581" s="148" t="s">
        <v>422</v>
      </c>
      <c r="H581" s="148" t="s">
        <v>423</v>
      </c>
      <c r="I581" s="149" t="s">
        <v>424</v>
      </c>
      <c r="J581" s="148" t="s">
        <v>425</v>
      </c>
    </row>
    <row r="582" spans="1:8" ht="12.75">
      <c r="A582" s="150" t="s">
        <v>489</v>
      </c>
      <c r="C582" s="151">
        <v>228.61599999992177</v>
      </c>
      <c r="D582" s="131">
        <v>27342.168648809195</v>
      </c>
      <c r="F582" s="131">
        <v>19879</v>
      </c>
      <c r="G582" s="131">
        <v>19875</v>
      </c>
      <c r="H582" s="152" t="s">
        <v>735</v>
      </c>
    </row>
    <row r="584" spans="4:8" ht="12.75">
      <c r="D584" s="131">
        <v>27556.02127814293</v>
      </c>
      <c r="F584" s="131">
        <v>19297</v>
      </c>
      <c r="G584" s="131">
        <v>20421</v>
      </c>
      <c r="H584" s="152" t="s">
        <v>736</v>
      </c>
    </row>
    <row r="586" spans="4:8" ht="12.75">
      <c r="D586" s="131">
        <v>27200.18566429615</v>
      </c>
      <c r="F586" s="131">
        <v>19522</v>
      </c>
      <c r="G586" s="131">
        <v>19981</v>
      </c>
      <c r="H586" s="152" t="s">
        <v>737</v>
      </c>
    </row>
    <row r="588" spans="1:8" ht="12.75">
      <c r="A588" s="147" t="s">
        <v>426</v>
      </c>
      <c r="C588" s="153" t="s">
        <v>427</v>
      </c>
      <c r="D588" s="131">
        <v>27366.125197082758</v>
      </c>
      <c r="F588" s="131">
        <v>19566</v>
      </c>
      <c r="G588" s="131">
        <v>20092.333333333332</v>
      </c>
      <c r="H588" s="131">
        <v>7506.725284114959</v>
      </c>
    </row>
    <row r="589" spans="1:8" ht="12.75">
      <c r="A589" s="130">
        <v>38387.83094907407</v>
      </c>
      <c r="C589" s="153" t="s">
        <v>428</v>
      </c>
      <c r="D589" s="131">
        <v>179.1233741705281</v>
      </c>
      <c r="F589" s="131">
        <v>293.4842414849561</v>
      </c>
      <c r="G589" s="131">
        <v>289.52604949008185</v>
      </c>
      <c r="H589" s="131">
        <v>179.1233741705281</v>
      </c>
    </row>
    <row r="591" spans="3:8" ht="12.75">
      <c r="C591" s="153" t="s">
        <v>429</v>
      </c>
      <c r="D591" s="131">
        <v>0.6545441595422605</v>
      </c>
      <c r="F591" s="131">
        <v>1.4999705687670248</v>
      </c>
      <c r="G591" s="131">
        <v>1.4409777335803802</v>
      </c>
      <c r="H591" s="131">
        <v>2.3861719643527186</v>
      </c>
    </row>
    <row r="592" spans="1:10" ht="12.75">
      <c r="A592" s="147" t="s">
        <v>418</v>
      </c>
      <c r="C592" s="148" t="s">
        <v>419</v>
      </c>
      <c r="D592" s="148" t="s">
        <v>420</v>
      </c>
      <c r="F592" s="148" t="s">
        <v>421</v>
      </c>
      <c r="G592" s="148" t="s">
        <v>422</v>
      </c>
      <c r="H592" s="148" t="s">
        <v>423</v>
      </c>
      <c r="I592" s="149" t="s">
        <v>424</v>
      </c>
      <c r="J592" s="148" t="s">
        <v>425</v>
      </c>
    </row>
    <row r="593" spans="1:8" ht="12.75">
      <c r="A593" s="150" t="s">
        <v>490</v>
      </c>
      <c r="C593" s="151">
        <v>231.6040000000503</v>
      </c>
      <c r="D593" s="131">
        <v>33754.07252293825</v>
      </c>
      <c r="F593" s="131">
        <v>28659</v>
      </c>
      <c r="G593" s="131">
        <v>32041.000000029802</v>
      </c>
      <c r="H593" s="152" t="s">
        <v>738</v>
      </c>
    </row>
    <row r="595" spans="4:8" ht="12.75">
      <c r="D595" s="131">
        <v>33805.7046084404</v>
      </c>
      <c r="F595" s="131">
        <v>29494</v>
      </c>
      <c r="G595" s="131">
        <v>31422.000000029802</v>
      </c>
      <c r="H595" s="152" t="s">
        <v>739</v>
      </c>
    </row>
    <row r="597" spans="4:8" ht="12.75">
      <c r="D597" s="131">
        <v>33596.254699885845</v>
      </c>
      <c r="F597" s="131">
        <v>29134</v>
      </c>
      <c r="G597" s="131">
        <v>31285</v>
      </c>
      <c r="H597" s="152" t="s">
        <v>740</v>
      </c>
    </row>
    <row r="599" spans="1:8" ht="12.75">
      <c r="A599" s="147" t="s">
        <v>426</v>
      </c>
      <c r="C599" s="153" t="s">
        <v>427</v>
      </c>
      <c r="D599" s="131">
        <v>33718.677277088165</v>
      </c>
      <c r="F599" s="131">
        <v>29095.666666666664</v>
      </c>
      <c r="G599" s="131">
        <v>31582.666666686535</v>
      </c>
      <c r="H599" s="131">
        <v>3258.0524708757107</v>
      </c>
    </row>
    <row r="600" spans="1:8" ht="12.75">
      <c r="A600" s="130">
        <v>38387.83142361111</v>
      </c>
      <c r="C600" s="153" t="s">
        <v>428</v>
      </c>
      <c r="D600" s="131">
        <v>109.11889671454055</v>
      </c>
      <c r="F600" s="131">
        <v>418.81778058403074</v>
      </c>
      <c r="G600" s="131">
        <v>402.7956471243019</v>
      </c>
      <c r="H600" s="131">
        <v>109.11889671454055</v>
      </c>
    </row>
    <row r="602" spans="3:8" ht="12.75">
      <c r="C602" s="153" t="s">
        <v>429</v>
      </c>
      <c r="D602" s="131">
        <v>0.3236155909018614</v>
      </c>
      <c r="F602" s="131">
        <v>1.4394507105893117</v>
      </c>
      <c r="G602" s="131">
        <v>1.2753693390595535</v>
      </c>
      <c r="H602" s="131">
        <v>3.349206241764767</v>
      </c>
    </row>
    <row r="603" spans="1:10" ht="12.75">
      <c r="A603" s="147" t="s">
        <v>418</v>
      </c>
      <c r="C603" s="148" t="s">
        <v>419</v>
      </c>
      <c r="D603" s="148" t="s">
        <v>420</v>
      </c>
      <c r="F603" s="148" t="s">
        <v>421</v>
      </c>
      <c r="G603" s="148" t="s">
        <v>422</v>
      </c>
      <c r="H603" s="148" t="s">
        <v>423</v>
      </c>
      <c r="I603" s="149" t="s">
        <v>424</v>
      </c>
      <c r="J603" s="148" t="s">
        <v>425</v>
      </c>
    </row>
    <row r="604" spans="1:8" ht="12.75">
      <c r="A604" s="150" t="s">
        <v>488</v>
      </c>
      <c r="C604" s="151">
        <v>267.7160000000149</v>
      </c>
      <c r="D604" s="131">
        <v>10475.980358675122</v>
      </c>
      <c r="F604" s="131">
        <v>7296.75</v>
      </c>
      <c r="G604" s="131">
        <v>7520.75</v>
      </c>
      <c r="H604" s="152" t="s">
        <v>741</v>
      </c>
    </row>
    <row r="606" spans="4:8" ht="12.75">
      <c r="D606" s="131">
        <v>10540.167211130261</v>
      </c>
      <c r="F606" s="131">
        <v>7406.25</v>
      </c>
      <c r="G606" s="131">
        <v>7517.25</v>
      </c>
      <c r="H606" s="152" t="s">
        <v>742</v>
      </c>
    </row>
    <row r="608" spans="4:8" ht="12.75">
      <c r="D608" s="131">
        <v>10521.09034499526</v>
      </c>
      <c r="F608" s="131">
        <v>7381.499999992549</v>
      </c>
      <c r="G608" s="131">
        <v>7568.000000007451</v>
      </c>
      <c r="H608" s="152" t="s">
        <v>743</v>
      </c>
    </row>
    <row r="610" spans="1:8" ht="12.75">
      <c r="A610" s="147" t="s">
        <v>426</v>
      </c>
      <c r="C610" s="153" t="s">
        <v>427</v>
      </c>
      <c r="D610" s="131">
        <v>10512.41263826688</v>
      </c>
      <c r="F610" s="131">
        <v>7361.499999997517</v>
      </c>
      <c r="G610" s="131">
        <v>7535.333333335817</v>
      </c>
      <c r="H610" s="131">
        <v>3049.415672510071</v>
      </c>
    </row>
    <row r="611" spans="1:8" ht="12.75">
      <c r="A611" s="130">
        <v>38387.83206018519</v>
      </c>
      <c r="C611" s="153" t="s">
        <v>428</v>
      </c>
      <c r="D611" s="131">
        <v>32.96156781117363</v>
      </c>
      <c r="F611" s="131">
        <v>57.424406830831465</v>
      </c>
      <c r="G611" s="131">
        <v>28.344238101859972</v>
      </c>
      <c r="H611" s="131">
        <v>32.96156781117363</v>
      </c>
    </row>
    <row r="613" spans="3:8" ht="12.75">
      <c r="C613" s="153" t="s">
        <v>429</v>
      </c>
      <c r="D613" s="131">
        <v>0.3135490295651847</v>
      </c>
      <c r="F613" s="131">
        <v>0.7800639384751862</v>
      </c>
      <c r="G613" s="131">
        <v>0.3761510851347072</v>
      </c>
      <c r="H613" s="131">
        <v>1.0809142259061688</v>
      </c>
    </row>
    <row r="614" spans="1:10" ht="12.75">
      <c r="A614" s="147" t="s">
        <v>418</v>
      </c>
      <c r="C614" s="148" t="s">
        <v>419</v>
      </c>
      <c r="D614" s="148" t="s">
        <v>420</v>
      </c>
      <c r="F614" s="148" t="s">
        <v>421</v>
      </c>
      <c r="G614" s="148" t="s">
        <v>422</v>
      </c>
      <c r="H614" s="148" t="s">
        <v>423</v>
      </c>
      <c r="I614" s="149" t="s">
        <v>424</v>
      </c>
      <c r="J614" s="148" t="s">
        <v>425</v>
      </c>
    </row>
    <row r="615" spans="1:8" ht="12.75">
      <c r="A615" s="150" t="s">
        <v>487</v>
      </c>
      <c r="C615" s="151">
        <v>292.40199999976903</v>
      </c>
      <c r="D615" s="131">
        <v>135793.31204485893</v>
      </c>
      <c r="F615" s="131">
        <v>29438.750000029802</v>
      </c>
      <c r="G615" s="131">
        <v>28966.25</v>
      </c>
      <c r="H615" s="152" t="s">
        <v>744</v>
      </c>
    </row>
    <row r="617" spans="4:8" ht="12.75">
      <c r="D617" s="131">
        <v>136900.0249569416</v>
      </c>
      <c r="F617" s="131">
        <v>29516.5</v>
      </c>
      <c r="G617" s="131">
        <v>29166.000000029802</v>
      </c>
      <c r="H617" s="152" t="s">
        <v>745</v>
      </c>
    </row>
    <row r="619" spans="4:8" ht="12.75">
      <c r="D619" s="131">
        <v>129155.48592114449</v>
      </c>
      <c r="F619" s="131">
        <v>29687.5</v>
      </c>
      <c r="G619" s="131">
        <v>28880.500000029802</v>
      </c>
      <c r="H619" s="152" t="s">
        <v>746</v>
      </c>
    </row>
    <row r="621" spans="1:8" ht="12.75">
      <c r="A621" s="147" t="s">
        <v>426</v>
      </c>
      <c r="C621" s="153" t="s">
        <v>427</v>
      </c>
      <c r="D621" s="131">
        <v>133949.60764098167</v>
      </c>
      <c r="F621" s="131">
        <v>29547.583333343267</v>
      </c>
      <c r="G621" s="131">
        <v>29004.25000001987</v>
      </c>
      <c r="H621" s="131">
        <v>104713.59681234082</v>
      </c>
    </row>
    <row r="622" spans="1:8" ht="12.75">
      <c r="A622" s="130">
        <v>38387.83273148148</v>
      </c>
      <c r="C622" s="153" t="s">
        <v>428</v>
      </c>
      <c r="D622" s="131">
        <v>4188.5445760910425</v>
      </c>
      <c r="F622" s="131">
        <v>127.25474777028212</v>
      </c>
      <c r="G622" s="131">
        <v>146.49424050459203</v>
      </c>
      <c r="H622" s="131">
        <v>4188.5445760910425</v>
      </c>
    </row>
    <row r="624" spans="3:8" ht="12.75">
      <c r="C624" s="153" t="s">
        <v>429</v>
      </c>
      <c r="D624" s="131">
        <v>3.126955464712808</v>
      </c>
      <c r="F624" s="131">
        <v>0.4306773462135572</v>
      </c>
      <c r="G624" s="131">
        <v>0.5050785333338792</v>
      </c>
      <c r="H624" s="131">
        <v>4.000000671925547</v>
      </c>
    </row>
    <row r="625" spans="1:10" ht="12.75">
      <c r="A625" s="147" t="s">
        <v>418</v>
      </c>
      <c r="C625" s="148" t="s">
        <v>419</v>
      </c>
      <c r="D625" s="148" t="s">
        <v>420</v>
      </c>
      <c r="F625" s="148" t="s">
        <v>421</v>
      </c>
      <c r="G625" s="148" t="s">
        <v>422</v>
      </c>
      <c r="H625" s="148" t="s">
        <v>423</v>
      </c>
      <c r="I625" s="149" t="s">
        <v>424</v>
      </c>
      <c r="J625" s="148" t="s">
        <v>425</v>
      </c>
    </row>
    <row r="626" spans="1:8" ht="12.75">
      <c r="A626" s="150" t="s">
        <v>491</v>
      </c>
      <c r="C626" s="151">
        <v>324.75400000019</v>
      </c>
      <c r="D626" s="131">
        <v>57048.18769711256</v>
      </c>
      <c r="F626" s="131">
        <v>39277</v>
      </c>
      <c r="G626" s="131">
        <v>36066</v>
      </c>
      <c r="H626" s="152" t="s">
        <v>747</v>
      </c>
    </row>
    <row r="628" spans="4:8" ht="12.75">
      <c r="D628" s="131">
        <v>57009.083493709564</v>
      </c>
      <c r="F628" s="131">
        <v>39741</v>
      </c>
      <c r="G628" s="131">
        <v>36363</v>
      </c>
      <c r="H628" s="152" t="s">
        <v>748</v>
      </c>
    </row>
    <row r="630" spans="4:8" ht="12.75">
      <c r="D630" s="131">
        <v>58880.03252220154</v>
      </c>
      <c r="F630" s="131">
        <v>38941</v>
      </c>
      <c r="G630" s="131">
        <v>36285</v>
      </c>
      <c r="H630" s="152" t="s">
        <v>749</v>
      </c>
    </row>
    <row r="632" spans="1:8" ht="12.75">
      <c r="A632" s="147" t="s">
        <v>426</v>
      </c>
      <c r="C632" s="153" t="s">
        <v>427</v>
      </c>
      <c r="D632" s="131">
        <v>57645.76790434122</v>
      </c>
      <c r="F632" s="131">
        <v>39319.666666666664</v>
      </c>
      <c r="G632" s="131">
        <v>36238</v>
      </c>
      <c r="H632" s="131">
        <v>19218.43569334234</v>
      </c>
    </row>
    <row r="633" spans="1:8" ht="12.75">
      <c r="A633" s="130">
        <v>38387.83325231481</v>
      </c>
      <c r="C633" s="153" t="s">
        <v>428</v>
      </c>
      <c r="D633" s="131">
        <v>1069.0833198855853</v>
      </c>
      <c r="F633" s="131">
        <v>401.70304122987835</v>
      </c>
      <c r="G633" s="131">
        <v>153.97727104998322</v>
      </c>
      <c r="H633" s="131">
        <v>1069.0833198855853</v>
      </c>
    </row>
    <row r="635" spans="3:8" ht="12.75">
      <c r="C635" s="153" t="s">
        <v>429</v>
      </c>
      <c r="D635" s="131">
        <v>1.8545738199890889</v>
      </c>
      <c r="F635" s="131">
        <v>1.0216338928692472</v>
      </c>
      <c r="G635" s="131">
        <v>0.42490554404211933</v>
      </c>
      <c r="H635" s="131">
        <v>5.562800932106756</v>
      </c>
    </row>
    <row r="636" spans="1:10" ht="12.75">
      <c r="A636" s="147" t="s">
        <v>418</v>
      </c>
      <c r="C636" s="148" t="s">
        <v>419</v>
      </c>
      <c r="D636" s="148" t="s">
        <v>420</v>
      </c>
      <c r="F636" s="148" t="s">
        <v>421</v>
      </c>
      <c r="G636" s="148" t="s">
        <v>422</v>
      </c>
      <c r="H636" s="148" t="s">
        <v>423</v>
      </c>
      <c r="I636" s="149" t="s">
        <v>424</v>
      </c>
      <c r="J636" s="148" t="s">
        <v>425</v>
      </c>
    </row>
    <row r="637" spans="1:8" ht="12.75">
      <c r="A637" s="150" t="s">
        <v>510</v>
      </c>
      <c r="C637" s="151">
        <v>343.82299999985844</v>
      </c>
      <c r="D637" s="131">
        <v>39443.654806137085</v>
      </c>
      <c r="F637" s="131">
        <v>32054</v>
      </c>
      <c r="G637" s="131">
        <v>31575.999999970198</v>
      </c>
      <c r="H637" s="152" t="s">
        <v>750</v>
      </c>
    </row>
    <row r="639" spans="4:8" ht="12.75">
      <c r="D639" s="131">
        <v>39443.304645597935</v>
      </c>
      <c r="F639" s="131">
        <v>32388</v>
      </c>
      <c r="G639" s="131">
        <v>31374.000000029802</v>
      </c>
      <c r="H639" s="152" t="s">
        <v>751</v>
      </c>
    </row>
    <row r="641" spans="4:8" ht="12.75">
      <c r="D641" s="131">
        <v>39619.00760859251</v>
      </c>
      <c r="F641" s="131">
        <v>31779.999999970198</v>
      </c>
      <c r="G641" s="131">
        <v>32504</v>
      </c>
      <c r="H641" s="152" t="s">
        <v>752</v>
      </c>
    </row>
    <row r="643" spans="1:8" ht="12.75">
      <c r="A643" s="147" t="s">
        <v>426</v>
      </c>
      <c r="C643" s="153" t="s">
        <v>427</v>
      </c>
      <c r="D643" s="131">
        <v>39501.98902010918</v>
      </c>
      <c r="F643" s="131">
        <v>32073.99999999007</v>
      </c>
      <c r="G643" s="131">
        <v>31818</v>
      </c>
      <c r="H643" s="131">
        <v>7555.0654991906595</v>
      </c>
    </row>
    <row r="644" spans="1:8" ht="12.75">
      <c r="A644" s="130">
        <v>38387.83368055556</v>
      </c>
      <c r="C644" s="153" t="s">
        <v>428</v>
      </c>
      <c r="D644" s="131">
        <v>101.34122157999118</v>
      </c>
      <c r="F644" s="131">
        <v>304.49302128153164</v>
      </c>
      <c r="G644" s="131">
        <v>602.6176233685034</v>
      </c>
      <c r="H644" s="131">
        <v>101.34122157999118</v>
      </c>
    </row>
    <row r="646" spans="3:8" ht="12.75">
      <c r="C646" s="153" t="s">
        <v>429</v>
      </c>
      <c r="D646" s="131">
        <v>0.2565471362173729</v>
      </c>
      <c r="F646" s="131">
        <v>0.9493453304284653</v>
      </c>
      <c r="G646" s="131">
        <v>1.8939519245977225</v>
      </c>
      <c r="H646" s="131">
        <v>1.3413678755114355</v>
      </c>
    </row>
    <row r="647" spans="1:10" ht="12.75">
      <c r="A647" s="147" t="s">
        <v>418</v>
      </c>
      <c r="C647" s="148" t="s">
        <v>419</v>
      </c>
      <c r="D647" s="148" t="s">
        <v>420</v>
      </c>
      <c r="F647" s="148" t="s">
        <v>421</v>
      </c>
      <c r="G647" s="148" t="s">
        <v>422</v>
      </c>
      <c r="H647" s="148" t="s">
        <v>423</v>
      </c>
      <c r="I647" s="149" t="s">
        <v>424</v>
      </c>
      <c r="J647" s="148" t="s">
        <v>425</v>
      </c>
    </row>
    <row r="648" spans="1:8" ht="12.75">
      <c r="A648" s="150" t="s">
        <v>492</v>
      </c>
      <c r="C648" s="151">
        <v>361.38400000007823</v>
      </c>
      <c r="D648" s="131">
        <v>77080.73468506336</v>
      </c>
      <c r="F648" s="131">
        <v>33586</v>
      </c>
      <c r="G648" s="131">
        <v>32604</v>
      </c>
      <c r="H648" s="152" t="s">
        <v>753</v>
      </c>
    </row>
    <row r="650" spans="4:8" ht="12.75">
      <c r="D650" s="131">
        <v>77465.8376390934</v>
      </c>
      <c r="F650" s="131">
        <v>34540</v>
      </c>
      <c r="G650" s="131">
        <v>33024</v>
      </c>
      <c r="H650" s="152" t="s">
        <v>754</v>
      </c>
    </row>
    <row r="652" spans="4:8" ht="12.75">
      <c r="D652" s="131">
        <v>77829</v>
      </c>
      <c r="F652" s="131">
        <v>33990</v>
      </c>
      <c r="G652" s="131">
        <v>33168</v>
      </c>
      <c r="H652" s="152" t="s">
        <v>755</v>
      </c>
    </row>
    <row r="654" spans="1:8" ht="12.75">
      <c r="A654" s="147" t="s">
        <v>426</v>
      </c>
      <c r="C654" s="153" t="s">
        <v>427</v>
      </c>
      <c r="D654" s="131">
        <v>77458.52410805225</v>
      </c>
      <c r="F654" s="131">
        <v>34038.666666666664</v>
      </c>
      <c r="G654" s="131">
        <v>32932</v>
      </c>
      <c r="H654" s="131">
        <v>43928.530492001184</v>
      </c>
    </row>
    <row r="655" spans="1:8" ht="12.75">
      <c r="A655" s="130">
        <v>38387.8341087963</v>
      </c>
      <c r="C655" s="153" t="s">
        <v>428</v>
      </c>
      <c r="D655" s="131">
        <v>374.18626536328594</v>
      </c>
      <c r="F655" s="131">
        <v>478.85836458532634</v>
      </c>
      <c r="G655" s="131">
        <v>293.0392465182778</v>
      </c>
      <c r="H655" s="131">
        <v>374.18626536328594</v>
      </c>
    </row>
    <row r="657" spans="3:8" ht="12.75">
      <c r="C657" s="153" t="s">
        <v>429</v>
      </c>
      <c r="D657" s="131">
        <v>0.4830795185837877</v>
      </c>
      <c r="F657" s="131">
        <v>1.4068070564416735</v>
      </c>
      <c r="G657" s="131">
        <v>0.8898313085092852</v>
      </c>
      <c r="H657" s="131">
        <v>0.8518069263241587</v>
      </c>
    </row>
    <row r="658" spans="1:10" ht="12.75">
      <c r="A658" s="147" t="s">
        <v>418</v>
      </c>
      <c r="C658" s="148" t="s">
        <v>419</v>
      </c>
      <c r="D658" s="148" t="s">
        <v>420</v>
      </c>
      <c r="F658" s="148" t="s">
        <v>421</v>
      </c>
      <c r="G658" s="148" t="s">
        <v>422</v>
      </c>
      <c r="H658" s="148" t="s">
        <v>423</v>
      </c>
      <c r="I658" s="149" t="s">
        <v>424</v>
      </c>
      <c r="J658" s="148" t="s">
        <v>425</v>
      </c>
    </row>
    <row r="659" spans="1:8" ht="12.75">
      <c r="A659" s="150" t="s">
        <v>511</v>
      </c>
      <c r="C659" s="151">
        <v>371.029</v>
      </c>
      <c r="D659" s="131">
        <v>55517.7333022356</v>
      </c>
      <c r="F659" s="131">
        <v>45090</v>
      </c>
      <c r="G659" s="131">
        <v>44348</v>
      </c>
      <c r="H659" s="152" t="s">
        <v>756</v>
      </c>
    </row>
    <row r="661" spans="4:8" ht="12.75">
      <c r="D661" s="131">
        <v>55522.43708819151</v>
      </c>
      <c r="F661" s="131">
        <v>45814</v>
      </c>
      <c r="G661" s="131">
        <v>45730</v>
      </c>
      <c r="H661" s="152" t="s">
        <v>757</v>
      </c>
    </row>
    <row r="663" spans="4:8" ht="12.75">
      <c r="D663" s="131">
        <v>54913.52311807871</v>
      </c>
      <c r="F663" s="131">
        <v>44110</v>
      </c>
      <c r="G663" s="131">
        <v>44398</v>
      </c>
      <c r="H663" s="152" t="s">
        <v>758</v>
      </c>
    </row>
    <row r="665" spans="1:8" ht="12.75">
      <c r="A665" s="147" t="s">
        <v>426</v>
      </c>
      <c r="C665" s="153" t="s">
        <v>427</v>
      </c>
      <c r="D665" s="131">
        <v>55317.8978361686</v>
      </c>
      <c r="F665" s="131">
        <v>45004.66666666667</v>
      </c>
      <c r="G665" s="131">
        <v>44825.33333333333</v>
      </c>
      <c r="H665" s="131">
        <v>10381.476412630904</v>
      </c>
    </row>
    <row r="666" spans="1:8" ht="12.75">
      <c r="A666" s="130">
        <v>38387.83456018518</v>
      </c>
      <c r="C666" s="153" t="s">
        <v>428</v>
      </c>
      <c r="D666" s="131">
        <v>350.2066759415409</v>
      </c>
      <c r="F666" s="131">
        <v>855.1990021821432</v>
      </c>
      <c r="G666" s="131">
        <v>783.8630832826186</v>
      </c>
      <c r="H666" s="131">
        <v>350.2066759415409</v>
      </c>
    </row>
    <row r="668" spans="3:8" ht="12.75">
      <c r="C668" s="153" t="s">
        <v>429</v>
      </c>
      <c r="D668" s="131">
        <v>0.6330802319689103</v>
      </c>
      <c r="F668" s="131">
        <v>1.900245164609914</v>
      </c>
      <c r="G668" s="131">
        <v>1.7487055309853483</v>
      </c>
      <c r="H668" s="131">
        <v>3.3733802594345104</v>
      </c>
    </row>
    <row r="669" spans="1:10" ht="12.75">
      <c r="A669" s="147" t="s">
        <v>418</v>
      </c>
      <c r="C669" s="148" t="s">
        <v>419</v>
      </c>
      <c r="D669" s="148" t="s">
        <v>420</v>
      </c>
      <c r="F669" s="148" t="s">
        <v>421</v>
      </c>
      <c r="G669" s="148" t="s">
        <v>422</v>
      </c>
      <c r="H669" s="148" t="s">
        <v>423</v>
      </c>
      <c r="I669" s="149" t="s">
        <v>424</v>
      </c>
      <c r="J669" s="148" t="s">
        <v>425</v>
      </c>
    </row>
    <row r="670" spans="1:8" ht="12.75">
      <c r="A670" s="150" t="s">
        <v>486</v>
      </c>
      <c r="C670" s="151">
        <v>407.77100000018254</v>
      </c>
      <c r="D670" s="131">
        <v>4912290.336769104</v>
      </c>
      <c r="F670" s="131">
        <v>100600</v>
      </c>
      <c r="G670" s="131">
        <v>93200</v>
      </c>
      <c r="H670" s="152" t="s">
        <v>759</v>
      </c>
    </row>
    <row r="672" spans="4:8" ht="12.75">
      <c r="D672" s="131">
        <v>5004740.014289856</v>
      </c>
      <c r="F672" s="131">
        <v>101700</v>
      </c>
      <c r="G672" s="131">
        <v>94700</v>
      </c>
      <c r="H672" s="152" t="s">
        <v>760</v>
      </c>
    </row>
    <row r="674" spans="4:8" ht="12.75">
      <c r="D674" s="131">
        <v>4873008.805282593</v>
      </c>
      <c r="F674" s="131">
        <v>100400</v>
      </c>
      <c r="G674" s="131">
        <v>93800</v>
      </c>
      <c r="H674" s="152" t="s">
        <v>761</v>
      </c>
    </row>
    <row r="676" spans="1:8" ht="12.75">
      <c r="A676" s="147" t="s">
        <v>426</v>
      </c>
      <c r="C676" s="153" t="s">
        <v>427</v>
      </c>
      <c r="D676" s="131">
        <v>4930013.052113851</v>
      </c>
      <c r="F676" s="131">
        <v>100900</v>
      </c>
      <c r="G676" s="131">
        <v>93900</v>
      </c>
      <c r="H676" s="131">
        <v>4832670.2848182535</v>
      </c>
    </row>
    <row r="677" spans="1:8" ht="12.75">
      <c r="A677" s="130">
        <v>38387.835023148145</v>
      </c>
      <c r="C677" s="153" t="s">
        <v>428</v>
      </c>
      <c r="D677" s="131">
        <v>67630.23610797171</v>
      </c>
      <c r="F677" s="131">
        <v>700</v>
      </c>
      <c r="G677" s="131">
        <v>754.983443527075</v>
      </c>
      <c r="H677" s="131">
        <v>67630.23610797171</v>
      </c>
    </row>
    <row r="679" spans="3:8" ht="12.75">
      <c r="C679" s="153" t="s">
        <v>429</v>
      </c>
      <c r="D679" s="131">
        <v>1.3718064312015112</v>
      </c>
      <c r="F679" s="131">
        <v>0.6937561942517344</v>
      </c>
      <c r="G679" s="131">
        <v>0.8040292263334132</v>
      </c>
      <c r="H679" s="131">
        <v>1.3994382426715697</v>
      </c>
    </row>
    <row r="680" spans="1:10" ht="12.75">
      <c r="A680" s="147" t="s">
        <v>418</v>
      </c>
      <c r="C680" s="148" t="s">
        <v>419</v>
      </c>
      <c r="D680" s="148" t="s">
        <v>420</v>
      </c>
      <c r="F680" s="148" t="s">
        <v>421</v>
      </c>
      <c r="G680" s="148" t="s">
        <v>422</v>
      </c>
      <c r="H680" s="148" t="s">
        <v>423</v>
      </c>
      <c r="I680" s="149" t="s">
        <v>424</v>
      </c>
      <c r="J680" s="148" t="s">
        <v>425</v>
      </c>
    </row>
    <row r="681" spans="1:8" ht="12.75">
      <c r="A681" s="150" t="s">
        <v>493</v>
      </c>
      <c r="C681" s="151">
        <v>455.40299999993294</v>
      </c>
      <c r="D681" s="131">
        <v>303843.6251940727</v>
      </c>
      <c r="F681" s="131">
        <v>62647.499999940395</v>
      </c>
      <c r="G681" s="131">
        <v>63467.5</v>
      </c>
      <c r="H681" s="152" t="s">
        <v>762</v>
      </c>
    </row>
    <row r="683" spans="4:8" ht="12.75">
      <c r="D683" s="131">
        <v>289778.6577000618</v>
      </c>
      <c r="F683" s="131">
        <v>62377.500000059605</v>
      </c>
      <c r="G683" s="131">
        <v>63807.5</v>
      </c>
      <c r="H683" s="152" t="s">
        <v>763</v>
      </c>
    </row>
    <row r="685" spans="4:8" ht="12.75">
      <c r="D685" s="131">
        <v>298076.15457868576</v>
      </c>
      <c r="F685" s="131">
        <v>61937.5</v>
      </c>
      <c r="G685" s="131">
        <v>63434.999999940395</v>
      </c>
      <c r="H685" s="152" t="s">
        <v>764</v>
      </c>
    </row>
    <row r="687" spans="1:8" ht="12.75">
      <c r="A687" s="147" t="s">
        <v>426</v>
      </c>
      <c r="C687" s="153" t="s">
        <v>427</v>
      </c>
      <c r="D687" s="131">
        <v>297232.8124909401</v>
      </c>
      <c r="F687" s="131">
        <v>62320.83333333333</v>
      </c>
      <c r="G687" s="131">
        <v>63569.99999998014</v>
      </c>
      <c r="H687" s="131">
        <v>234291.0271227329</v>
      </c>
    </row>
    <row r="688" spans="1:8" ht="12.75">
      <c r="A688" s="130">
        <v>38387.83568287037</v>
      </c>
      <c r="C688" s="153" t="s">
        <v>428</v>
      </c>
      <c r="D688" s="131">
        <v>7070.307423274419</v>
      </c>
      <c r="F688" s="131">
        <v>358.37596643337747</v>
      </c>
      <c r="G688" s="131">
        <v>206.32195716437457</v>
      </c>
      <c r="H688" s="131">
        <v>7070.307423274419</v>
      </c>
    </row>
    <row r="690" spans="3:8" ht="12.75">
      <c r="C690" s="153" t="s">
        <v>429</v>
      </c>
      <c r="D690" s="131">
        <v>2.37871026553972</v>
      </c>
      <c r="F690" s="131">
        <v>0.5750500230260789</v>
      </c>
      <c r="G690" s="131">
        <v>0.3245586867460108</v>
      </c>
      <c r="H690" s="131">
        <v>3.017745711435485</v>
      </c>
    </row>
    <row r="691" spans="1:16" ht="12.75">
      <c r="A691" s="141" t="s">
        <v>409</v>
      </c>
      <c r="B691" s="136" t="s">
        <v>553</v>
      </c>
      <c r="D691" s="141" t="s">
        <v>410</v>
      </c>
      <c r="E691" s="136" t="s">
        <v>411</v>
      </c>
      <c r="F691" s="137" t="s">
        <v>435</v>
      </c>
      <c r="G691" s="142" t="s">
        <v>413</v>
      </c>
      <c r="H691" s="143">
        <v>1</v>
      </c>
      <c r="I691" s="144" t="s">
        <v>414</v>
      </c>
      <c r="J691" s="143">
        <v>7</v>
      </c>
      <c r="K691" s="142" t="s">
        <v>415</v>
      </c>
      <c r="L691" s="145">
        <v>1</v>
      </c>
      <c r="M691" s="142" t="s">
        <v>416</v>
      </c>
      <c r="N691" s="146">
        <v>1</v>
      </c>
      <c r="O691" s="142" t="s">
        <v>417</v>
      </c>
      <c r="P691" s="146">
        <v>1</v>
      </c>
    </row>
    <row r="693" spans="1:10" ht="12.75">
      <c r="A693" s="147" t="s">
        <v>418</v>
      </c>
      <c r="C693" s="148" t="s">
        <v>419</v>
      </c>
      <c r="D693" s="148" t="s">
        <v>420</v>
      </c>
      <c r="F693" s="148" t="s">
        <v>421</v>
      </c>
      <c r="G693" s="148" t="s">
        <v>422</v>
      </c>
      <c r="H693" s="148" t="s">
        <v>423</v>
      </c>
      <c r="I693" s="149" t="s">
        <v>424</v>
      </c>
      <c r="J693" s="148" t="s">
        <v>425</v>
      </c>
    </row>
    <row r="694" spans="1:8" ht="12.75">
      <c r="A694" s="150" t="s">
        <v>489</v>
      </c>
      <c r="C694" s="151">
        <v>228.61599999992177</v>
      </c>
      <c r="D694" s="131">
        <v>48211.45837497711</v>
      </c>
      <c r="F694" s="131">
        <v>20009</v>
      </c>
      <c r="G694" s="131">
        <v>19943</v>
      </c>
      <c r="H694" s="152" t="s">
        <v>765</v>
      </c>
    </row>
    <row r="696" spans="4:8" ht="12.75">
      <c r="D696" s="131">
        <v>46659.71115368605</v>
      </c>
      <c r="F696" s="131">
        <v>20043</v>
      </c>
      <c r="G696" s="131">
        <v>20080</v>
      </c>
      <c r="H696" s="152" t="s">
        <v>766</v>
      </c>
    </row>
    <row r="698" spans="4:8" ht="12.75">
      <c r="D698" s="131">
        <v>47966.557011425495</v>
      </c>
      <c r="F698" s="131">
        <v>19845</v>
      </c>
      <c r="G698" s="131">
        <v>19843</v>
      </c>
      <c r="H698" s="152" t="s">
        <v>767</v>
      </c>
    </row>
    <row r="700" spans="1:8" ht="12.75">
      <c r="A700" s="147" t="s">
        <v>426</v>
      </c>
      <c r="C700" s="153" t="s">
        <v>427</v>
      </c>
      <c r="D700" s="131">
        <v>47612.575513362885</v>
      </c>
      <c r="F700" s="131">
        <v>19965.666666666668</v>
      </c>
      <c r="G700" s="131">
        <v>19955.333333333332</v>
      </c>
      <c r="H700" s="131">
        <v>27652.669072979945</v>
      </c>
    </row>
    <row r="701" spans="1:8" ht="12.75">
      <c r="A701" s="130">
        <v>38387.837916666664</v>
      </c>
      <c r="C701" s="153" t="s">
        <v>428</v>
      </c>
      <c r="D701" s="131">
        <v>834.2403942653406</v>
      </c>
      <c r="F701" s="131">
        <v>105.8741391149573</v>
      </c>
      <c r="G701" s="131">
        <v>118.98039054118681</v>
      </c>
      <c r="H701" s="131">
        <v>834.2403942653406</v>
      </c>
    </row>
    <row r="703" spans="3:8" ht="12.75">
      <c r="C703" s="153" t="s">
        <v>429</v>
      </c>
      <c r="D703" s="131">
        <v>1.752142969101102</v>
      </c>
      <c r="F703" s="131">
        <v>0.53028101131087</v>
      </c>
      <c r="G703" s="131">
        <v>0.5962335409473832</v>
      </c>
      <c r="H703" s="131">
        <v>3.0168530642146805</v>
      </c>
    </row>
    <row r="704" spans="1:10" ht="12.75">
      <c r="A704" s="147" t="s">
        <v>418</v>
      </c>
      <c r="C704" s="148" t="s">
        <v>419</v>
      </c>
      <c r="D704" s="148" t="s">
        <v>420</v>
      </c>
      <c r="F704" s="148" t="s">
        <v>421</v>
      </c>
      <c r="G704" s="148" t="s">
        <v>422</v>
      </c>
      <c r="H704" s="148" t="s">
        <v>423</v>
      </c>
      <c r="I704" s="149" t="s">
        <v>424</v>
      </c>
      <c r="J704" s="148" t="s">
        <v>425</v>
      </c>
    </row>
    <row r="705" spans="1:8" ht="12.75">
      <c r="A705" s="150" t="s">
        <v>490</v>
      </c>
      <c r="C705" s="151">
        <v>231.6040000000503</v>
      </c>
      <c r="D705" s="131">
        <v>94356.58882808685</v>
      </c>
      <c r="F705" s="131">
        <v>29319</v>
      </c>
      <c r="G705" s="131">
        <v>31559</v>
      </c>
      <c r="H705" s="152" t="s">
        <v>768</v>
      </c>
    </row>
    <row r="707" spans="4:8" ht="12.75">
      <c r="D707" s="131">
        <v>96924.82191574574</v>
      </c>
      <c r="F707" s="131">
        <v>29616.000000029802</v>
      </c>
      <c r="G707" s="131">
        <v>31748</v>
      </c>
      <c r="H707" s="152" t="s">
        <v>769</v>
      </c>
    </row>
    <row r="709" spans="4:8" ht="12.75">
      <c r="D709" s="131">
        <v>94764.46867513657</v>
      </c>
      <c r="F709" s="131">
        <v>29908</v>
      </c>
      <c r="G709" s="131">
        <v>30550.999999970198</v>
      </c>
      <c r="H709" s="152" t="s">
        <v>770</v>
      </c>
    </row>
    <row r="711" spans="1:8" ht="12.75">
      <c r="A711" s="147" t="s">
        <v>426</v>
      </c>
      <c r="C711" s="153" t="s">
        <v>427</v>
      </c>
      <c r="D711" s="131">
        <v>95348.62647298971</v>
      </c>
      <c r="F711" s="131">
        <v>29614.333333343267</v>
      </c>
      <c r="G711" s="131">
        <v>31285.99999999007</v>
      </c>
      <c r="H711" s="131">
        <v>64816.820271440294</v>
      </c>
    </row>
    <row r="712" spans="1:8" ht="12.75">
      <c r="A712" s="130">
        <v>38387.83837962963</v>
      </c>
      <c r="C712" s="153" t="s">
        <v>428</v>
      </c>
      <c r="D712" s="131">
        <v>1380.1759118790328</v>
      </c>
      <c r="F712" s="131">
        <v>294.5035370472371</v>
      </c>
      <c r="G712" s="131">
        <v>643.5052447506281</v>
      </c>
      <c r="H712" s="131">
        <v>1380.1759118790328</v>
      </c>
    </row>
    <row r="714" spans="3:8" ht="12.75">
      <c r="C714" s="153" t="s">
        <v>429</v>
      </c>
      <c r="D714" s="131">
        <v>1.4475047653360884</v>
      </c>
      <c r="F714" s="131">
        <v>0.9944628289695473</v>
      </c>
      <c r="G714" s="131">
        <v>2.056847295118687</v>
      </c>
      <c r="H714" s="131">
        <v>2.129348379169363</v>
      </c>
    </row>
    <row r="715" spans="1:10" ht="12.75">
      <c r="A715" s="147" t="s">
        <v>418</v>
      </c>
      <c r="C715" s="148" t="s">
        <v>419</v>
      </c>
      <c r="D715" s="148" t="s">
        <v>420</v>
      </c>
      <c r="F715" s="148" t="s">
        <v>421</v>
      </c>
      <c r="G715" s="148" t="s">
        <v>422</v>
      </c>
      <c r="H715" s="148" t="s">
        <v>423</v>
      </c>
      <c r="I715" s="149" t="s">
        <v>424</v>
      </c>
      <c r="J715" s="148" t="s">
        <v>425</v>
      </c>
    </row>
    <row r="716" spans="1:8" ht="12.75">
      <c r="A716" s="150" t="s">
        <v>488</v>
      </c>
      <c r="C716" s="151">
        <v>267.7160000000149</v>
      </c>
      <c r="D716" s="131">
        <v>88491.29967999458</v>
      </c>
      <c r="F716" s="131">
        <v>7654.000000007451</v>
      </c>
      <c r="G716" s="131">
        <v>7728.75</v>
      </c>
      <c r="H716" s="152" t="s">
        <v>771</v>
      </c>
    </row>
    <row r="718" spans="4:8" ht="12.75">
      <c r="D718" s="131">
        <v>65113.5</v>
      </c>
      <c r="F718" s="131">
        <v>7618.75</v>
      </c>
      <c r="G718" s="131">
        <v>7693.500000007451</v>
      </c>
      <c r="H718" s="152" t="s">
        <v>772</v>
      </c>
    </row>
    <row r="720" spans="4:8" ht="12.75">
      <c r="D720" s="131">
        <v>86691.15734910965</v>
      </c>
      <c r="F720" s="131">
        <v>7616.75</v>
      </c>
      <c r="G720" s="131">
        <v>7680.75</v>
      </c>
      <c r="H720" s="152" t="s">
        <v>773</v>
      </c>
    </row>
    <row r="722" spans="1:8" ht="12.75">
      <c r="A722" s="147" t="s">
        <v>426</v>
      </c>
      <c r="C722" s="153" t="s">
        <v>427</v>
      </c>
      <c r="D722" s="131">
        <v>80098.65234303474</v>
      </c>
      <c r="F722" s="131">
        <v>7629.833333335817</v>
      </c>
      <c r="G722" s="131">
        <v>7701.000000002483</v>
      </c>
      <c r="H722" s="131">
        <v>72427.26656063087</v>
      </c>
    </row>
    <row r="723" spans="1:8" ht="12.75">
      <c r="A723" s="130">
        <v>38387.83902777778</v>
      </c>
      <c r="C723" s="153" t="s">
        <v>428</v>
      </c>
      <c r="D723" s="131">
        <v>13008.697904126688</v>
      </c>
      <c r="F723" s="131">
        <v>20.952823998481744</v>
      </c>
      <c r="G723" s="131">
        <v>24.863376680353323</v>
      </c>
      <c r="H723" s="131">
        <v>13008.697904126688</v>
      </c>
    </row>
    <row r="725" spans="3:8" ht="12.75">
      <c r="C725" s="153" t="s">
        <v>429</v>
      </c>
      <c r="D725" s="131">
        <v>16.240844912614694</v>
      </c>
      <c r="F725" s="131">
        <v>0.2746170602041319</v>
      </c>
      <c r="G725" s="131">
        <v>0.32285906609979625</v>
      </c>
      <c r="H725" s="131">
        <v>17.961050474322054</v>
      </c>
    </row>
    <row r="726" spans="1:10" ht="12.75">
      <c r="A726" s="147" t="s">
        <v>418</v>
      </c>
      <c r="C726" s="148" t="s">
        <v>419</v>
      </c>
      <c r="D726" s="148" t="s">
        <v>420</v>
      </c>
      <c r="F726" s="148" t="s">
        <v>421</v>
      </c>
      <c r="G726" s="148" t="s">
        <v>422</v>
      </c>
      <c r="H726" s="148" t="s">
        <v>423</v>
      </c>
      <c r="I726" s="149" t="s">
        <v>424</v>
      </c>
      <c r="J726" s="148" t="s">
        <v>425</v>
      </c>
    </row>
    <row r="727" spans="1:8" ht="12.75">
      <c r="A727" s="150" t="s">
        <v>487</v>
      </c>
      <c r="C727" s="151">
        <v>292.40199999976903</v>
      </c>
      <c r="D727" s="131">
        <v>80276.3271125555</v>
      </c>
      <c r="F727" s="131">
        <v>29943.000000029802</v>
      </c>
      <c r="G727" s="131">
        <v>29027.5</v>
      </c>
      <c r="H727" s="152" t="s">
        <v>774</v>
      </c>
    </row>
    <row r="729" spans="4:8" ht="12.75">
      <c r="D729" s="131">
        <v>80398.2869156599</v>
      </c>
      <c r="F729" s="131">
        <v>29623</v>
      </c>
      <c r="G729" s="131">
        <v>28827.25</v>
      </c>
      <c r="H729" s="152" t="s">
        <v>775</v>
      </c>
    </row>
    <row r="731" spans="4:8" ht="12.75">
      <c r="D731" s="131">
        <v>78173.46702337265</v>
      </c>
      <c r="F731" s="131">
        <v>29879</v>
      </c>
      <c r="G731" s="131">
        <v>29108.25</v>
      </c>
      <c r="H731" s="152" t="s">
        <v>776</v>
      </c>
    </row>
    <row r="733" spans="1:8" ht="12.75">
      <c r="A733" s="147" t="s">
        <v>426</v>
      </c>
      <c r="C733" s="153" t="s">
        <v>427</v>
      </c>
      <c r="D733" s="131">
        <v>79616.02701719601</v>
      </c>
      <c r="F733" s="131">
        <v>29815.00000000993</v>
      </c>
      <c r="G733" s="131">
        <v>28987.666666666664</v>
      </c>
      <c r="H733" s="131">
        <v>50275.45827896203</v>
      </c>
    </row>
    <row r="734" spans="1:8" ht="12.75">
      <c r="A734" s="130">
        <v>38387.83969907407</v>
      </c>
      <c r="C734" s="153" t="s">
        <v>428</v>
      </c>
      <c r="D734" s="131">
        <v>1250.7809761216647</v>
      </c>
      <c r="F734" s="131">
        <v>169.3280839195482</v>
      </c>
      <c r="G734" s="131">
        <v>144.67297893294838</v>
      </c>
      <c r="H734" s="131">
        <v>1250.7809761216647</v>
      </c>
    </row>
    <row r="736" spans="3:8" ht="12.75">
      <c r="C736" s="153" t="s">
        <v>429</v>
      </c>
      <c r="D736" s="131">
        <v>1.5710165691281137</v>
      </c>
      <c r="F736" s="131">
        <v>0.5679291763189395</v>
      </c>
      <c r="G736" s="131">
        <v>0.4990845955163061</v>
      </c>
      <c r="H736" s="131">
        <v>2.4878559419219837</v>
      </c>
    </row>
    <row r="737" spans="1:10" ht="12.75">
      <c r="A737" s="147" t="s">
        <v>418</v>
      </c>
      <c r="C737" s="148" t="s">
        <v>419</v>
      </c>
      <c r="D737" s="148" t="s">
        <v>420</v>
      </c>
      <c r="F737" s="148" t="s">
        <v>421</v>
      </c>
      <c r="G737" s="148" t="s">
        <v>422</v>
      </c>
      <c r="H737" s="148" t="s">
        <v>423</v>
      </c>
      <c r="I737" s="149" t="s">
        <v>424</v>
      </c>
      <c r="J737" s="148" t="s">
        <v>425</v>
      </c>
    </row>
    <row r="738" spans="1:8" ht="12.75">
      <c r="A738" s="150" t="s">
        <v>491</v>
      </c>
      <c r="C738" s="151">
        <v>324.75400000019</v>
      </c>
      <c r="D738" s="131">
        <v>58744</v>
      </c>
      <c r="F738" s="131">
        <v>39894</v>
      </c>
      <c r="G738" s="131">
        <v>37704</v>
      </c>
      <c r="H738" s="152" t="s">
        <v>777</v>
      </c>
    </row>
    <row r="740" spans="4:8" ht="12.75">
      <c r="D740" s="131">
        <v>66404.44234406948</v>
      </c>
      <c r="F740" s="131">
        <v>45855</v>
      </c>
      <c r="G740" s="131">
        <v>37168</v>
      </c>
      <c r="H740" s="152" t="s">
        <v>778</v>
      </c>
    </row>
    <row r="742" spans="4:8" ht="12.75">
      <c r="D742" s="131">
        <v>65648.55221784115</v>
      </c>
      <c r="F742" s="131">
        <v>39859</v>
      </c>
      <c r="G742" s="131">
        <v>37154</v>
      </c>
      <c r="H742" s="152" t="s">
        <v>779</v>
      </c>
    </row>
    <row r="744" spans="1:8" ht="12.75">
      <c r="A744" s="147" t="s">
        <v>426</v>
      </c>
      <c r="C744" s="153" t="s">
        <v>427</v>
      </c>
      <c r="D744" s="131">
        <v>63598.99818730354</v>
      </c>
      <c r="F744" s="131">
        <v>41869.333333333336</v>
      </c>
      <c r="G744" s="131">
        <v>37342</v>
      </c>
      <c r="H744" s="131">
        <v>23040.609859581884</v>
      </c>
    </row>
    <row r="745" spans="1:8" ht="12.75">
      <c r="A745" s="130">
        <v>38387.840208333335</v>
      </c>
      <c r="C745" s="153" t="s">
        <v>428</v>
      </c>
      <c r="D745" s="131">
        <v>4221.504236616628</v>
      </c>
      <c r="F745" s="131">
        <v>3451.7329464101554</v>
      </c>
      <c r="G745" s="131">
        <v>313.57933605389246</v>
      </c>
      <c r="H745" s="131">
        <v>4221.504236616628</v>
      </c>
    </row>
    <row r="747" spans="3:8" ht="12.75">
      <c r="C747" s="153" t="s">
        <v>429</v>
      </c>
      <c r="D747" s="131">
        <v>6.637689833075671</v>
      </c>
      <c r="F747" s="131">
        <v>8.244059963720835</v>
      </c>
      <c r="G747" s="131">
        <v>0.8397497082477972</v>
      </c>
      <c r="H747" s="131">
        <v>18.32201605054752</v>
      </c>
    </row>
    <row r="748" spans="1:10" ht="12.75">
      <c r="A748" s="147" t="s">
        <v>418</v>
      </c>
      <c r="C748" s="148" t="s">
        <v>419</v>
      </c>
      <c r="D748" s="148" t="s">
        <v>420</v>
      </c>
      <c r="F748" s="148" t="s">
        <v>421</v>
      </c>
      <c r="G748" s="148" t="s">
        <v>422</v>
      </c>
      <c r="H748" s="148" t="s">
        <v>423</v>
      </c>
      <c r="I748" s="149" t="s">
        <v>424</v>
      </c>
      <c r="J748" s="148" t="s">
        <v>425</v>
      </c>
    </row>
    <row r="749" spans="1:8" ht="12.75">
      <c r="A749" s="150" t="s">
        <v>510</v>
      </c>
      <c r="C749" s="151">
        <v>343.82299999985844</v>
      </c>
      <c r="D749" s="131">
        <v>67787.75438070297</v>
      </c>
      <c r="F749" s="131">
        <v>31944</v>
      </c>
      <c r="G749" s="131">
        <v>31616.000000029802</v>
      </c>
      <c r="H749" s="152" t="s">
        <v>780</v>
      </c>
    </row>
    <row r="751" spans="4:8" ht="12.75">
      <c r="D751" s="131">
        <v>67023.90059030056</v>
      </c>
      <c r="F751" s="131">
        <v>32670.000000029802</v>
      </c>
      <c r="G751" s="131">
        <v>31652</v>
      </c>
      <c r="H751" s="152" t="s">
        <v>781</v>
      </c>
    </row>
    <row r="753" spans="4:8" ht="12.75">
      <c r="D753" s="131">
        <v>65123.12547206879</v>
      </c>
      <c r="F753" s="131">
        <v>32834</v>
      </c>
      <c r="G753" s="131">
        <v>31716.000000029802</v>
      </c>
      <c r="H753" s="152" t="s">
        <v>782</v>
      </c>
    </row>
    <row r="755" spans="1:8" ht="12.75">
      <c r="A755" s="147" t="s">
        <v>426</v>
      </c>
      <c r="C755" s="153" t="s">
        <v>427</v>
      </c>
      <c r="D755" s="131">
        <v>66644.92681435744</v>
      </c>
      <c r="F755" s="131">
        <v>32482.666666676603</v>
      </c>
      <c r="G755" s="131">
        <v>31661.3333333532</v>
      </c>
      <c r="H755" s="131">
        <v>34569.96385137961</v>
      </c>
    </row>
    <row r="756" spans="1:8" ht="12.75">
      <c r="A756" s="130">
        <v>38387.84064814815</v>
      </c>
      <c r="C756" s="153" t="s">
        <v>428</v>
      </c>
      <c r="D756" s="131">
        <v>1372.143449979252</v>
      </c>
      <c r="F756" s="131">
        <v>473.65106707240346</v>
      </c>
      <c r="G756" s="131">
        <v>50.64911977261041</v>
      </c>
      <c r="H756" s="131">
        <v>1372.143449979252</v>
      </c>
    </row>
    <row r="758" spans="3:8" ht="12.75">
      <c r="C758" s="153" t="s">
        <v>429</v>
      </c>
      <c r="D758" s="131">
        <v>2.058886573319259</v>
      </c>
      <c r="F758" s="131">
        <v>1.4581655869969372</v>
      </c>
      <c r="G758" s="131">
        <v>0.15997153132920905</v>
      </c>
      <c r="H758" s="131">
        <v>3.9691781451616794</v>
      </c>
    </row>
    <row r="759" spans="1:10" ht="12.75">
      <c r="A759" s="147" t="s">
        <v>418</v>
      </c>
      <c r="C759" s="148" t="s">
        <v>419</v>
      </c>
      <c r="D759" s="148" t="s">
        <v>420</v>
      </c>
      <c r="F759" s="148" t="s">
        <v>421</v>
      </c>
      <c r="G759" s="148" t="s">
        <v>422</v>
      </c>
      <c r="H759" s="148" t="s">
        <v>423</v>
      </c>
      <c r="I759" s="149" t="s">
        <v>424</v>
      </c>
      <c r="J759" s="148" t="s">
        <v>425</v>
      </c>
    </row>
    <row r="760" spans="1:8" ht="12.75">
      <c r="A760" s="150" t="s">
        <v>492</v>
      </c>
      <c r="C760" s="151">
        <v>361.38400000007823</v>
      </c>
      <c r="D760" s="131">
        <v>73326.42364144325</v>
      </c>
      <c r="F760" s="131">
        <v>33576</v>
      </c>
      <c r="G760" s="131">
        <v>33436</v>
      </c>
      <c r="H760" s="152" t="s">
        <v>783</v>
      </c>
    </row>
    <row r="762" spans="4:8" ht="12.75">
      <c r="D762" s="131">
        <v>73420.2314311266</v>
      </c>
      <c r="F762" s="131">
        <v>33664</v>
      </c>
      <c r="G762" s="131">
        <v>32450</v>
      </c>
      <c r="H762" s="152" t="s">
        <v>784</v>
      </c>
    </row>
    <row r="764" spans="4:8" ht="12.75">
      <c r="D764" s="131">
        <v>74026.7936655283</v>
      </c>
      <c r="F764" s="131">
        <v>33866</v>
      </c>
      <c r="G764" s="131">
        <v>33020</v>
      </c>
      <c r="H764" s="152" t="s">
        <v>785</v>
      </c>
    </row>
    <row r="766" spans="1:8" ht="12.75">
      <c r="A766" s="147" t="s">
        <v>426</v>
      </c>
      <c r="C766" s="153" t="s">
        <v>427</v>
      </c>
      <c r="D766" s="131">
        <v>73591.14957936604</v>
      </c>
      <c r="F766" s="131">
        <v>33702</v>
      </c>
      <c r="G766" s="131">
        <v>32968.666666666664</v>
      </c>
      <c r="H766" s="131">
        <v>40226.22208278602</v>
      </c>
    </row>
    <row r="767" spans="1:8" ht="12.75">
      <c r="A767" s="130">
        <v>38387.84108796297</v>
      </c>
      <c r="C767" s="153" t="s">
        <v>428</v>
      </c>
      <c r="D767" s="131">
        <v>380.1832488486021</v>
      </c>
      <c r="F767" s="131">
        <v>148.6875919503709</v>
      </c>
      <c r="G767" s="131">
        <v>495.00033670022225</v>
      </c>
      <c r="H767" s="131">
        <v>380.1832488486021</v>
      </c>
    </row>
    <row r="769" spans="3:8" ht="12.75">
      <c r="C769" s="153" t="s">
        <v>429</v>
      </c>
      <c r="D769" s="131">
        <v>0.5166154503926929</v>
      </c>
      <c r="F769" s="131">
        <v>0.44118328867833045</v>
      </c>
      <c r="G769" s="131">
        <v>1.5014266172938622</v>
      </c>
      <c r="H769" s="131">
        <v>0.9451129864151316</v>
      </c>
    </row>
    <row r="770" spans="1:10" ht="12.75">
      <c r="A770" s="147" t="s">
        <v>418</v>
      </c>
      <c r="C770" s="148" t="s">
        <v>419</v>
      </c>
      <c r="D770" s="148" t="s">
        <v>420</v>
      </c>
      <c r="F770" s="148" t="s">
        <v>421</v>
      </c>
      <c r="G770" s="148" t="s">
        <v>422</v>
      </c>
      <c r="H770" s="148" t="s">
        <v>423</v>
      </c>
      <c r="I770" s="149" t="s">
        <v>424</v>
      </c>
      <c r="J770" s="148" t="s">
        <v>425</v>
      </c>
    </row>
    <row r="771" spans="1:8" ht="12.75">
      <c r="A771" s="150" t="s">
        <v>511</v>
      </c>
      <c r="C771" s="151">
        <v>371.029</v>
      </c>
      <c r="D771" s="131">
        <v>72720.24840807915</v>
      </c>
      <c r="F771" s="131">
        <v>43974</v>
      </c>
      <c r="G771" s="131">
        <v>44770</v>
      </c>
      <c r="H771" s="152" t="s">
        <v>786</v>
      </c>
    </row>
    <row r="773" spans="4:8" ht="12.75">
      <c r="D773" s="131">
        <v>72065.7814810276</v>
      </c>
      <c r="F773" s="131">
        <v>50300</v>
      </c>
      <c r="G773" s="131">
        <v>45048</v>
      </c>
      <c r="H773" s="152" t="s">
        <v>787</v>
      </c>
    </row>
    <row r="775" spans="4:8" ht="12.75">
      <c r="D775" s="131">
        <v>72586.302344203</v>
      </c>
      <c r="F775" s="131">
        <v>45752</v>
      </c>
      <c r="G775" s="131">
        <v>45218</v>
      </c>
      <c r="H775" s="152" t="s">
        <v>788</v>
      </c>
    </row>
    <row r="777" spans="1:8" ht="12.75">
      <c r="A777" s="147" t="s">
        <v>426</v>
      </c>
      <c r="C777" s="153" t="s">
        <v>427</v>
      </c>
      <c r="D777" s="131">
        <v>72457.44407776992</v>
      </c>
      <c r="F777" s="131">
        <v>46675.33333333333</v>
      </c>
      <c r="G777" s="131">
        <v>45012</v>
      </c>
      <c r="H777" s="131">
        <v>26415.09171695244</v>
      </c>
    </row>
    <row r="778" spans="1:8" ht="12.75">
      <c r="A778" s="130">
        <v>38387.841527777775</v>
      </c>
      <c r="C778" s="153" t="s">
        <v>428</v>
      </c>
      <c r="D778" s="131">
        <v>345.73845500965166</v>
      </c>
      <c r="F778" s="131">
        <v>3262.5108939792576</v>
      </c>
      <c r="G778" s="131">
        <v>226.1592359378675</v>
      </c>
      <c r="H778" s="131">
        <v>345.73845500965166</v>
      </c>
    </row>
    <row r="780" spans="3:8" ht="12.75">
      <c r="C780" s="153" t="s">
        <v>429</v>
      </c>
      <c r="D780" s="131">
        <v>0.4771607105524784</v>
      </c>
      <c r="F780" s="131">
        <v>6.989796667717265</v>
      </c>
      <c r="G780" s="131">
        <v>0.5024420953031803</v>
      </c>
      <c r="H780" s="131">
        <v>1.3088671382040544</v>
      </c>
    </row>
    <row r="781" spans="1:10" ht="12.75">
      <c r="A781" s="147" t="s">
        <v>418</v>
      </c>
      <c r="C781" s="148" t="s">
        <v>419</v>
      </c>
      <c r="D781" s="148" t="s">
        <v>420</v>
      </c>
      <c r="F781" s="148" t="s">
        <v>421</v>
      </c>
      <c r="G781" s="148" t="s">
        <v>422</v>
      </c>
      <c r="H781" s="148" t="s">
        <v>423</v>
      </c>
      <c r="I781" s="149" t="s">
        <v>424</v>
      </c>
      <c r="J781" s="148" t="s">
        <v>425</v>
      </c>
    </row>
    <row r="782" spans="1:8" ht="12.75">
      <c r="A782" s="150" t="s">
        <v>486</v>
      </c>
      <c r="C782" s="151">
        <v>407.77100000018254</v>
      </c>
      <c r="D782" s="131">
        <v>5490615.404556274</v>
      </c>
      <c r="F782" s="131">
        <v>107600</v>
      </c>
      <c r="G782" s="131">
        <v>97400</v>
      </c>
      <c r="H782" s="152" t="s">
        <v>789</v>
      </c>
    </row>
    <row r="784" spans="4:8" ht="12.75">
      <c r="D784" s="131">
        <v>5615110.027809143</v>
      </c>
      <c r="F784" s="131">
        <v>105700</v>
      </c>
      <c r="G784" s="131">
        <v>96500</v>
      </c>
      <c r="H784" s="152" t="s">
        <v>790</v>
      </c>
    </row>
    <row r="786" spans="4:8" ht="12.75">
      <c r="D786" s="131">
        <v>5676974.559051514</v>
      </c>
      <c r="F786" s="131">
        <v>107200</v>
      </c>
      <c r="G786" s="131">
        <v>99100</v>
      </c>
      <c r="H786" s="152" t="s">
        <v>791</v>
      </c>
    </row>
    <row r="788" spans="1:8" ht="12.75">
      <c r="A788" s="147" t="s">
        <v>426</v>
      </c>
      <c r="C788" s="153" t="s">
        <v>427</v>
      </c>
      <c r="D788" s="131">
        <v>5594233.330472311</v>
      </c>
      <c r="F788" s="131">
        <v>106833.33333333334</v>
      </c>
      <c r="G788" s="131">
        <v>97666.66666666666</v>
      </c>
      <c r="H788" s="131">
        <v>5492058.278061409</v>
      </c>
    </row>
    <row r="789" spans="1:8" ht="12.75">
      <c r="A789" s="130">
        <v>38387.841990740744</v>
      </c>
      <c r="C789" s="153" t="s">
        <v>428</v>
      </c>
      <c r="D789" s="131">
        <v>94917.39031821303</v>
      </c>
      <c r="F789" s="131">
        <v>1001.6652800877813</v>
      </c>
      <c r="G789" s="131">
        <v>1320.3534880225573</v>
      </c>
      <c r="H789" s="131">
        <v>94917.39031821303</v>
      </c>
    </row>
    <row r="791" spans="3:8" ht="12.75">
      <c r="C791" s="153" t="s">
        <v>429</v>
      </c>
      <c r="D791" s="131">
        <v>1.6967005970449813</v>
      </c>
      <c r="F791" s="131">
        <v>0.9375962060104035</v>
      </c>
      <c r="G791" s="131">
        <v>1.3518977693063727</v>
      </c>
      <c r="H791" s="131">
        <v>1.7282662621656857</v>
      </c>
    </row>
    <row r="792" spans="1:10" ht="12.75">
      <c r="A792" s="147" t="s">
        <v>418</v>
      </c>
      <c r="C792" s="148" t="s">
        <v>419</v>
      </c>
      <c r="D792" s="148" t="s">
        <v>420</v>
      </c>
      <c r="F792" s="148" t="s">
        <v>421</v>
      </c>
      <c r="G792" s="148" t="s">
        <v>422</v>
      </c>
      <c r="H792" s="148" t="s">
        <v>423</v>
      </c>
      <c r="I792" s="149" t="s">
        <v>424</v>
      </c>
      <c r="J792" s="148" t="s">
        <v>425</v>
      </c>
    </row>
    <row r="793" spans="1:8" ht="12.75">
      <c r="A793" s="150" t="s">
        <v>493</v>
      </c>
      <c r="C793" s="151">
        <v>455.40299999993294</v>
      </c>
      <c r="D793" s="131">
        <v>550563.5690488815</v>
      </c>
      <c r="F793" s="131">
        <v>64242.5</v>
      </c>
      <c r="G793" s="131">
        <v>64687.5</v>
      </c>
      <c r="H793" s="152" t="s">
        <v>792</v>
      </c>
    </row>
    <row r="795" spans="4:8" ht="12.75">
      <c r="D795" s="131">
        <v>535840</v>
      </c>
      <c r="F795" s="131">
        <v>63125</v>
      </c>
      <c r="G795" s="131">
        <v>64315.000000059605</v>
      </c>
      <c r="H795" s="152" t="s">
        <v>793</v>
      </c>
    </row>
    <row r="797" spans="4:8" ht="12.75">
      <c r="D797" s="131">
        <v>545786.5610990524</v>
      </c>
      <c r="F797" s="131">
        <v>62977.500000059605</v>
      </c>
      <c r="G797" s="131">
        <v>64800</v>
      </c>
      <c r="H797" s="152" t="s">
        <v>794</v>
      </c>
    </row>
    <row r="799" spans="1:8" ht="12.75">
      <c r="A799" s="147" t="s">
        <v>426</v>
      </c>
      <c r="C799" s="153" t="s">
        <v>427</v>
      </c>
      <c r="D799" s="131">
        <v>544063.376715978</v>
      </c>
      <c r="F799" s="131">
        <v>63448.33333335321</v>
      </c>
      <c r="G799" s="131">
        <v>64600.83333335321</v>
      </c>
      <c r="H799" s="131">
        <v>480042.1436733225</v>
      </c>
    </row>
    <row r="800" spans="1:8" ht="12.75">
      <c r="A800" s="130">
        <v>38387.84263888889</v>
      </c>
      <c r="C800" s="153" t="s">
        <v>428</v>
      </c>
      <c r="D800" s="131">
        <v>7511.5174697170605</v>
      </c>
      <c r="F800" s="131">
        <v>691.7113439174151</v>
      </c>
      <c r="G800" s="131">
        <v>253.8495288871805</v>
      </c>
      <c r="H800" s="131">
        <v>7511.5174697170605</v>
      </c>
    </row>
    <row r="802" spans="3:8" ht="12.75">
      <c r="C802" s="153" t="s">
        <v>429</v>
      </c>
      <c r="D802" s="131">
        <v>1.380632806982404</v>
      </c>
      <c r="F802" s="131">
        <v>1.0901962393294258</v>
      </c>
      <c r="G802" s="131">
        <v>0.39295085804430147</v>
      </c>
      <c r="H802" s="131">
        <v>1.5647620878113537</v>
      </c>
    </row>
    <row r="803" spans="1:16" ht="12.75">
      <c r="A803" s="141" t="s">
        <v>409</v>
      </c>
      <c r="B803" s="136" t="s">
        <v>351</v>
      </c>
      <c r="D803" s="141" t="s">
        <v>410</v>
      </c>
      <c r="E803" s="136" t="s">
        <v>411</v>
      </c>
      <c r="F803" s="137" t="s">
        <v>436</v>
      </c>
      <c r="G803" s="142" t="s">
        <v>413</v>
      </c>
      <c r="H803" s="143">
        <v>1</v>
      </c>
      <c r="I803" s="144" t="s">
        <v>414</v>
      </c>
      <c r="J803" s="143">
        <v>8</v>
      </c>
      <c r="K803" s="142" t="s">
        <v>415</v>
      </c>
      <c r="L803" s="145">
        <v>1</v>
      </c>
      <c r="M803" s="142" t="s">
        <v>416</v>
      </c>
      <c r="N803" s="146">
        <v>1</v>
      </c>
      <c r="O803" s="142" t="s">
        <v>417</v>
      </c>
      <c r="P803" s="146">
        <v>1</v>
      </c>
    </row>
    <row r="805" spans="1:10" ht="12.75">
      <c r="A805" s="147" t="s">
        <v>418</v>
      </c>
      <c r="C805" s="148" t="s">
        <v>419</v>
      </c>
      <c r="D805" s="148" t="s">
        <v>420</v>
      </c>
      <c r="F805" s="148" t="s">
        <v>421</v>
      </c>
      <c r="G805" s="148" t="s">
        <v>422</v>
      </c>
      <c r="H805" s="148" t="s">
        <v>423</v>
      </c>
      <c r="I805" s="149" t="s">
        <v>424</v>
      </c>
      <c r="J805" s="148" t="s">
        <v>425</v>
      </c>
    </row>
    <row r="806" spans="1:8" ht="12.75">
      <c r="A806" s="150" t="s">
        <v>489</v>
      </c>
      <c r="C806" s="151">
        <v>228.61599999992177</v>
      </c>
      <c r="D806" s="131">
        <v>23752.768022745848</v>
      </c>
      <c r="F806" s="131">
        <v>19095</v>
      </c>
      <c r="G806" s="131">
        <v>19263</v>
      </c>
      <c r="H806" s="152" t="s">
        <v>795</v>
      </c>
    </row>
    <row r="808" spans="4:8" ht="12.75">
      <c r="D808" s="131">
        <v>23917.62906512618</v>
      </c>
      <c r="F808" s="131">
        <v>19045</v>
      </c>
      <c r="G808" s="131">
        <v>19877</v>
      </c>
      <c r="H808" s="152" t="s">
        <v>796</v>
      </c>
    </row>
    <row r="810" spans="4:8" ht="12.75">
      <c r="D810" s="131">
        <v>23119.09064167738</v>
      </c>
      <c r="F810" s="131">
        <v>19225</v>
      </c>
      <c r="G810" s="131">
        <v>19248</v>
      </c>
      <c r="H810" s="152" t="s">
        <v>797</v>
      </c>
    </row>
    <row r="812" spans="1:8" ht="12.75">
      <c r="A812" s="147" t="s">
        <v>426</v>
      </c>
      <c r="C812" s="153" t="s">
        <v>427</v>
      </c>
      <c r="D812" s="131">
        <v>23596.4959098498</v>
      </c>
      <c r="F812" s="131">
        <v>19121.666666666668</v>
      </c>
      <c r="G812" s="131">
        <v>19462.666666666668</v>
      </c>
      <c r="H812" s="131">
        <v>4284.741775820212</v>
      </c>
    </row>
    <row r="813" spans="1:8" ht="12.75">
      <c r="A813" s="130">
        <v>38387.844872685186</v>
      </c>
      <c r="C813" s="153" t="s">
        <v>428</v>
      </c>
      <c r="D813" s="131">
        <v>421.58229728342695</v>
      </c>
      <c r="F813" s="131">
        <v>92.91573243177571</v>
      </c>
      <c r="G813" s="131">
        <v>358.9015649636169</v>
      </c>
      <c r="H813" s="131">
        <v>421.58229728342695</v>
      </c>
    </row>
    <row r="815" spans="3:8" ht="12.75">
      <c r="C815" s="153" t="s">
        <v>429</v>
      </c>
      <c r="D815" s="131">
        <v>1.7866309425521416</v>
      </c>
      <c r="F815" s="131">
        <v>0.4859185867607897</v>
      </c>
      <c r="G815" s="131">
        <v>1.844051337416679</v>
      </c>
      <c r="H815" s="131">
        <v>9.83915296045408</v>
      </c>
    </row>
    <row r="816" spans="1:10" ht="12.75">
      <c r="A816" s="147" t="s">
        <v>418</v>
      </c>
      <c r="C816" s="148" t="s">
        <v>419</v>
      </c>
      <c r="D816" s="148" t="s">
        <v>420</v>
      </c>
      <c r="F816" s="148" t="s">
        <v>421</v>
      </c>
      <c r="G816" s="148" t="s">
        <v>422</v>
      </c>
      <c r="H816" s="148" t="s">
        <v>423</v>
      </c>
      <c r="I816" s="149" t="s">
        <v>424</v>
      </c>
      <c r="J816" s="148" t="s">
        <v>425</v>
      </c>
    </row>
    <row r="817" spans="1:8" ht="12.75">
      <c r="A817" s="150" t="s">
        <v>490</v>
      </c>
      <c r="C817" s="151">
        <v>231.6040000000503</v>
      </c>
      <c r="D817" s="131">
        <v>48194.35773020983</v>
      </c>
      <c r="F817" s="131">
        <v>30883</v>
      </c>
      <c r="G817" s="131">
        <v>32027</v>
      </c>
      <c r="H817" s="152" t="s">
        <v>798</v>
      </c>
    </row>
    <row r="819" spans="4:8" ht="12.75">
      <c r="D819" s="131">
        <v>46064.94856750965</v>
      </c>
      <c r="F819" s="131">
        <v>30090</v>
      </c>
      <c r="G819" s="131">
        <v>31475.999999970198</v>
      </c>
      <c r="H819" s="152" t="s">
        <v>799</v>
      </c>
    </row>
    <row r="821" spans="4:8" ht="12.75">
      <c r="D821" s="131">
        <v>48180.528211057186</v>
      </c>
      <c r="F821" s="131">
        <v>30502.999999970198</v>
      </c>
      <c r="G821" s="131">
        <v>31749.000000029802</v>
      </c>
      <c r="H821" s="152" t="s">
        <v>800</v>
      </c>
    </row>
    <row r="823" spans="1:8" ht="12.75">
      <c r="A823" s="147" t="s">
        <v>426</v>
      </c>
      <c r="C823" s="153" t="s">
        <v>427</v>
      </c>
      <c r="D823" s="131">
        <v>47479.94483625889</v>
      </c>
      <c r="F823" s="131">
        <v>30491.99999999007</v>
      </c>
      <c r="G823" s="131">
        <v>31750.666666666664</v>
      </c>
      <c r="H823" s="131">
        <v>16297.141735488176</v>
      </c>
    </row>
    <row r="824" spans="1:8" ht="12.75">
      <c r="A824" s="130">
        <v>38387.84533564815</v>
      </c>
      <c r="C824" s="153" t="s">
        <v>428</v>
      </c>
      <c r="D824" s="131">
        <v>1225.442223987181</v>
      </c>
      <c r="F824" s="131">
        <v>396.61442232954226</v>
      </c>
      <c r="G824" s="131">
        <v>275.5037809930589</v>
      </c>
      <c r="H824" s="131">
        <v>1225.442223987181</v>
      </c>
    </row>
    <row r="826" spans="3:8" ht="12.75">
      <c r="C826" s="153" t="s">
        <v>429</v>
      </c>
      <c r="D826" s="131">
        <v>2.5809680870803176</v>
      </c>
      <c r="F826" s="131">
        <v>1.3007163266747719</v>
      </c>
      <c r="G826" s="131">
        <v>0.8677102244353683</v>
      </c>
      <c r="H826" s="131">
        <v>7.519369002717171</v>
      </c>
    </row>
    <row r="827" spans="1:10" ht="12.75">
      <c r="A827" s="147" t="s">
        <v>418</v>
      </c>
      <c r="C827" s="148" t="s">
        <v>419</v>
      </c>
      <c r="D827" s="148" t="s">
        <v>420</v>
      </c>
      <c r="F827" s="148" t="s">
        <v>421</v>
      </c>
      <c r="G827" s="148" t="s">
        <v>422</v>
      </c>
      <c r="H827" s="148" t="s">
        <v>423</v>
      </c>
      <c r="I827" s="149" t="s">
        <v>424</v>
      </c>
      <c r="J827" s="148" t="s">
        <v>425</v>
      </c>
    </row>
    <row r="828" spans="1:8" ht="12.75">
      <c r="A828" s="150" t="s">
        <v>488</v>
      </c>
      <c r="C828" s="151">
        <v>267.7160000000149</v>
      </c>
      <c r="D828" s="131">
        <v>33271.70224034786</v>
      </c>
      <c r="F828" s="131">
        <v>7335.250000007451</v>
      </c>
      <c r="G828" s="131">
        <v>7487.250000007451</v>
      </c>
      <c r="H828" s="152" t="s">
        <v>801</v>
      </c>
    </row>
    <row r="830" spans="4:8" ht="12.75">
      <c r="D830" s="131">
        <v>33727.6569801569</v>
      </c>
      <c r="F830" s="131">
        <v>7316.75</v>
      </c>
      <c r="G830" s="131">
        <v>7502.5</v>
      </c>
      <c r="H830" s="152" t="s">
        <v>802</v>
      </c>
    </row>
    <row r="832" spans="4:8" ht="12.75">
      <c r="D832" s="131">
        <v>32377.02986457944</v>
      </c>
      <c r="F832" s="131">
        <v>7330.000000007451</v>
      </c>
      <c r="G832" s="131">
        <v>7436.750000007451</v>
      </c>
      <c r="H832" s="152" t="s">
        <v>803</v>
      </c>
    </row>
    <row r="834" spans="1:8" ht="12.75">
      <c r="A834" s="147" t="s">
        <v>426</v>
      </c>
      <c r="C834" s="153" t="s">
        <v>427</v>
      </c>
      <c r="D834" s="131">
        <v>33125.4630283614</v>
      </c>
      <c r="F834" s="131">
        <v>7327.3333333383</v>
      </c>
      <c r="G834" s="131">
        <v>7475.500000004968</v>
      </c>
      <c r="H834" s="131">
        <v>25711.61885843879</v>
      </c>
    </row>
    <row r="835" spans="1:8" ht="12.75">
      <c r="A835" s="130">
        <v>38387.845983796295</v>
      </c>
      <c r="C835" s="153" t="s">
        <v>428</v>
      </c>
      <c r="D835" s="131">
        <v>687.0864804920907</v>
      </c>
      <c r="F835" s="131">
        <v>9.533930638637084</v>
      </c>
      <c r="G835" s="131">
        <v>34.41384168919921</v>
      </c>
      <c r="H835" s="131">
        <v>687.0864804920907</v>
      </c>
    </row>
    <row r="837" spans="3:8" ht="12.75">
      <c r="C837" s="153" t="s">
        <v>429</v>
      </c>
      <c r="D837" s="131">
        <v>2.07419434380078</v>
      </c>
      <c r="F837" s="131">
        <v>0.13011460247426018</v>
      </c>
      <c r="G837" s="131">
        <v>0.4603550490158028</v>
      </c>
      <c r="H837" s="131">
        <v>2.6722801246977212</v>
      </c>
    </row>
    <row r="838" spans="1:10" ht="12.75">
      <c r="A838" s="147" t="s">
        <v>418</v>
      </c>
      <c r="C838" s="148" t="s">
        <v>419</v>
      </c>
      <c r="D838" s="148" t="s">
        <v>420</v>
      </c>
      <c r="F838" s="148" t="s">
        <v>421</v>
      </c>
      <c r="G838" s="148" t="s">
        <v>422</v>
      </c>
      <c r="H838" s="148" t="s">
        <v>423</v>
      </c>
      <c r="I838" s="149" t="s">
        <v>424</v>
      </c>
      <c r="J838" s="148" t="s">
        <v>425</v>
      </c>
    </row>
    <row r="839" spans="1:8" ht="12.75">
      <c r="A839" s="150" t="s">
        <v>487</v>
      </c>
      <c r="C839" s="151">
        <v>292.40199999976903</v>
      </c>
      <c r="D839" s="131">
        <v>51588.5509018302</v>
      </c>
      <c r="F839" s="131">
        <v>28433.75</v>
      </c>
      <c r="G839" s="131">
        <v>27750</v>
      </c>
      <c r="H839" s="152" t="s">
        <v>804</v>
      </c>
    </row>
    <row r="841" spans="4:8" ht="12.75">
      <c r="D841" s="131">
        <v>51610.81726127863</v>
      </c>
      <c r="F841" s="131">
        <v>28184</v>
      </c>
      <c r="G841" s="131">
        <v>28051.75</v>
      </c>
      <c r="H841" s="152" t="s">
        <v>805</v>
      </c>
    </row>
    <row r="843" spans="4:8" ht="12.75">
      <c r="D843" s="131">
        <v>52330.95218664408</v>
      </c>
      <c r="F843" s="131">
        <v>28538</v>
      </c>
      <c r="G843" s="131">
        <v>27781.75</v>
      </c>
      <c r="H843" s="152" t="s">
        <v>806</v>
      </c>
    </row>
    <row r="845" spans="1:8" ht="12.75">
      <c r="A845" s="147" t="s">
        <v>426</v>
      </c>
      <c r="C845" s="153" t="s">
        <v>427</v>
      </c>
      <c r="D845" s="131">
        <v>51843.4401165843</v>
      </c>
      <c r="F845" s="131">
        <v>28385.25</v>
      </c>
      <c r="G845" s="131">
        <v>27861.166666666664</v>
      </c>
      <c r="H845" s="131">
        <v>23758.723779484495</v>
      </c>
    </row>
    <row r="846" spans="1:8" ht="12.75">
      <c r="A846" s="130">
        <v>38387.846655092595</v>
      </c>
      <c r="C846" s="153" t="s">
        <v>428</v>
      </c>
      <c r="D846" s="131">
        <v>422.34460045176587</v>
      </c>
      <c r="F846" s="131">
        <v>181.9153305799157</v>
      </c>
      <c r="G846" s="131">
        <v>165.81170294443433</v>
      </c>
      <c r="H846" s="131">
        <v>422.34460045176587</v>
      </c>
    </row>
    <row r="848" spans="3:8" ht="12.75">
      <c r="C848" s="153" t="s">
        <v>429</v>
      </c>
      <c r="D848" s="131">
        <v>0.8146538877474321</v>
      </c>
      <c r="F848" s="131">
        <v>0.6408797899610386</v>
      </c>
      <c r="G848" s="131">
        <v>0.5951355337277131</v>
      </c>
      <c r="H848" s="131">
        <v>1.777640097051247</v>
      </c>
    </row>
    <row r="849" spans="1:10" ht="12.75">
      <c r="A849" s="147" t="s">
        <v>418</v>
      </c>
      <c r="C849" s="148" t="s">
        <v>419</v>
      </c>
      <c r="D849" s="148" t="s">
        <v>420</v>
      </c>
      <c r="F849" s="148" t="s">
        <v>421</v>
      </c>
      <c r="G849" s="148" t="s">
        <v>422</v>
      </c>
      <c r="H849" s="148" t="s">
        <v>423</v>
      </c>
      <c r="I849" s="149" t="s">
        <v>424</v>
      </c>
      <c r="J849" s="148" t="s">
        <v>425</v>
      </c>
    </row>
    <row r="850" spans="1:8" ht="12.75">
      <c r="A850" s="150" t="s">
        <v>491</v>
      </c>
      <c r="C850" s="151">
        <v>324.75400000019</v>
      </c>
      <c r="D850" s="131">
        <v>49075.61506551504</v>
      </c>
      <c r="F850" s="131">
        <v>38454</v>
      </c>
      <c r="G850" s="131">
        <v>35579</v>
      </c>
      <c r="H850" s="152" t="s">
        <v>807</v>
      </c>
    </row>
    <row r="852" spans="4:8" ht="12.75">
      <c r="D852" s="131">
        <v>49453.654649198055</v>
      </c>
      <c r="F852" s="131">
        <v>38998</v>
      </c>
      <c r="G852" s="131">
        <v>35918</v>
      </c>
      <c r="H852" s="152" t="s">
        <v>808</v>
      </c>
    </row>
    <row r="854" spans="4:8" ht="12.75">
      <c r="D854" s="131">
        <v>48812.056136369705</v>
      </c>
      <c r="F854" s="131">
        <v>38162</v>
      </c>
      <c r="G854" s="131">
        <v>35425</v>
      </c>
      <c r="H854" s="152" t="s">
        <v>809</v>
      </c>
    </row>
    <row r="856" spans="1:8" ht="12.75">
      <c r="A856" s="147" t="s">
        <v>426</v>
      </c>
      <c r="C856" s="153" t="s">
        <v>427</v>
      </c>
      <c r="D856" s="131">
        <v>49113.77528369427</v>
      </c>
      <c r="F856" s="131">
        <v>38538</v>
      </c>
      <c r="G856" s="131">
        <v>35640.666666666664</v>
      </c>
      <c r="H856" s="131">
        <v>11414.733757319405</v>
      </c>
    </row>
    <row r="857" spans="1:8" ht="12.75">
      <c r="A857" s="130">
        <v>38387.84716435185</v>
      </c>
      <c r="C857" s="153" t="s">
        <v>428</v>
      </c>
      <c r="D857" s="131">
        <v>322.4969993722194</v>
      </c>
      <c r="F857" s="131">
        <v>424.2829244737525</v>
      </c>
      <c r="G857" s="131">
        <v>252.2188203392707</v>
      </c>
      <c r="H857" s="131">
        <v>322.4969993722194</v>
      </c>
    </row>
    <row r="859" spans="3:8" ht="12.75">
      <c r="C859" s="153" t="s">
        <v>429</v>
      </c>
      <c r="D859" s="131">
        <v>0.6566324773638164</v>
      </c>
      <c r="F859" s="131">
        <v>1.1009469211525051</v>
      </c>
      <c r="G859" s="131">
        <v>0.707671443685876</v>
      </c>
      <c r="H859" s="131">
        <v>2.8252695702641897</v>
      </c>
    </row>
    <row r="860" spans="1:10" ht="12.75">
      <c r="A860" s="147" t="s">
        <v>418</v>
      </c>
      <c r="C860" s="148" t="s">
        <v>419</v>
      </c>
      <c r="D860" s="148" t="s">
        <v>420</v>
      </c>
      <c r="F860" s="148" t="s">
        <v>421</v>
      </c>
      <c r="G860" s="148" t="s">
        <v>422</v>
      </c>
      <c r="H860" s="148" t="s">
        <v>423</v>
      </c>
      <c r="I860" s="149" t="s">
        <v>424</v>
      </c>
      <c r="J860" s="148" t="s">
        <v>425</v>
      </c>
    </row>
    <row r="861" spans="1:8" ht="12.75">
      <c r="A861" s="150" t="s">
        <v>510</v>
      </c>
      <c r="C861" s="151">
        <v>343.82299999985844</v>
      </c>
      <c r="D861" s="131">
        <v>37046.34805589914</v>
      </c>
      <c r="F861" s="131">
        <v>31948</v>
      </c>
      <c r="G861" s="131">
        <v>31704</v>
      </c>
      <c r="H861" s="152" t="s">
        <v>810</v>
      </c>
    </row>
    <row r="863" spans="4:8" ht="12.75">
      <c r="D863" s="131">
        <v>36926.06860566139</v>
      </c>
      <c r="F863" s="131">
        <v>31381.999999970198</v>
      </c>
      <c r="G863" s="131">
        <v>31294</v>
      </c>
      <c r="H863" s="152" t="s">
        <v>811</v>
      </c>
    </row>
    <row r="865" spans="4:8" ht="12.75">
      <c r="D865" s="131">
        <v>36822.407959640026</v>
      </c>
      <c r="F865" s="131">
        <v>31214</v>
      </c>
      <c r="G865" s="131">
        <v>30870.000000029802</v>
      </c>
      <c r="H865" s="152" t="s">
        <v>812</v>
      </c>
    </row>
    <row r="867" spans="1:8" ht="12.75">
      <c r="A867" s="147" t="s">
        <v>426</v>
      </c>
      <c r="C867" s="153" t="s">
        <v>427</v>
      </c>
      <c r="D867" s="131">
        <v>36931.608207066856</v>
      </c>
      <c r="F867" s="131">
        <v>31514.666666656733</v>
      </c>
      <c r="G867" s="131">
        <v>31289.333333343267</v>
      </c>
      <c r="H867" s="131">
        <v>5528.795316254034</v>
      </c>
    </row>
    <row r="868" spans="1:8" ht="12.75">
      <c r="A868" s="130">
        <v>38387.847604166665</v>
      </c>
      <c r="C868" s="153" t="s">
        <v>428</v>
      </c>
      <c r="D868" s="131">
        <v>112.07277575681164</v>
      </c>
      <c r="F868" s="131">
        <v>384.56382219029103</v>
      </c>
      <c r="G868" s="131">
        <v>417.0195838573003</v>
      </c>
      <c r="H868" s="131">
        <v>112.07277575681164</v>
      </c>
    </row>
    <row r="870" spans="3:8" ht="12.75">
      <c r="C870" s="153" t="s">
        <v>429</v>
      </c>
      <c r="D870" s="131">
        <v>0.30346031813303637</v>
      </c>
      <c r="F870" s="131">
        <v>1.2202693630174697</v>
      </c>
      <c r="G870" s="131">
        <v>1.3327851361182765</v>
      </c>
      <c r="H870" s="131">
        <v>2.0270740612757057</v>
      </c>
    </row>
    <row r="871" spans="1:10" ht="12.75">
      <c r="A871" s="147" t="s">
        <v>418</v>
      </c>
      <c r="C871" s="148" t="s">
        <v>419</v>
      </c>
      <c r="D871" s="148" t="s">
        <v>420</v>
      </c>
      <c r="F871" s="148" t="s">
        <v>421</v>
      </c>
      <c r="G871" s="148" t="s">
        <v>422</v>
      </c>
      <c r="H871" s="148" t="s">
        <v>423</v>
      </c>
      <c r="I871" s="149" t="s">
        <v>424</v>
      </c>
      <c r="J871" s="148" t="s">
        <v>425</v>
      </c>
    </row>
    <row r="872" spans="1:8" ht="12.75">
      <c r="A872" s="150" t="s">
        <v>492</v>
      </c>
      <c r="C872" s="151">
        <v>361.38400000007823</v>
      </c>
      <c r="D872" s="131">
        <v>66817.97345757484</v>
      </c>
      <c r="F872" s="131">
        <v>33384</v>
      </c>
      <c r="G872" s="131">
        <v>33054</v>
      </c>
      <c r="H872" s="152" t="s">
        <v>813</v>
      </c>
    </row>
    <row r="874" spans="4:8" ht="12.75">
      <c r="D874" s="131">
        <v>64871.954900979996</v>
      </c>
      <c r="F874" s="131">
        <v>33066</v>
      </c>
      <c r="G874" s="131">
        <v>33058</v>
      </c>
      <c r="H874" s="152" t="s">
        <v>814</v>
      </c>
    </row>
    <row r="876" spans="4:8" ht="12.75">
      <c r="D876" s="131">
        <v>67481.552785635</v>
      </c>
      <c r="F876" s="131">
        <v>32220.000000029802</v>
      </c>
      <c r="G876" s="131">
        <v>32810</v>
      </c>
      <c r="H876" s="152" t="s">
        <v>815</v>
      </c>
    </row>
    <row r="878" spans="1:8" ht="12.75">
      <c r="A878" s="147" t="s">
        <v>426</v>
      </c>
      <c r="C878" s="153" t="s">
        <v>427</v>
      </c>
      <c r="D878" s="131">
        <v>66390.49371472995</v>
      </c>
      <c r="F878" s="131">
        <v>32890.00000000993</v>
      </c>
      <c r="G878" s="131">
        <v>32974</v>
      </c>
      <c r="H878" s="131">
        <v>33461.88359160557</v>
      </c>
    </row>
    <row r="879" spans="1:8" ht="12.75">
      <c r="A879" s="130">
        <v>38387.84804398148</v>
      </c>
      <c r="C879" s="153" t="s">
        <v>428</v>
      </c>
      <c r="D879" s="131">
        <v>1356.3017650235474</v>
      </c>
      <c r="F879" s="131">
        <v>601.6277918945055</v>
      </c>
      <c r="G879" s="131">
        <v>142.04224723651762</v>
      </c>
      <c r="H879" s="131">
        <v>1356.3017650235474</v>
      </c>
    </row>
    <row r="881" spans="3:8" ht="12.75">
      <c r="C881" s="153" t="s">
        <v>429</v>
      </c>
      <c r="D881" s="131">
        <v>2.0429156180873935</v>
      </c>
      <c r="F881" s="131">
        <v>1.8292118938714623</v>
      </c>
      <c r="G881" s="131">
        <v>0.43077044712961005</v>
      </c>
      <c r="H881" s="131">
        <v>4.0532738132045765</v>
      </c>
    </row>
    <row r="882" spans="1:10" ht="12.75">
      <c r="A882" s="147" t="s">
        <v>418</v>
      </c>
      <c r="C882" s="148" t="s">
        <v>419</v>
      </c>
      <c r="D882" s="148" t="s">
        <v>420</v>
      </c>
      <c r="F882" s="148" t="s">
        <v>421</v>
      </c>
      <c r="G882" s="148" t="s">
        <v>422</v>
      </c>
      <c r="H882" s="148" t="s">
        <v>423</v>
      </c>
      <c r="I882" s="149" t="s">
        <v>424</v>
      </c>
      <c r="J882" s="148" t="s">
        <v>425</v>
      </c>
    </row>
    <row r="883" spans="1:8" ht="12.75">
      <c r="A883" s="150" t="s">
        <v>511</v>
      </c>
      <c r="C883" s="151">
        <v>371.029</v>
      </c>
      <c r="D883" s="131">
        <v>55608.01711469889</v>
      </c>
      <c r="F883" s="131">
        <v>45096</v>
      </c>
      <c r="G883" s="131">
        <v>44614</v>
      </c>
      <c r="H883" s="152" t="s">
        <v>816</v>
      </c>
    </row>
    <row r="885" spans="4:8" ht="12.75">
      <c r="D885" s="131">
        <v>56516.98510032892</v>
      </c>
      <c r="F885" s="131">
        <v>45310</v>
      </c>
      <c r="G885" s="131">
        <v>44736</v>
      </c>
      <c r="H885" s="152" t="s">
        <v>817</v>
      </c>
    </row>
    <row r="887" spans="4:8" ht="12.75">
      <c r="D887" s="131">
        <v>57707.450143516064</v>
      </c>
      <c r="F887" s="131">
        <v>44674</v>
      </c>
      <c r="G887" s="131">
        <v>44528</v>
      </c>
      <c r="H887" s="152" t="s">
        <v>818</v>
      </c>
    </row>
    <row r="889" spans="1:8" ht="12.75">
      <c r="A889" s="147" t="s">
        <v>426</v>
      </c>
      <c r="C889" s="153" t="s">
        <v>427</v>
      </c>
      <c r="D889" s="131">
        <v>56610.81745284796</v>
      </c>
      <c r="F889" s="131">
        <v>45026.66666666667</v>
      </c>
      <c r="G889" s="131">
        <v>44626</v>
      </c>
      <c r="H889" s="131">
        <v>11736.62435911998</v>
      </c>
    </row>
    <row r="890" spans="1:8" ht="12.75">
      <c r="A890" s="130">
        <v>38387.8484837963</v>
      </c>
      <c r="C890" s="153" t="s">
        <v>428</v>
      </c>
      <c r="D890" s="131">
        <v>1052.8571334258802</v>
      </c>
      <c r="F890" s="131">
        <v>323.61911768826843</v>
      </c>
      <c r="G890" s="131">
        <v>104.51794104363137</v>
      </c>
      <c r="H890" s="131">
        <v>1052.8571334258802</v>
      </c>
    </row>
    <row r="892" spans="3:8" ht="12.75">
      <c r="C892" s="153" t="s">
        <v>429</v>
      </c>
      <c r="D892" s="131">
        <v>1.8598161637620259</v>
      </c>
      <c r="F892" s="131">
        <v>0.7187276821622781</v>
      </c>
      <c r="G892" s="131">
        <v>0.23420862511457752</v>
      </c>
      <c r="H892" s="131">
        <v>8.970698057723508</v>
      </c>
    </row>
    <row r="893" spans="1:10" ht="12.75">
      <c r="A893" s="147" t="s">
        <v>418</v>
      </c>
      <c r="C893" s="148" t="s">
        <v>419</v>
      </c>
      <c r="D893" s="148" t="s">
        <v>420</v>
      </c>
      <c r="F893" s="148" t="s">
        <v>421</v>
      </c>
      <c r="G893" s="148" t="s">
        <v>422</v>
      </c>
      <c r="H893" s="148" t="s">
        <v>423</v>
      </c>
      <c r="I893" s="149" t="s">
        <v>424</v>
      </c>
      <c r="J893" s="148" t="s">
        <v>425</v>
      </c>
    </row>
    <row r="894" spans="1:8" ht="12.75">
      <c r="A894" s="150" t="s">
        <v>486</v>
      </c>
      <c r="C894" s="151">
        <v>407.77100000018254</v>
      </c>
      <c r="D894" s="131">
        <v>1428045.3289966583</v>
      </c>
      <c r="F894" s="131">
        <v>90700</v>
      </c>
      <c r="G894" s="131">
        <v>89400</v>
      </c>
      <c r="H894" s="152" t="s">
        <v>819</v>
      </c>
    </row>
    <row r="896" spans="4:8" ht="12.75">
      <c r="D896" s="131">
        <v>1427216.5366668701</v>
      </c>
      <c r="F896" s="131">
        <v>90800</v>
      </c>
      <c r="G896" s="131">
        <v>89400</v>
      </c>
      <c r="H896" s="152" t="s">
        <v>820</v>
      </c>
    </row>
    <row r="898" spans="4:8" ht="12.75">
      <c r="D898" s="131">
        <v>1470416.079071045</v>
      </c>
      <c r="F898" s="131">
        <v>90700</v>
      </c>
      <c r="G898" s="131">
        <v>89500</v>
      </c>
      <c r="H898" s="152" t="s">
        <v>821</v>
      </c>
    </row>
    <row r="900" spans="1:8" ht="12.75">
      <c r="A900" s="147" t="s">
        <v>426</v>
      </c>
      <c r="C900" s="153" t="s">
        <v>427</v>
      </c>
      <c r="D900" s="131">
        <v>1441892.6482448578</v>
      </c>
      <c r="F900" s="131">
        <v>90733.33333333334</v>
      </c>
      <c r="G900" s="131">
        <v>89433.33333333334</v>
      </c>
      <c r="H900" s="131">
        <v>1351819.943842342</v>
      </c>
    </row>
    <row r="901" spans="1:8" ht="12.75">
      <c r="A901" s="130">
        <v>38387.84894675926</v>
      </c>
      <c r="C901" s="153" t="s">
        <v>428</v>
      </c>
      <c r="D901" s="131">
        <v>24705.49136839318</v>
      </c>
      <c r="F901" s="131">
        <v>57.73502691896257</v>
      </c>
      <c r="G901" s="131">
        <v>57.73502691896257</v>
      </c>
      <c r="H901" s="131">
        <v>24705.49136839318</v>
      </c>
    </row>
    <row r="903" spans="3:8" ht="12.75">
      <c r="C903" s="153" t="s">
        <v>429</v>
      </c>
      <c r="D903" s="131">
        <v>1.7134071248969827</v>
      </c>
      <c r="F903" s="131">
        <v>0.0636315506087023</v>
      </c>
      <c r="G903" s="131">
        <v>0.06455649674129246</v>
      </c>
      <c r="H903" s="131">
        <v>1.8275726350190988</v>
      </c>
    </row>
    <row r="904" spans="1:10" ht="12.75">
      <c r="A904" s="147" t="s">
        <v>418</v>
      </c>
      <c r="C904" s="148" t="s">
        <v>419</v>
      </c>
      <c r="D904" s="148" t="s">
        <v>420</v>
      </c>
      <c r="F904" s="148" t="s">
        <v>421</v>
      </c>
      <c r="G904" s="148" t="s">
        <v>422</v>
      </c>
      <c r="H904" s="148" t="s">
        <v>423</v>
      </c>
      <c r="I904" s="149" t="s">
        <v>424</v>
      </c>
      <c r="J904" s="148" t="s">
        <v>425</v>
      </c>
    </row>
    <row r="905" spans="1:8" ht="12.75">
      <c r="A905" s="150" t="s">
        <v>493</v>
      </c>
      <c r="C905" s="151">
        <v>455.40299999993294</v>
      </c>
      <c r="D905" s="131">
        <v>80689.79934549332</v>
      </c>
      <c r="F905" s="131">
        <v>60602.500000059605</v>
      </c>
      <c r="G905" s="131">
        <v>62297.499999940395</v>
      </c>
      <c r="H905" s="152" t="s">
        <v>822</v>
      </c>
    </row>
    <row r="907" spans="4:8" ht="12.75">
      <c r="D907" s="131">
        <v>78763.51654732227</v>
      </c>
      <c r="F907" s="131">
        <v>61117.5</v>
      </c>
      <c r="G907" s="131">
        <v>62525</v>
      </c>
      <c r="H907" s="152" t="s">
        <v>823</v>
      </c>
    </row>
    <row r="909" spans="4:8" ht="12.75">
      <c r="D909" s="131">
        <v>80529.76117324829</v>
      </c>
      <c r="F909" s="131">
        <v>60562.5</v>
      </c>
      <c r="G909" s="131">
        <v>62722.499999940395</v>
      </c>
      <c r="H909" s="152" t="s">
        <v>824</v>
      </c>
    </row>
    <row r="911" spans="1:8" ht="12.75">
      <c r="A911" s="147" t="s">
        <v>426</v>
      </c>
      <c r="C911" s="153" t="s">
        <v>427</v>
      </c>
      <c r="D911" s="131">
        <v>79994.3590220213</v>
      </c>
      <c r="F911" s="131">
        <v>60760.83333335321</v>
      </c>
      <c r="G911" s="131">
        <v>62514.99999996026</v>
      </c>
      <c r="H911" s="131">
        <v>18361.541677069814</v>
      </c>
    </row>
    <row r="912" spans="1:8" ht="12.75">
      <c r="A912" s="130">
        <v>38387.849594907406</v>
      </c>
      <c r="C912" s="153" t="s">
        <v>428</v>
      </c>
      <c r="D912" s="131">
        <v>1068.940106968947</v>
      </c>
      <c r="F912" s="131">
        <v>309.52921238996794</v>
      </c>
      <c r="G912" s="131">
        <v>212.67639737595192</v>
      </c>
      <c r="H912" s="131">
        <v>1068.940106968947</v>
      </c>
    </row>
    <row r="914" spans="3:8" ht="12.75">
      <c r="C914" s="153" t="s">
        <v>429</v>
      </c>
      <c r="D914" s="131">
        <v>1.3362693570363922</v>
      </c>
      <c r="F914" s="131">
        <v>0.50942226333828</v>
      </c>
      <c r="G914" s="131">
        <v>0.3402005876607009</v>
      </c>
      <c r="H914" s="131">
        <v>5.821625034372014</v>
      </c>
    </row>
    <row r="915" spans="1:16" ht="12.75">
      <c r="A915" s="141" t="s">
        <v>409</v>
      </c>
      <c r="B915" s="136" t="s">
        <v>573</v>
      </c>
      <c r="D915" s="141" t="s">
        <v>410</v>
      </c>
      <c r="E915" s="136" t="s">
        <v>411</v>
      </c>
      <c r="F915" s="137" t="s">
        <v>441</v>
      </c>
      <c r="G915" s="142" t="s">
        <v>413</v>
      </c>
      <c r="H915" s="143">
        <v>1</v>
      </c>
      <c r="I915" s="144" t="s">
        <v>414</v>
      </c>
      <c r="J915" s="143">
        <v>9</v>
      </c>
      <c r="K915" s="142" t="s">
        <v>415</v>
      </c>
      <c r="L915" s="145">
        <v>1</v>
      </c>
      <c r="M915" s="142" t="s">
        <v>416</v>
      </c>
      <c r="N915" s="146">
        <v>1</v>
      </c>
      <c r="O915" s="142" t="s">
        <v>417</v>
      </c>
      <c r="P915" s="146">
        <v>1</v>
      </c>
    </row>
    <row r="917" spans="1:10" ht="12.75">
      <c r="A917" s="147" t="s">
        <v>418</v>
      </c>
      <c r="C917" s="148" t="s">
        <v>419</v>
      </c>
      <c r="D917" s="148" t="s">
        <v>420</v>
      </c>
      <c r="F917" s="148" t="s">
        <v>421</v>
      </c>
      <c r="G917" s="148" t="s">
        <v>422</v>
      </c>
      <c r="H917" s="148" t="s">
        <v>423</v>
      </c>
      <c r="I917" s="149" t="s">
        <v>424</v>
      </c>
      <c r="J917" s="148" t="s">
        <v>425</v>
      </c>
    </row>
    <row r="918" spans="1:8" ht="12.75">
      <c r="A918" s="150" t="s">
        <v>489</v>
      </c>
      <c r="C918" s="151">
        <v>228.61599999992177</v>
      </c>
      <c r="D918" s="131">
        <v>22968.39053991437</v>
      </c>
      <c r="F918" s="131">
        <v>18828</v>
      </c>
      <c r="G918" s="131">
        <v>19470</v>
      </c>
      <c r="H918" s="152" t="s">
        <v>825</v>
      </c>
    </row>
    <row r="920" spans="4:8" ht="12.75">
      <c r="D920" s="131">
        <v>23095.439098358154</v>
      </c>
      <c r="F920" s="131">
        <v>19276</v>
      </c>
      <c r="G920" s="131">
        <v>19476</v>
      </c>
      <c r="H920" s="152" t="s">
        <v>826</v>
      </c>
    </row>
    <row r="922" spans="4:8" ht="12.75">
      <c r="D922" s="131">
        <v>23113.78171491623</v>
      </c>
      <c r="F922" s="131">
        <v>19743</v>
      </c>
      <c r="G922" s="131">
        <v>19418</v>
      </c>
      <c r="H922" s="152" t="s">
        <v>827</v>
      </c>
    </row>
    <row r="924" spans="1:8" ht="12.75">
      <c r="A924" s="147" t="s">
        <v>426</v>
      </c>
      <c r="C924" s="153" t="s">
        <v>427</v>
      </c>
      <c r="D924" s="131">
        <v>23059.203784396253</v>
      </c>
      <c r="F924" s="131">
        <v>19282.333333333332</v>
      </c>
      <c r="G924" s="131">
        <v>19454.666666666668</v>
      </c>
      <c r="H924" s="131">
        <v>3680.8047417504717</v>
      </c>
    </row>
    <row r="925" spans="1:8" ht="12.75">
      <c r="A925" s="130">
        <v>38387.8518287037</v>
      </c>
      <c r="C925" s="153" t="s">
        <v>428</v>
      </c>
      <c r="D925" s="131">
        <v>79.17952339750302</v>
      </c>
      <c r="F925" s="131">
        <v>457.5328767786348</v>
      </c>
      <c r="G925" s="131">
        <v>31.895663237081827</v>
      </c>
      <c r="H925" s="131">
        <v>79.17952339750302</v>
      </c>
    </row>
    <row r="927" spans="3:8" ht="12.75">
      <c r="C927" s="153" t="s">
        <v>429</v>
      </c>
      <c r="D927" s="131">
        <v>0.3433749236870112</v>
      </c>
      <c r="F927" s="131">
        <v>2.3728086682730383</v>
      </c>
      <c r="G927" s="131">
        <v>0.16394864935790124</v>
      </c>
      <c r="H927" s="131">
        <v>2.1511470711659597</v>
      </c>
    </row>
    <row r="928" spans="1:10" ht="12.75">
      <c r="A928" s="147" t="s">
        <v>418</v>
      </c>
      <c r="C928" s="148" t="s">
        <v>419</v>
      </c>
      <c r="D928" s="148" t="s">
        <v>420</v>
      </c>
      <c r="F928" s="148" t="s">
        <v>421</v>
      </c>
      <c r="G928" s="148" t="s">
        <v>422</v>
      </c>
      <c r="H928" s="148" t="s">
        <v>423</v>
      </c>
      <c r="I928" s="149" t="s">
        <v>424</v>
      </c>
      <c r="J928" s="148" t="s">
        <v>425</v>
      </c>
    </row>
    <row r="929" spans="1:8" ht="12.75">
      <c r="A929" s="150" t="s">
        <v>490</v>
      </c>
      <c r="C929" s="151">
        <v>231.6040000000503</v>
      </c>
      <c r="D929" s="131">
        <v>40274.559342205524</v>
      </c>
      <c r="F929" s="131">
        <v>29402.999999970198</v>
      </c>
      <c r="G929" s="131">
        <v>31771</v>
      </c>
      <c r="H929" s="152" t="s">
        <v>828</v>
      </c>
    </row>
    <row r="931" spans="4:8" ht="12.75">
      <c r="D931" s="131">
        <v>39416.02852135897</v>
      </c>
      <c r="F931" s="131">
        <v>29315</v>
      </c>
      <c r="G931" s="131">
        <v>31527</v>
      </c>
      <c r="H931" s="152" t="s">
        <v>829</v>
      </c>
    </row>
    <row r="933" spans="4:8" ht="12.75">
      <c r="D933" s="131">
        <v>40309.17641121149</v>
      </c>
      <c r="F933" s="131">
        <v>30549.000000029802</v>
      </c>
      <c r="G933" s="131">
        <v>32029.999999970198</v>
      </c>
      <c r="H933" s="152" t="s">
        <v>830</v>
      </c>
    </row>
    <row r="935" spans="1:8" ht="12.75">
      <c r="A935" s="147" t="s">
        <v>426</v>
      </c>
      <c r="C935" s="153" t="s">
        <v>427</v>
      </c>
      <c r="D935" s="131">
        <v>39999.92142492533</v>
      </c>
      <c r="F935" s="131">
        <v>29755.666666666664</v>
      </c>
      <c r="G935" s="131">
        <v>31775.99999999007</v>
      </c>
      <c r="H935" s="131">
        <v>9135.420649736981</v>
      </c>
    </row>
    <row r="936" spans="1:8" ht="12.75">
      <c r="A936" s="130">
        <v>38387.85229166667</v>
      </c>
      <c r="C936" s="153" t="s">
        <v>428</v>
      </c>
      <c r="D936" s="131">
        <v>505.96222931427974</v>
      </c>
      <c r="F936" s="131">
        <v>688.4543073926642</v>
      </c>
      <c r="G936" s="131">
        <v>251.53727356451344</v>
      </c>
      <c r="H936" s="131">
        <v>505.96222931427974</v>
      </c>
    </row>
    <row r="938" spans="3:8" ht="12.75">
      <c r="C938" s="153" t="s">
        <v>429</v>
      </c>
      <c r="D938" s="131">
        <v>1.264908058041827</v>
      </c>
      <c r="F938" s="131">
        <v>2.3136914225615213</v>
      </c>
      <c r="G938" s="131">
        <v>0.7915951459107253</v>
      </c>
      <c r="H938" s="131">
        <v>5.538466686028815</v>
      </c>
    </row>
    <row r="939" spans="1:10" ht="12.75">
      <c r="A939" s="147" t="s">
        <v>418</v>
      </c>
      <c r="C939" s="148" t="s">
        <v>419</v>
      </c>
      <c r="D939" s="148" t="s">
        <v>420</v>
      </c>
      <c r="F939" s="148" t="s">
        <v>421</v>
      </c>
      <c r="G939" s="148" t="s">
        <v>422</v>
      </c>
      <c r="H939" s="148" t="s">
        <v>423</v>
      </c>
      <c r="I939" s="149" t="s">
        <v>424</v>
      </c>
      <c r="J939" s="148" t="s">
        <v>425</v>
      </c>
    </row>
    <row r="940" spans="1:8" ht="12.75">
      <c r="A940" s="150" t="s">
        <v>488</v>
      </c>
      <c r="C940" s="151">
        <v>267.7160000000149</v>
      </c>
      <c r="D940" s="131">
        <v>18394</v>
      </c>
      <c r="F940" s="131">
        <v>7348</v>
      </c>
      <c r="G940" s="131">
        <v>7470.75</v>
      </c>
      <c r="H940" s="152" t="s">
        <v>831</v>
      </c>
    </row>
    <row r="942" spans="4:8" ht="12.75">
      <c r="D942" s="131">
        <v>22639.466506063938</v>
      </c>
      <c r="F942" s="131">
        <v>7314.5</v>
      </c>
      <c r="G942" s="131">
        <v>7419.75</v>
      </c>
      <c r="H942" s="152" t="s">
        <v>832</v>
      </c>
    </row>
    <row r="944" spans="4:8" ht="12.75">
      <c r="D944" s="131">
        <v>23348.69383791089</v>
      </c>
      <c r="F944" s="131">
        <v>7325.249999992549</v>
      </c>
      <c r="G944" s="131">
        <v>7396.75</v>
      </c>
      <c r="H944" s="152" t="s">
        <v>833</v>
      </c>
    </row>
    <row r="946" spans="1:8" ht="12.75">
      <c r="A946" s="147" t="s">
        <v>426</v>
      </c>
      <c r="C946" s="153" t="s">
        <v>427</v>
      </c>
      <c r="D946" s="131">
        <v>21460.720114658274</v>
      </c>
      <c r="F946" s="131">
        <v>7329.249999997517</v>
      </c>
      <c r="G946" s="131">
        <v>7429.083333333334</v>
      </c>
      <c r="H946" s="131">
        <v>14073.179910931525</v>
      </c>
    </row>
    <row r="947" spans="1:8" ht="12.75">
      <c r="A947" s="130">
        <v>38387.85293981482</v>
      </c>
      <c r="C947" s="153" t="s">
        <v>428</v>
      </c>
      <c r="D947" s="131">
        <v>2679.427186601068</v>
      </c>
      <c r="F947" s="131">
        <v>17.104458483840734</v>
      </c>
      <c r="G947" s="131">
        <v>37.87259343289463</v>
      </c>
      <c r="H947" s="131">
        <v>2679.427186601068</v>
      </c>
    </row>
    <row r="949" spans="3:8" ht="12.75">
      <c r="C949" s="153" t="s">
        <v>429</v>
      </c>
      <c r="D949" s="131">
        <v>12.485262247891415</v>
      </c>
      <c r="F949" s="131">
        <v>0.23337256177434973</v>
      </c>
      <c r="G949" s="131">
        <v>0.5097882434965456</v>
      </c>
      <c r="H949" s="131">
        <v>19.039244886791995</v>
      </c>
    </row>
    <row r="950" spans="1:10" ht="12.75">
      <c r="A950" s="147" t="s">
        <v>418</v>
      </c>
      <c r="C950" s="148" t="s">
        <v>419</v>
      </c>
      <c r="D950" s="148" t="s">
        <v>420</v>
      </c>
      <c r="F950" s="148" t="s">
        <v>421</v>
      </c>
      <c r="G950" s="148" t="s">
        <v>422</v>
      </c>
      <c r="H950" s="148" t="s">
        <v>423</v>
      </c>
      <c r="I950" s="149" t="s">
        <v>424</v>
      </c>
      <c r="J950" s="148" t="s">
        <v>425</v>
      </c>
    </row>
    <row r="951" spans="1:8" ht="12.75">
      <c r="A951" s="150" t="s">
        <v>487</v>
      </c>
      <c r="C951" s="151">
        <v>292.40199999976903</v>
      </c>
      <c r="D951" s="131">
        <v>53717.43863517046</v>
      </c>
      <c r="F951" s="131">
        <v>28456.999999970198</v>
      </c>
      <c r="G951" s="131">
        <v>27513</v>
      </c>
      <c r="H951" s="152" t="s">
        <v>834</v>
      </c>
    </row>
    <row r="953" spans="4:8" ht="12.75">
      <c r="D953" s="131">
        <v>54136.47630125284</v>
      </c>
      <c r="F953" s="131">
        <v>28469.749999970198</v>
      </c>
      <c r="G953" s="131">
        <v>27906.5</v>
      </c>
      <c r="H953" s="152" t="s">
        <v>835</v>
      </c>
    </row>
    <row r="955" spans="4:8" ht="12.75">
      <c r="D955" s="131">
        <v>54211.5</v>
      </c>
      <c r="F955" s="131">
        <v>28475.749999970198</v>
      </c>
      <c r="G955" s="131">
        <v>27805.250000029802</v>
      </c>
      <c r="H955" s="152" t="s">
        <v>836</v>
      </c>
    </row>
    <row r="957" spans="1:8" ht="12.75">
      <c r="A957" s="147" t="s">
        <v>426</v>
      </c>
      <c r="C957" s="153" t="s">
        <v>427</v>
      </c>
      <c r="D957" s="131">
        <v>54021.80497880776</v>
      </c>
      <c r="F957" s="131">
        <v>28467.499999970198</v>
      </c>
      <c r="G957" s="131">
        <v>27741.583333343267</v>
      </c>
      <c r="H957" s="131">
        <v>25970.57922551912</v>
      </c>
    </row>
    <row r="958" spans="1:8" ht="12.75">
      <c r="A958" s="130">
        <v>38387.85361111111</v>
      </c>
      <c r="C958" s="153" t="s">
        <v>428</v>
      </c>
      <c r="D958" s="131">
        <v>266.24479750272235</v>
      </c>
      <c r="F958" s="131">
        <v>9.575359001102777</v>
      </c>
      <c r="G958" s="131">
        <v>204.32974779792684</v>
      </c>
      <c r="H958" s="131">
        <v>266.24479750272235</v>
      </c>
    </row>
    <row r="960" spans="3:8" ht="12.75">
      <c r="C960" s="153" t="s">
        <v>429</v>
      </c>
      <c r="D960" s="131">
        <v>0.49284691173715445</v>
      </c>
      <c r="F960" s="131">
        <v>0.03363610784618531</v>
      </c>
      <c r="G960" s="131">
        <v>0.7365468125690507</v>
      </c>
      <c r="H960" s="131">
        <v>1.0251785113868614</v>
      </c>
    </row>
    <row r="961" spans="1:10" ht="12.75">
      <c r="A961" s="147" t="s">
        <v>418</v>
      </c>
      <c r="C961" s="148" t="s">
        <v>419</v>
      </c>
      <c r="D961" s="148" t="s">
        <v>420</v>
      </c>
      <c r="F961" s="148" t="s">
        <v>421</v>
      </c>
      <c r="G961" s="148" t="s">
        <v>422</v>
      </c>
      <c r="H961" s="148" t="s">
        <v>423</v>
      </c>
      <c r="I961" s="149" t="s">
        <v>424</v>
      </c>
      <c r="J961" s="148" t="s">
        <v>425</v>
      </c>
    </row>
    <row r="962" spans="1:8" ht="12.75">
      <c r="A962" s="150" t="s">
        <v>491</v>
      </c>
      <c r="C962" s="151">
        <v>324.75400000019</v>
      </c>
      <c r="D962" s="131">
        <v>43619</v>
      </c>
      <c r="F962" s="131">
        <v>37912</v>
      </c>
      <c r="G962" s="131">
        <v>35438</v>
      </c>
      <c r="H962" s="152" t="s">
        <v>837</v>
      </c>
    </row>
    <row r="964" spans="4:8" ht="12.75">
      <c r="D964" s="131">
        <v>44821.013333141804</v>
      </c>
      <c r="F964" s="131">
        <v>38221</v>
      </c>
      <c r="G964" s="131">
        <v>35945</v>
      </c>
      <c r="H964" s="152" t="s">
        <v>838</v>
      </c>
    </row>
    <row r="966" spans="4:8" ht="12.75">
      <c r="D966" s="131">
        <v>44523.53443086147</v>
      </c>
      <c r="F966" s="131">
        <v>37837</v>
      </c>
      <c r="G966" s="131">
        <v>35696</v>
      </c>
      <c r="H966" s="152" t="s">
        <v>839</v>
      </c>
    </row>
    <row r="968" spans="1:8" ht="12.75">
      <c r="A968" s="147" t="s">
        <v>426</v>
      </c>
      <c r="C968" s="153" t="s">
        <v>427</v>
      </c>
      <c r="D968" s="131">
        <v>44321.18258800109</v>
      </c>
      <c r="F968" s="131">
        <v>37990</v>
      </c>
      <c r="G968" s="131">
        <v>35693</v>
      </c>
      <c r="H968" s="131">
        <v>6996.307167125671</v>
      </c>
    </row>
    <row r="969" spans="1:8" ht="12.75">
      <c r="A969" s="130">
        <v>38387.85413194444</v>
      </c>
      <c r="C969" s="153" t="s">
        <v>428</v>
      </c>
      <c r="D969" s="131">
        <v>626.0341160788514</v>
      </c>
      <c r="F969" s="131">
        <v>203.5362375598016</v>
      </c>
      <c r="G969" s="131">
        <v>253.51331325987593</v>
      </c>
      <c r="H969" s="131">
        <v>626.0341160788514</v>
      </c>
    </row>
    <row r="971" spans="3:8" ht="12.75">
      <c r="C971" s="153" t="s">
        <v>429</v>
      </c>
      <c r="D971" s="131">
        <v>1.4124941608582788</v>
      </c>
      <c r="F971" s="131">
        <v>0.5357626679647318</v>
      </c>
      <c r="G971" s="131">
        <v>0.7102605924407474</v>
      </c>
      <c r="H971" s="131">
        <v>8.948065045235118</v>
      </c>
    </row>
    <row r="972" spans="1:10" ht="12.75">
      <c r="A972" s="147" t="s">
        <v>418</v>
      </c>
      <c r="C972" s="148" t="s">
        <v>419</v>
      </c>
      <c r="D972" s="148" t="s">
        <v>420</v>
      </c>
      <c r="F972" s="148" t="s">
        <v>421</v>
      </c>
      <c r="G972" s="148" t="s">
        <v>422</v>
      </c>
      <c r="H972" s="148" t="s">
        <v>423</v>
      </c>
      <c r="I972" s="149" t="s">
        <v>424</v>
      </c>
      <c r="J972" s="148" t="s">
        <v>425</v>
      </c>
    </row>
    <row r="973" spans="1:8" ht="12.75">
      <c r="A973" s="150" t="s">
        <v>510</v>
      </c>
      <c r="C973" s="151">
        <v>343.82299999985844</v>
      </c>
      <c r="D973" s="131">
        <v>34954.84940201044</v>
      </c>
      <c r="F973" s="131">
        <v>31868.000000029802</v>
      </c>
      <c r="G973" s="131">
        <v>31550</v>
      </c>
      <c r="H973" s="152" t="s">
        <v>840</v>
      </c>
    </row>
    <row r="975" spans="4:8" ht="12.75">
      <c r="D975" s="131">
        <v>34575.13795441389</v>
      </c>
      <c r="F975" s="131">
        <v>32062</v>
      </c>
      <c r="G975" s="131">
        <v>31738</v>
      </c>
      <c r="H975" s="152" t="s">
        <v>841</v>
      </c>
    </row>
    <row r="977" spans="4:8" ht="12.75">
      <c r="D977" s="131">
        <v>34904.5</v>
      </c>
      <c r="F977" s="131">
        <v>32286</v>
      </c>
      <c r="G977" s="131">
        <v>31302</v>
      </c>
      <c r="H977" s="152" t="s">
        <v>842</v>
      </c>
    </row>
    <row r="979" spans="1:8" ht="12.75">
      <c r="A979" s="147" t="s">
        <v>426</v>
      </c>
      <c r="C979" s="153" t="s">
        <v>427</v>
      </c>
      <c r="D979" s="131">
        <v>34811.49578547478</v>
      </c>
      <c r="F979" s="131">
        <v>32072.00000000993</v>
      </c>
      <c r="G979" s="131">
        <v>31530</v>
      </c>
      <c r="H979" s="131">
        <v>3008.5405185145078</v>
      </c>
    </row>
    <row r="980" spans="1:8" ht="12.75">
      <c r="A980" s="130">
        <v>38387.85456018519</v>
      </c>
      <c r="C980" s="153" t="s">
        <v>428</v>
      </c>
      <c r="D980" s="131">
        <v>206.23417223734097</v>
      </c>
      <c r="F980" s="131">
        <v>209.17934887052425</v>
      </c>
      <c r="G980" s="131">
        <v>218.6869909253863</v>
      </c>
      <c r="H980" s="131">
        <v>206.23417223734097</v>
      </c>
    </row>
    <row r="982" spans="3:8" ht="12.75">
      <c r="C982" s="153" t="s">
        <v>429</v>
      </c>
      <c r="D982" s="131">
        <v>0.5924312287764231</v>
      </c>
      <c r="F982" s="131">
        <v>0.6522179747769379</v>
      </c>
      <c r="G982" s="131">
        <v>0.6935838595794047</v>
      </c>
      <c r="H982" s="131">
        <v>6.854957444255093</v>
      </c>
    </row>
    <row r="983" spans="1:10" ht="12.75">
      <c r="A983" s="147" t="s">
        <v>418</v>
      </c>
      <c r="C983" s="148" t="s">
        <v>419</v>
      </c>
      <c r="D983" s="148" t="s">
        <v>420</v>
      </c>
      <c r="F983" s="148" t="s">
        <v>421</v>
      </c>
      <c r="G983" s="148" t="s">
        <v>422</v>
      </c>
      <c r="H983" s="148" t="s">
        <v>423</v>
      </c>
      <c r="I983" s="149" t="s">
        <v>424</v>
      </c>
      <c r="J983" s="148" t="s">
        <v>425</v>
      </c>
    </row>
    <row r="984" spans="1:8" ht="12.75">
      <c r="A984" s="150" t="s">
        <v>492</v>
      </c>
      <c r="C984" s="151">
        <v>361.38400000007823</v>
      </c>
      <c r="D984" s="131">
        <v>75880.1554504633</v>
      </c>
      <c r="F984" s="131">
        <v>32772</v>
      </c>
      <c r="G984" s="131">
        <v>32832</v>
      </c>
      <c r="H984" s="152" t="s">
        <v>843</v>
      </c>
    </row>
    <row r="986" spans="4:8" ht="12.75">
      <c r="D986" s="131">
        <v>77827.14047276974</v>
      </c>
      <c r="F986" s="131">
        <v>32258</v>
      </c>
      <c r="G986" s="131">
        <v>32852</v>
      </c>
      <c r="H986" s="152" t="s">
        <v>844</v>
      </c>
    </row>
    <row r="988" spans="4:8" ht="12.75">
      <c r="D988" s="131">
        <v>78229.41019237041</v>
      </c>
      <c r="F988" s="131">
        <v>33082</v>
      </c>
      <c r="G988" s="131">
        <v>32694</v>
      </c>
      <c r="H988" s="152" t="s">
        <v>845</v>
      </c>
    </row>
    <row r="990" spans="1:8" ht="12.75">
      <c r="A990" s="147" t="s">
        <v>426</v>
      </c>
      <c r="C990" s="153" t="s">
        <v>427</v>
      </c>
      <c r="D990" s="131">
        <v>77312.23537186782</v>
      </c>
      <c r="F990" s="131">
        <v>32704</v>
      </c>
      <c r="G990" s="131">
        <v>32792.666666666664</v>
      </c>
      <c r="H990" s="131">
        <v>44567.48024190885</v>
      </c>
    </row>
    <row r="991" spans="1:8" ht="12.75">
      <c r="A991" s="130">
        <v>38387.855</v>
      </c>
      <c r="C991" s="153" t="s">
        <v>428</v>
      </c>
      <c r="D991" s="131">
        <v>1256.4214690121291</v>
      </c>
      <c r="F991" s="131">
        <v>416.1874577639264</v>
      </c>
      <c r="G991" s="131">
        <v>86.03100216394863</v>
      </c>
      <c r="H991" s="131">
        <v>1256.4214690121291</v>
      </c>
    </row>
    <row r="993" spans="3:8" ht="12.75">
      <c r="C993" s="153" t="s">
        <v>429</v>
      </c>
      <c r="D993" s="131">
        <v>1.6251262985332235</v>
      </c>
      <c r="F993" s="131">
        <v>1.2725888507947847</v>
      </c>
      <c r="G993" s="131">
        <v>0.2623482958505417</v>
      </c>
      <c r="H993" s="131">
        <v>2.819144053449669</v>
      </c>
    </row>
    <row r="994" spans="1:10" ht="12.75">
      <c r="A994" s="147" t="s">
        <v>418</v>
      </c>
      <c r="C994" s="148" t="s">
        <v>419</v>
      </c>
      <c r="D994" s="148" t="s">
        <v>420</v>
      </c>
      <c r="F994" s="148" t="s">
        <v>421</v>
      </c>
      <c r="G994" s="148" t="s">
        <v>422</v>
      </c>
      <c r="H994" s="148" t="s">
        <v>423</v>
      </c>
      <c r="I994" s="149" t="s">
        <v>424</v>
      </c>
      <c r="J994" s="148" t="s">
        <v>425</v>
      </c>
    </row>
    <row r="995" spans="1:8" ht="12.75">
      <c r="A995" s="150" t="s">
        <v>511</v>
      </c>
      <c r="C995" s="151">
        <v>371.029</v>
      </c>
      <c r="D995" s="131">
        <v>54806.87302643061</v>
      </c>
      <c r="F995" s="131">
        <v>44234</v>
      </c>
      <c r="G995" s="131">
        <v>44304</v>
      </c>
      <c r="H995" s="152" t="s">
        <v>846</v>
      </c>
    </row>
    <row r="997" spans="4:8" ht="12.75">
      <c r="D997" s="131">
        <v>54133</v>
      </c>
      <c r="F997" s="131">
        <v>43672</v>
      </c>
      <c r="G997" s="131">
        <v>43858</v>
      </c>
      <c r="H997" s="152" t="s">
        <v>847</v>
      </c>
    </row>
    <row r="999" spans="4:8" ht="12.75">
      <c r="D999" s="131">
        <v>54997.68877363205</v>
      </c>
      <c r="F999" s="131">
        <v>44854</v>
      </c>
      <c r="G999" s="131">
        <v>44224</v>
      </c>
      <c r="H999" s="152" t="s">
        <v>848</v>
      </c>
    </row>
    <row r="1001" spans="1:8" ht="12.75">
      <c r="A1001" s="147" t="s">
        <v>426</v>
      </c>
      <c r="C1001" s="153" t="s">
        <v>427</v>
      </c>
      <c r="D1001" s="131">
        <v>54645.853933354214</v>
      </c>
      <c r="F1001" s="131">
        <v>44253.33333333333</v>
      </c>
      <c r="G1001" s="131">
        <v>44128.66666666667</v>
      </c>
      <c r="H1001" s="131">
        <v>10439.962460486</v>
      </c>
    </row>
    <row r="1002" spans="1:8" ht="12.75">
      <c r="A1002" s="130">
        <v>38387.85543981481</v>
      </c>
      <c r="C1002" s="153" t="s">
        <v>428</v>
      </c>
      <c r="D1002" s="131">
        <v>454.27638070084913</v>
      </c>
      <c r="F1002" s="131">
        <v>591.2371210718534</v>
      </c>
      <c r="G1002" s="131">
        <v>237.79262674299497</v>
      </c>
      <c r="H1002" s="131">
        <v>454.27638070084913</v>
      </c>
    </row>
    <row r="1004" spans="3:8" ht="12.75">
      <c r="C1004" s="153" t="s">
        <v>429</v>
      </c>
      <c r="D1004" s="131">
        <v>0.8313098762348597</v>
      </c>
      <c r="F1004" s="131">
        <v>1.3360284447239834</v>
      </c>
      <c r="G1004" s="131">
        <v>0.5388620248583574</v>
      </c>
      <c r="H1004" s="131">
        <v>4.351321974769838</v>
      </c>
    </row>
    <row r="1005" spans="1:10" ht="12.75">
      <c r="A1005" s="147" t="s">
        <v>418</v>
      </c>
      <c r="C1005" s="148" t="s">
        <v>419</v>
      </c>
      <c r="D1005" s="148" t="s">
        <v>420</v>
      </c>
      <c r="F1005" s="148" t="s">
        <v>421</v>
      </c>
      <c r="G1005" s="148" t="s">
        <v>422</v>
      </c>
      <c r="H1005" s="148" t="s">
        <v>423</v>
      </c>
      <c r="I1005" s="149" t="s">
        <v>424</v>
      </c>
      <c r="J1005" s="148" t="s">
        <v>425</v>
      </c>
    </row>
    <row r="1006" spans="1:8" ht="12.75">
      <c r="A1006" s="150" t="s">
        <v>486</v>
      </c>
      <c r="C1006" s="151">
        <v>407.77100000018254</v>
      </c>
      <c r="D1006" s="131">
        <v>1546238.970954895</v>
      </c>
      <c r="F1006" s="131">
        <v>91500</v>
      </c>
      <c r="G1006" s="131">
        <v>91500</v>
      </c>
      <c r="H1006" s="152" t="s">
        <v>849</v>
      </c>
    </row>
    <row r="1008" spans="4:8" ht="12.75">
      <c r="D1008" s="131">
        <v>1628481.5563659668</v>
      </c>
      <c r="F1008" s="131">
        <v>91300</v>
      </c>
      <c r="G1008" s="131">
        <v>90900</v>
      </c>
      <c r="H1008" s="152" t="s">
        <v>850</v>
      </c>
    </row>
    <row r="1010" spans="4:8" ht="12.75">
      <c r="D1010" s="131">
        <v>1593106.980205536</v>
      </c>
      <c r="F1010" s="131">
        <v>91900</v>
      </c>
      <c r="G1010" s="131">
        <v>90800</v>
      </c>
      <c r="H1010" s="152" t="s">
        <v>851</v>
      </c>
    </row>
    <row r="1012" spans="1:8" ht="12.75">
      <c r="A1012" s="147" t="s">
        <v>426</v>
      </c>
      <c r="C1012" s="153" t="s">
        <v>427</v>
      </c>
      <c r="D1012" s="131">
        <v>1589275.8358421326</v>
      </c>
      <c r="F1012" s="131">
        <v>91566.66666666666</v>
      </c>
      <c r="G1012" s="131">
        <v>91066.66666666666</v>
      </c>
      <c r="H1012" s="131">
        <v>1497963.2572257805</v>
      </c>
    </row>
    <row r="1013" spans="1:8" ht="12.75">
      <c r="A1013" s="130">
        <v>38387.85591435185</v>
      </c>
      <c r="C1013" s="153" t="s">
        <v>428</v>
      </c>
      <c r="D1013" s="131">
        <v>41254.92654368687</v>
      </c>
      <c r="F1013" s="131">
        <v>305.5050463303894</v>
      </c>
      <c r="G1013" s="131">
        <v>378.5938897200183</v>
      </c>
      <c r="H1013" s="131">
        <v>41254.92654368687</v>
      </c>
    </row>
    <row r="1015" spans="3:8" ht="12.75">
      <c r="C1015" s="153" t="s">
        <v>429</v>
      </c>
      <c r="D1015" s="131">
        <v>2.5958317375301014</v>
      </c>
      <c r="F1015" s="131">
        <v>0.33364220567570757</v>
      </c>
      <c r="G1015" s="131">
        <v>0.4157326753880142</v>
      </c>
      <c r="H1015" s="131">
        <v>2.7540679882957058</v>
      </c>
    </row>
    <row r="1016" spans="1:10" ht="12.75">
      <c r="A1016" s="147" t="s">
        <v>418</v>
      </c>
      <c r="C1016" s="148" t="s">
        <v>419</v>
      </c>
      <c r="D1016" s="148" t="s">
        <v>420</v>
      </c>
      <c r="F1016" s="148" t="s">
        <v>421</v>
      </c>
      <c r="G1016" s="148" t="s">
        <v>422</v>
      </c>
      <c r="H1016" s="148" t="s">
        <v>423</v>
      </c>
      <c r="I1016" s="149" t="s">
        <v>424</v>
      </c>
      <c r="J1016" s="148" t="s">
        <v>425</v>
      </c>
    </row>
    <row r="1017" spans="1:8" ht="12.75">
      <c r="A1017" s="150" t="s">
        <v>493</v>
      </c>
      <c r="C1017" s="151">
        <v>455.40299999993294</v>
      </c>
      <c r="D1017" s="131">
        <v>78742.05667495728</v>
      </c>
      <c r="F1017" s="131">
        <v>60712.5</v>
      </c>
      <c r="G1017" s="131">
        <v>63059.999999940395</v>
      </c>
      <c r="H1017" s="152" t="s">
        <v>852</v>
      </c>
    </row>
    <row r="1019" spans="4:8" ht="12.75">
      <c r="D1019" s="131">
        <v>78098.81903624535</v>
      </c>
      <c r="F1019" s="131">
        <v>59937.5</v>
      </c>
      <c r="G1019" s="131">
        <v>62225</v>
      </c>
      <c r="H1019" s="152" t="s">
        <v>853</v>
      </c>
    </row>
    <row r="1021" spans="4:8" ht="12.75">
      <c r="D1021" s="131">
        <v>78070.07271063328</v>
      </c>
      <c r="F1021" s="131">
        <v>60532.5</v>
      </c>
      <c r="G1021" s="131">
        <v>62622.499999940395</v>
      </c>
      <c r="H1021" s="152" t="s">
        <v>854</v>
      </c>
    </row>
    <row r="1023" spans="1:8" ht="12.75">
      <c r="A1023" s="147" t="s">
        <v>426</v>
      </c>
      <c r="C1023" s="153" t="s">
        <v>427</v>
      </c>
      <c r="D1023" s="131">
        <v>78303.6494739453</v>
      </c>
      <c r="F1023" s="131">
        <v>60394.16666666667</v>
      </c>
      <c r="G1023" s="131">
        <v>62635.8333332936</v>
      </c>
      <c r="H1023" s="131">
        <v>16795.16594683327</v>
      </c>
    </row>
    <row r="1024" spans="1:8" ht="12.75">
      <c r="A1024" s="130">
        <v>38387.8565625</v>
      </c>
      <c r="C1024" s="153" t="s">
        <v>428</v>
      </c>
      <c r="D1024" s="131">
        <v>379.9437369322588</v>
      </c>
      <c r="F1024" s="131">
        <v>405.59626888487685</v>
      </c>
      <c r="G1024" s="131">
        <v>417.65965008572834</v>
      </c>
      <c r="H1024" s="131">
        <v>379.9437369322588</v>
      </c>
    </row>
    <row r="1026" spans="3:8" ht="12.75">
      <c r="C1026" s="153" t="s">
        <v>429</v>
      </c>
      <c r="D1026" s="131">
        <v>0.48521842785716013</v>
      </c>
      <c r="F1026" s="131">
        <v>0.6715818617441698</v>
      </c>
      <c r="G1026" s="131">
        <v>0.6668062478921705</v>
      </c>
      <c r="H1026" s="131">
        <v>2.26222079695436</v>
      </c>
    </row>
    <row r="1027" spans="1:16" ht="12.75">
      <c r="A1027" s="141" t="s">
        <v>409</v>
      </c>
      <c r="B1027" s="136" t="s">
        <v>574</v>
      </c>
      <c r="D1027" s="141" t="s">
        <v>410</v>
      </c>
      <c r="E1027" s="136" t="s">
        <v>411</v>
      </c>
      <c r="F1027" s="137" t="s">
        <v>442</v>
      </c>
      <c r="G1027" s="142" t="s">
        <v>413</v>
      </c>
      <c r="H1027" s="143">
        <v>1</v>
      </c>
      <c r="I1027" s="144" t="s">
        <v>414</v>
      </c>
      <c r="J1027" s="143">
        <v>10</v>
      </c>
      <c r="K1027" s="142" t="s">
        <v>415</v>
      </c>
      <c r="L1027" s="145">
        <v>1</v>
      </c>
      <c r="M1027" s="142" t="s">
        <v>416</v>
      </c>
      <c r="N1027" s="146">
        <v>1</v>
      </c>
      <c r="O1027" s="142" t="s">
        <v>417</v>
      </c>
      <c r="P1027" s="146">
        <v>1</v>
      </c>
    </row>
    <row r="1029" spans="1:10" ht="12.75">
      <c r="A1029" s="147" t="s">
        <v>418</v>
      </c>
      <c r="C1029" s="148" t="s">
        <v>419</v>
      </c>
      <c r="D1029" s="148" t="s">
        <v>420</v>
      </c>
      <c r="F1029" s="148" t="s">
        <v>421</v>
      </c>
      <c r="G1029" s="148" t="s">
        <v>422</v>
      </c>
      <c r="H1029" s="148" t="s">
        <v>423</v>
      </c>
      <c r="I1029" s="149" t="s">
        <v>424</v>
      </c>
      <c r="J1029" s="148" t="s">
        <v>425</v>
      </c>
    </row>
    <row r="1030" spans="1:8" ht="12.75">
      <c r="A1030" s="150" t="s">
        <v>489</v>
      </c>
      <c r="C1030" s="151">
        <v>228.61599999992177</v>
      </c>
      <c r="D1030" s="131">
        <v>25482.438196837902</v>
      </c>
      <c r="F1030" s="131">
        <v>19386</v>
      </c>
      <c r="G1030" s="131">
        <v>19572</v>
      </c>
      <c r="H1030" s="152" t="s">
        <v>855</v>
      </c>
    </row>
    <row r="1032" spans="4:8" ht="12.75">
      <c r="D1032" s="131">
        <v>24963.316086173058</v>
      </c>
      <c r="F1032" s="131">
        <v>19060</v>
      </c>
      <c r="G1032" s="131">
        <v>19603</v>
      </c>
      <c r="H1032" s="152" t="s">
        <v>856</v>
      </c>
    </row>
    <row r="1034" spans="4:8" ht="12.75">
      <c r="D1034" s="131">
        <v>25593.516193777323</v>
      </c>
      <c r="F1034" s="131">
        <v>19263</v>
      </c>
      <c r="G1034" s="131">
        <v>19730</v>
      </c>
      <c r="H1034" s="152" t="s">
        <v>857</v>
      </c>
    </row>
    <row r="1036" spans="1:8" ht="12.75">
      <c r="A1036" s="147" t="s">
        <v>426</v>
      </c>
      <c r="C1036" s="153" t="s">
        <v>427</v>
      </c>
      <c r="D1036" s="131">
        <v>25346.42349226276</v>
      </c>
      <c r="F1036" s="131">
        <v>19236.333333333332</v>
      </c>
      <c r="G1036" s="131">
        <v>19635</v>
      </c>
      <c r="H1036" s="131">
        <v>5887.8569126282955</v>
      </c>
    </row>
    <row r="1037" spans="1:8" ht="12.75">
      <c r="A1037" s="130">
        <v>38387.8587962963</v>
      </c>
      <c r="C1037" s="153" t="s">
        <v>428</v>
      </c>
      <c r="D1037" s="131">
        <v>336.3971518926297</v>
      </c>
      <c r="F1037" s="131">
        <v>164.62786317429178</v>
      </c>
      <c r="G1037" s="131">
        <v>83.71977066380437</v>
      </c>
      <c r="H1037" s="131">
        <v>336.3971518926297</v>
      </c>
    </row>
    <row r="1039" spans="3:8" ht="12.75">
      <c r="C1039" s="153" t="s">
        <v>429</v>
      </c>
      <c r="D1039" s="131">
        <v>1.3271977089600755</v>
      </c>
      <c r="F1039" s="131">
        <v>0.8558172720422733</v>
      </c>
      <c r="G1039" s="131">
        <v>0.42638029367865743</v>
      </c>
      <c r="H1039" s="131">
        <v>5.713405690466491</v>
      </c>
    </row>
    <row r="1040" spans="1:10" ht="12.75">
      <c r="A1040" s="147" t="s">
        <v>418</v>
      </c>
      <c r="C1040" s="148" t="s">
        <v>419</v>
      </c>
      <c r="D1040" s="148" t="s">
        <v>420</v>
      </c>
      <c r="F1040" s="148" t="s">
        <v>421</v>
      </c>
      <c r="G1040" s="148" t="s">
        <v>422</v>
      </c>
      <c r="H1040" s="148" t="s">
        <v>423</v>
      </c>
      <c r="I1040" s="149" t="s">
        <v>424</v>
      </c>
      <c r="J1040" s="148" t="s">
        <v>425</v>
      </c>
    </row>
    <row r="1041" spans="1:8" ht="12.75">
      <c r="A1041" s="150" t="s">
        <v>490</v>
      </c>
      <c r="C1041" s="151">
        <v>231.6040000000503</v>
      </c>
      <c r="D1041" s="131">
        <v>62477.068230867386</v>
      </c>
      <c r="F1041" s="131">
        <v>29733</v>
      </c>
      <c r="G1041" s="131">
        <v>32212</v>
      </c>
      <c r="H1041" s="152" t="s">
        <v>858</v>
      </c>
    </row>
    <row r="1043" spans="4:8" ht="12.75">
      <c r="D1043" s="131">
        <v>61923.32129341364</v>
      </c>
      <c r="F1043" s="131">
        <v>30285</v>
      </c>
      <c r="G1043" s="131">
        <v>32297.000000029802</v>
      </c>
      <c r="H1043" s="152" t="s">
        <v>859</v>
      </c>
    </row>
    <row r="1045" spans="4:8" ht="12.75">
      <c r="D1045" s="131">
        <v>61987.052094876766</v>
      </c>
      <c r="F1045" s="131">
        <v>30625.999999970198</v>
      </c>
      <c r="G1045" s="131">
        <v>32100.999999970198</v>
      </c>
      <c r="H1045" s="152" t="s">
        <v>860</v>
      </c>
    </row>
    <row r="1047" spans="1:8" ht="12.75">
      <c r="A1047" s="147" t="s">
        <v>426</v>
      </c>
      <c r="C1047" s="153" t="s">
        <v>427</v>
      </c>
      <c r="D1047" s="131">
        <v>62129.147206385926</v>
      </c>
      <c r="F1047" s="131">
        <v>30214.666666656733</v>
      </c>
      <c r="G1047" s="131">
        <v>32203.333333333336</v>
      </c>
      <c r="H1047" s="131">
        <v>30823.026276157852</v>
      </c>
    </row>
    <row r="1048" spans="1:8" ht="12.75">
      <c r="A1048" s="130">
        <v>38387.85925925926</v>
      </c>
      <c r="C1048" s="153" t="s">
        <v>428</v>
      </c>
      <c r="D1048" s="131">
        <v>302.98875097966067</v>
      </c>
      <c r="F1048" s="131">
        <v>450.63547721093414</v>
      </c>
      <c r="G1048" s="131">
        <v>98.28699476039517</v>
      </c>
      <c r="H1048" s="131">
        <v>302.98875097966067</v>
      </c>
    </row>
    <row r="1050" spans="3:8" ht="12.75">
      <c r="C1050" s="153" t="s">
        <v>429</v>
      </c>
      <c r="D1050" s="131">
        <v>0.48767569587454135</v>
      </c>
      <c r="F1050" s="131">
        <v>1.4914461317166572</v>
      </c>
      <c r="G1050" s="131">
        <v>0.3052075191814362</v>
      </c>
      <c r="H1050" s="131">
        <v>0.9829948177866876</v>
      </c>
    </row>
    <row r="1051" spans="1:10" ht="12.75">
      <c r="A1051" s="147" t="s">
        <v>418</v>
      </c>
      <c r="C1051" s="148" t="s">
        <v>419</v>
      </c>
      <c r="D1051" s="148" t="s">
        <v>420</v>
      </c>
      <c r="F1051" s="148" t="s">
        <v>421</v>
      </c>
      <c r="G1051" s="148" t="s">
        <v>422</v>
      </c>
      <c r="H1051" s="148" t="s">
        <v>423</v>
      </c>
      <c r="I1051" s="149" t="s">
        <v>424</v>
      </c>
      <c r="J1051" s="148" t="s">
        <v>425</v>
      </c>
    </row>
    <row r="1052" spans="1:8" ht="12.75">
      <c r="A1052" s="150" t="s">
        <v>488</v>
      </c>
      <c r="C1052" s="151">
        <v>267.7160000000149</v>
      </c>
      <c r="D1052" s="131">
        <v>24573.77683019638</v>
      </c>
      <c r="F1052" s="131">
        <v>7381.000000007451</v>
      </c>
      <c r="G1052" s="131">
        <v>7450.5</v>
      </c>
      <c r="H1052" s="152" t="s">
        <v>861</v>
      </c>
    </row>
    <row r="1054" spans="4:8" ht="12.75">
      <c r="D1054" s="131">
        <v>25893.448238641024</v>
      </c>
      <c r="F1054" s="131">
        <v>7423.750000007451</v>
      </c>
      <c r="G1054" s="131">
        <v>7465</v>
      </c>
      <c r="H1054" s="152" t="s">
        <v>862</v>
      </c>
    </row>
    <row r="1056" spans="4:8" ht="12.75">
      <c r="D1056" s="131">
        <v>25849.049457907677</v>
      </c>
      <c r="F1056" s="131">
        <v>7365</v>
      </c>
      <c r="G1056" s="131">
        <v>7471.75</v>
      </c>
      <c r="H1056" s="152" t="s">
        <v>863</v>
      </c>
    </row>
    <row r="1058" spans="1:8" ht="12.75">
      <c r="A1058" s="147" t="s">
        <v>426</v>
      </c>
      <c r="C1058" s="153" t="s">
        <v>427</v>
      </c>
      <c r="D1058" s="131">
        <v>25438.758175581694</v>
      </c>
      <c r="F1058" s="131">
        <v>7389.916666671634</v>
      </c>
      <c r="G1058" s="131">
        <v>7462.416666666666</v>
      </c>
      <c r="H1058" s="131">
        <v>18006.510559628176</v>
      </c>
    </row>
    <row r="1059" spans="1:8" ht="12.75">
      <c r="A1059" s="130">
        <v>38387.85990740741</v>
      </c>
      <c r="C1059" s="153" t="s">
        <v>428</v>
      </c>
      <c r="D1059" s="131">
        <v>749.4246852293944</v>
      </c>
      <c r="F1059" s="131">
        <v>30.37302805963463</v>
      </c>
      <c r="G1059" s="131">
        <v>10.85798477312127</v>
      </c>
      <c r="H1059" s="131">
        <v>749.4246852293944</v>
      </c>
    </row>
    <row r="1061" spans="3:8" ht="12.75">
      <c r="C1061" s="153" t="s">
        <v>429</v>
      </c>
      <c r="D1061" s="131">
        <v>2.9459955555092954</v>
      </c>
      <c r="F1061" s="131">
        <v>0.4110063675902645</v>
      </c>
      <c r="G1061" s="131">
        <v>0.14550225829149993</v>
      </c>
      <c r="H1061" s="131">
        <v>4.161965100054729</v>
      </c>
    </row>
    <row r="1062" spans="1:10" ht="12.75">
      <c r="A1062" s="147" t="s">
        <v>418</v>
      </c>
      <c r="C1062" s="148" t="s">
        <v>419</v>
      </c>
      <c r="D1062" s="148" t="s">
        <v>420</v>
      </c>
      <c r="F1062" s="148" t="s">
        <v>421</v>
      </c>
      <c r="G1062" s="148" t="s">
        <v>422</v>
      </c>
      <c r="H1062" s="148" t="s">
        <v>423</v>
      </c>
      <c r="I1062" s="149" t="s">
        <v>424</v>
      </c>
      <c r="J1062" s="148" t="s">
        <v>425</v>
      </c>
    </row>
    <row r="1063" spans="1:8" ht="12.75">
      <c r="A1063" s="150" t="s">
        <v>487</v>
      </c>
      <c r="C1063" s="151">
        <v>292.40199999976903</v>
      </c>
      <c r="D1063" s="131">
        <v>40083.61008089781</v>
      </c>
      <c r="F1063" s="131">
        <v>28727.5</v>
      </c>
      <c r="G1063" s="131">
        <v>27627.75</v>
      </c>
      <c r="H1063" s="152" t="s">
        <v>864</v>
      </c>
    </row>
    <row r="1065" spans="4:8" ht="12.75">
      <c r="D1065" s="131">
        <v>40514.296126425266</v>
      </c>
      <c r="F1065" s="131">
        <v>28879.75</v>
      </c>
      <c r="G1065" s="131">
        <v>27587.5</v>
      </c>
      <c r="H1065" s="152" t="s">
        <v>865</v>
      </c>
    </row>
    <row r="1067" spans="4:8" ht="12.75">
      <c r="D1067" s="131">
        <v>40374.108472287655</v>
      </c>
      <c r="F1067" s="131">
        <v>28892.750000029802</v>
      </c>
      <c r="G1067" s="131">
        <v>27850</v>
      </c>
      <c r="H1067" s="152" t="s">
        <v>866</v>
      </c>
    </row>
    <row r="1069" spans="1:8" ht="12.75">
      <c r="A1069" s="147" t="s">
        <v>426</v>
      </c>
      <c r="C1069" s="153" t="s">
        <v>427</v>
      </c>
      <c r="D1069" s="131">
        <v>40324.00489320358</v>
      </c>
      <c r="F1069" s="131">
        <v>28833.333333343267</v>
      </c>
      <c r="G1069" s="131">
        <v>27688.416666666664</v>
      </c>
      <c r="H1069" s="131">
        <v>12147.219817869773</v>
      </c>
    </row>
    <row r="1070" spans="1:8" ht="12.75">
      <c r="A1070" s="130">
        <v>38387.8605787037</v>
      </c>
      <c r="C1070" s="153" t="s">
        <v>428</v>
      </c>
      <c r="D1070" s="131">
        <v>219.67110399656795</v>
      </c>
      <c r="F1070" s="131">
        <v>91.88455166764645</v>
      </c>
      <c r="G1070" s="131">
        <v>141.37501842027584</v>
      </c>
      <c r="H1070" s="131">
        <v>219.67110399656795</v>
      </c>
    </row>
    <row r="1072" spans="3:8" ht="12.75">
      <c r="C1072" s="153" t="s">
        <v>429</v>
      </c>
      <c r="D1072" s="131">
        <v>0.5447650960720732</v>
      </c>
      <c r="F1072" s="131">
        <v>0.31867474566802817</v>
      </c>
      <c r="G1072" s="131">
        <v>0.5105926428450257</v>
      </c>
      <c r="H1072" s="131">
        <v>1.80840642789233</v>
      </c>
    </row>
    <row r="1073" spans="1:10" ht="12.75">
      <c r="A1073" s="147" t="s">
        <v>418</v>
      </c>
      <c r="C1073" s="148" t="s">
        <v>419</v>
      </c>
      <c r="D1073" s="148" t="s">
        <v>420</v>
      </c>
      <c r="F1073" s="148" t="s">
        <v>421</v>
      </c>
      <c r="G1073" s="148" t="s">
        <v>422</v>
      </c>
      <c r="H1073" s="148" t="s">
        <v>423</v>
      </c>
      <c r="I1073" s="149" t="s">
        <v>424</v>
      </c>
      <c r="J1073" s="148" t="s">
        <v>425</v>
      </c>
    </row>
    <row r="1074" spans="1:8" ht="12.75">
      <c r="A1074" s="150" t="s">
        <v>491</v>
      </c>
      <c r="C1074" s="151">
        <v>324.75400000019</v>
      </c>
      <c r="D1074" s="131">
        <v>52278.8832398653</v>
      </c>
      <c r="F1074" s="131">
        <v>38467</v>
      </c>
      <c r="G1074" s="131">
        <v>35676</v>
      </c>
      <c r="H1074" s="152" t="s">
        <v>867</v>
      </c>
    </row>
    <row r="1076" spans="4:8" ht="12.75">
      <c r="D1076" s="131">
        <v>53762.48674482107</v>
      </c>
      <c r="F1076" s="131">
        <v>39332</v>
      </c>
      <c r="G1076" s="131">
        <v>35925</v>
      </c>
      <c r="H1076" s="152" t="s">
        <v>868</v>
      </c>
    </row>
    <row r="1078" spans="4:8" ht="12.75">
      <c r="D1078" s="131">
        <v>53314.89479762316</v>
      </c>
      <c r="F1078" s="131">
        <v>38349</v>
      </c>
      <c r="G1078" s="131">
        <v>35529</v>
      </c>
      <c r="H1078" s="152" t="s">
        <v>869</v>
      </c>
    </row>
    <row r="1080" spans="1:8" ht="12.75">
      <c r="A1080" s="147" t="s">
        <v>426</v>
      </c>
      <c r="C1080" s="153" t="s">
        <v>427</v>
      </c>
      <c r="D1080" s="131">
        <v>53118.754927436516</v>
      </c>
      <c r="F1080" s="131">
        <v>38716</v>
      </c>
      <c r="G1080" s="131">
        <v>35710</v>
      </c>
      <c r="H1080" s="131">
        <v>15273.179169860752</v>
      </c>
    </row>
    <row r="1081" spans="1:8" ht="12.75">
      <c r="A1081" s="130">
        <v>38387.86108796296</v>
      </c>
      <c r="C1081" s="153" t="s">
        <v>428</v>
      </c>
      <c r="D1081" s="131">
        <v>761.0012986104665</v>
      </c>
      <c r="F1081" s="131">
        <v>536.7243240249132</v>
      </c>
      <c r="G1081" s="131">
        <v>200.17742130420203</v>
      </c>
      <c r="H1081" s="131">
        <v>761.0012986104665</v>
      </c>
    </row>
    <row r="1083" spans="3:8" ht="12.75">
      <c r="C1083" s="153" t="s">
        <v>429</v>
      </c>
      <c r="D1083" s="131">
        <v>1.4326414458509829</v>
      </c>
      <c r="F1083" s="131">
        <v>1.3863114062013466</v>
      </c>
      <c r="G1083" s="131">
        <v>0.560564047337446</v>
      </c>
      <c r="H1083" s="131">
        <v>4.9825991703952806</v>
      </c>
    </row>
    <row r="1084" spans="1:10" ht="12.75">
      <c r="A1084" s="147" t="s">
        <v>418</v>
      </c>
      <c r="C1084" s="148" t="s">
        <v>419</v>
      </c>
      <c r="D1084" s="148" t="s">
        <v>420</v>
      </c>
      <c r="F1084" s="148" t="s">
        <v>421</v>
      </c>
      <c r="G1084" s="148" t="s">
        <v>422</v>
      </c>
      <c r="H1084" s="148" t="s">
        <v>423</v>
      </c>
      <c r="I1084" s="149" t="s">
        <v>424</v>
      </c>
      <c r="J1084" s="148" t="s">
        <v>425</v>
      </c>
    </row>
    <row r="1085" spans="1:8" ht="12.75">
      <c r="A1085" s="150" t="s">
        <v>510</v>
      </c>
      <c r="C1085" s="151">
        <v>343.82299999985844</v>
      </c>
      <c r="D1085" s="131">
        <v>33543.5</v>
      </c>
      <c r="F1085" s="131">
        <v>31962</v>
      </c>
      <c r="G1085" s="131">
        <v>31824.000000029802</v>
      </c>
      <c r="H1085" s="152" t="s">
        <v>870</v>
      </c>
    </row>
    <row r="1087" spans="4:8" ht="12.75">
      <c r="D1087" s="131">
        <v>34198.37437021732</v>
      </c>
      <c r="F1087" s="131">
        <v>31462</v>
      </c>
      <c r="G1087" s="131">
        <v>31129.999999970198</v>
      </c>
      <c r="H1087" s="152" t="s">
        <v>871</v>
      </c>
    </row>
    <row r="1089" spans="4:8" ht="12.75">
      <c r="D1089" s="131">
        <v>33635.5</v>
      </c>
      <c r="F1089" s="131">
        <v>31506</v>
      </c>
      <c r="G1089" s="131">
        <v>31260</v>
      </c>
      <c r="H1089" s="152" t="s">
        <v>872</v>
      </c>
    </row>
    <row r="1091" spans="1:8" ht="12.75">
      <c r="A1091" s="147" t="s">
        <v>426</v>
      </c>
      <c r="C1091" s="153" t="s">
        <v>427</v>
      </c>
      <c r="D1091" s="131">
        <v>33792.45812340578</v>
      </c>
      <c r="F1091" s="131">
        <v>31643.333333333336</v>
      </c>
      <c r="G1091" s="131">
        <v>31404.666666666664</v>
      </c>
      <c r="H1091" s="131">
        <v>2267.597132544784</v>
      </c>
    </row>
    <row r="1092" spans="1:8" ht="12.75">
      <c r="A1092" s="130">
        <v>38387.86153935185</v>
      </c>
      <c r="C1092" s="153" t="s">
        <v>428</v>
      </c>
      <c r="D1092" s="131">
        <v>354.53067507493876</v>
      </c>
      <c r="F1092" s="131">
        <v>276.848935944015</v>
      </c>
      <c r="G1092" s="131">
        <v>368.9245632295108</v>
      </c>
      <c r="H1092" s="131">
        <v>354.53067507493876</v>
      </c>
    </row>
    <row r="1094" spans="3:8" ht="12.75">
      <c r="C1094" s="153" t="s">
        <v>429</v>
      </c>
      <c r="D1094" s="131">
        <v>1.0491414201957068</v>
      </c>
      <c r="F1094" s="131">
        <v>0.8749044641652219</v>
      </c>
      <c r="G1094" s="131">
        <v>1.1747444007138355</v>
      </c>
      <c r="H1094" s="131">
        <v>15.634641179717448</v>
      </c>
    </row>
    <row r="1095" spans="1:10" ht="12.75">
      <c r="A1095" s="147" t="s">
        <v>418</v>
      </c>
      <c r="C1095" s="148" t="s">
        <v>419</v>
      </c>
      <c r="D1095" s="148" t="s">
        <v>420</v>
      </c>
      <c r="F1095" s="148" t="s">
        <v>421</v>
      </c>
      <c r="G1095" s="148" t="s">
        <v>422</v>
      </c>
      <c r="H1095" s="148" t="s">
        <v>423</v>
      </c>
      <c r="I1095" s="149" t="s">
        <v>424</v>
      </c>
      <c r="J1095" s="148" t="s">
        <v>425</v>
      </c>
    </row>
    <row r="1096" spans="1:8" ht="12.75">
      <c r="A1096" s="150" t="s">
        <v>492</v>
      </c>
      <c r="C1096" s="151">
        <v>361.38400000007823</v>
      </c>
      <c r="D1096" s="131">
        <v>46292.5</v>
      </c>
      <c r="F1096" s="131">
        <v>33092</v>
      </c>
      <c r="G1096" s="131">
        <v>33058</v>
      </c>
      <c r="H1096" s="152" t="s">
        <v>873</v>
      </c>
    </row>
    <row r="1098" spans="4:8" ht="12.75">
      <c r="D1098" s="131">
        <v>51297.137895941734</v>
      </c>
      <c r="F1098" s="131">
        <v>32624.000000029802</v>
      </c>
      <c r="G1098" s="131">
        <v>32464</v>
      </c>
      <c r="H1098" s="152" t="s">
        <v>874</v>
      </c>
    </row>
    <row r="1100" spans="4:8" ht="12.75">
      <c r="D1100" s="131">
        <v>51178.816824257374</v>
      </c>
      <c r="F1100" s="131">
        <v>32700</v>
      </c>
      <c r="G1100" s="131">
        <v>32536</v>
      </c>
      <c r="H1100" s="152" t="s">
        <v>875</v>
      </c>
    </row>
    <row r="1102" spans="1:8" ht="12.75">
      <c r="A1102" s="147" t="s">
        <v>426</v>
      </c>
      <c r="C1102" s="153" t="s">
        <v>427</v>
      </c>
      <c r="D1102" s="131">
        <v>49589.484906733036</v>
      </c>
      <c r="F1102" s="131">
        <v>32805.33333334327</v>
      </c>
      <c r="G1102" s="131">
        <v>32686</v>
      </c>
      <c r="H1102" s="131">
        <v>16839.002462587225</v>
      </c>
    </row>
    <row r="1103" spans="1:8" ht="12.75">
      <c r="A1103" s="130">
        <v>38387.861967592595</v>
      </c>
      <c r="C1103" s="153" t="s">
        <v>428</v>
      </c>
      <c r="D1103" s="131">
        <v>2855.8855151108423</v>
      </c>
      <c r="F1103" s="131">
        <v>251.15201239098926</v>
      </c>
      <c r="G1103" s="131">
        <v>324.16662382176236</v>
      </c>
      <c r="H1103" s="131">
        <v>2855.8855151108423</v>
      </c>
    </row>
    <row r="1105" spans="3:8" ht="12.75">
      <c r="C1105" s="153" t="s">
        <v>429</v>
      </c>
      <c r="D1105" s="131">
        <v>5.7590546070041615</v>
      </c>
      <c r="F1105" s="131">
        <v>0.7655828698308604</v>
      </c>
      <c r="G1105" s="131">
        <v>0.9917598477077719</v>
      </c>
      <c r="H1105" s="131">
        <v>16.95994475596775</v>
      </c>
    </row>
    <row r="1106" spans="1:10" ht="12.75">
      <c r="A1106" s="147" t="s">
        <v>418</v>
      </c>
      <c r="C1106" s="148" t="s">
        <v>419</v>
      </c>
      <c r="D1106" s="148" t="s">
        <v>420</v>
      </c>
      <c r="F1106" s="148" t="s">
        <v>421</v>
      </c>
      <c r="G1106" s="148" t="s">
        <v>422</v>
      </c>
      <c r="H1106" s="148" t="s">
        <v>423</v>
      </c>
      <c r="I1106" s="149" t="s">
        <v>424</v>
      </c>
      <c r="J1106" s="148" t="s">
        <v>425</v>
      </c>
    </row>
    <row r="1107" spans="1:8" ht="12.75">
      <c r="A1107" s="150" t="s">
        <v>511</v>
      </c>
      <c r="C1107" s="151">
        <v>371.029</v>
      </c>
      <c r="D1107" s="131">
        <v>51236.00481462479</v>
      </c>
      <c r="F1107" s="131">
        <v>44316</v>
      </c>
      <c r="G1107" s="131">
        <v>43908</v>
      </c>
      <c r="H1107" s="152" t="s">
        <v>876</v>
      </c>
    </row>
    <row r="1109" spans="4:8" ht="12.75">
      <c r="D1109" s="131">
        <v>49694.50109618902</v>
      </c>
      <c r="F1109" s="131">
        <v>44204</v>
      </c>
      <c r="G1109" s="131">
        <v>44548</v>
      </c>
      <c r="H1109" s="152" t="s">
        <v>877</v>
      </c>
    </row>
    <row r="1111" spans="4:8" ht="12.75">
      <c r="D1111" s="131">
        <v>51668.97079086304</v>
      </c>
      <c r="F1111" s="131">
        <v>44234</v>
      </c>
      <c r="G1111" s="131">
        <v>43814</v>
      </c>
      <c r="H1111" s="152" t="s">
        <v>878</v>
      </c>
    </row>
    <row r="1113" spans="1:8" ht="12.75">
      <c r="A1113" s="147" t="s">
        <v>426</v>
      </c>
      <c r="C1113" s="153" t="s">
        <v>427</v>
      </c>
      <c r="D1113" s="131">
        <v>50866.49223389228</v>
      </c>
      <c r="F1113" s="131">
        <v>44251.33333333333</v>
      </c>
      <c r="G1113" s="131">
        <v>44090</v>
      </c>
      <c r="H1113" s="131">
        <v>6676.5542493961575</v>
      </c>
    </row>
    <row r="1114" spans="1:8" ht="12.75">
      <c r="A1114" s="130">
        <v>38387.86240740741</v>
      </c>
      <c r="C1114" s="153" t="s">
        <v>428</v>
      </c>
      <c r="D1114" s="131">
        <v>1037.804077986927</v>
      </c>
      <c r="F1114" s="131">
        <v>57.97700693665837</v>
      </c>
      <c r="G1114" s="131">
        <v>399.41457159197387</v>
      </c>
      <c r="H1114" s="131">
        <v>1037.804077986927</v>
      </c>
    </row>
    <row r="1116" spans="3:8" ht="12.75">
      <c r="C1116" s="153" t="s">
        <v>429</v>
      </c>
      <c r="D1116" s="131">
        <v>2.04025092435102</v>
      </c>
      <c r="F1116" s="131">
        <v>0.13101753680489864</v>
      </c>
      <c r="G1116" s="131">
        <v>0.9059073975776228</v>
      </c>
      <c r="H1116" s="131">
        <v>15.544007271127747</v>
      </c>
    </row>
    <row r="1117" spans="1:10" ht="12.75">
      <c r="A1117" s="147" t="s">
        <v>418</v>
      </c>
      <c r="C1117" s="148" t="s">
        <v>419</v>
      </c>
      <c r="D1117" s="148" t="s">
        <v>420</v>
      </c>
      <c r="F1117" s="148" t="s">
        <v>421</v>
      </c>
      <c r="G1117" s="148" t="s">
        <v>422</v>
      </c>
      <c r="H1117" s="148" t="s">
        <v>423</v>
      </c>
      <c r="I1117" s="149" t="s">
        <v>424</v>
      </c>
      <c r="J1117" s="148" t="s">
        <v>425</v>
      </c>
    </row>
    <row r="1118" spans="1:8" ht="12.75">
      <c r="A1118" s="150" t="s">
        <v>486</v>
      </c>
      <c r="C1118" s="151">
        <v>407.77100000018254</v>
      </c>
      <c r="D1118" s="131">
        <v>1232943.2633514404</v>
      </c>
      <c r="F1118" s="131">
        <v>91100</v>
      </c>
      <c r="G1118" s="131">
        <v>89100</v>
      </c>
      <c r="H1118" s="152" t="s">
        <v>879</v>
      </c>
    </row>
    <row r="1120" spans="4:8" ht="12.75">
      <c r="D1120" s="131">
        <v>1261962.8668518066</v>
      </c>
      <c r="F1120" s="131">
        <v>89600</v>
      </c>
      <c r="G1120" s="131">
        <v>88800</v>
      </c>
      <c r="H1120" s="152" t="s">
        <v>880</v>
      </c>
    </row>
    <row r="1122" spans="4:8" ht="12.75">
      <c r="D1122" s="131">
        <v>1250569.3902835846</v>
      </c>
      <c r="F1122" s="131">
        <v>90400</v>
      </c>
      <c r="G1122" s="131">
        <v>90200</v>
      </c>
      <c r="H1122" s="152" t="s">
        <v>881</v>
      </c>
    </row>
    <row r="1124" spans="1:8" ht="12.75">
      <c r="A1124" s="147" t="s">
        <v>426</v>
      </c>
      <c r="C1124" s="153" t="s">
        <v>427</v>
      </c>
      <c r="D1124" s="131">
        <v>1248491.8401622772</v>
      </c>
      <c r="F1124" s="131">
        <v>90366.66666666666</v>
      </c>
      <c r="G1124" s="131">
        <v>89366.66666666666</v>
      </c>
      <c r="H1124" s="131">
        <v>1158633.3495962394</v>
      </c>
    </row>
    <row r="1125" spans="1:8" ht="12.75">
      <c r="A1125" s="130">
        <v>38387.86288194444</v>
      </c>
      <c r="C1125" s="153" t="s">
        <v>428</v>
      </c>
      <c r="D1125" s="131">
        <v>14620.927046859353</v>
      </c>
      <c r="F1125" s="131">
        <v>750.5553499465136</v>
      </c>
      <c r="G1125" s="131">
        <v>737.1114795831994</v>
      </c>
      <c r="H1125" s="131">
        <v>14620.927046859353</v>
      </c>
    </row>
    <row r="1127" spans="3:8" ht="12.75">
      <c r="C1127" s="153" t="s">
        <v>429</v>
      </c>
      <c r="D1127" s="131">
        <v>1.1710871129889762</v>
      </c>
      <c r="F1127" s="131">
        <v>0.8305665989817566</v>
      </c>
      <c r="G1127" s="131">
        <v>0.8248170230323006</v>
      </c>
      <c r="H1127" s="131">
        <v>1.261911462496264</v>
      </c>
    </row>
    <row r="1128" spans="1:10" ht="12.75">
      <c r="A1128" s="147" t="s">
        <v>418</v>
      </c>
      <c r="C1128" s="148" t="s">
        <v>419</v>
      </c>
      <c r="D1128" s="148" t="s">
        <v>420</v>
      </c>
      <c r="F1128" s="148" t="s">
        <v>421</v>
      </c>
      <c r="G1128" s="148" t="s">
        <v>422</v>
      </c>
      <c r="H1128" s="148" t="s">
        <v>423</v>
      </c>
      <c r="I1128" s="149" t="s">
        <v>424</v>
      </c>
      <c r="J1128" s="148" t="s">
        <v>425</v>
      </c>
    </row>
    <row r="1129" spans="1:8" ht="12.75">
      <c r="A1129" s="150" t="s">
        <v>493</v>
      </c>
      <c r="C1129" s="151">
        <v>455.40299999993294</v>
      </c>
      <c r="D1129" s="131">
        <v>77726.6581337452</v>
      </c>
      <c r="F1129" s="131">
        <v>60212.5</v>
      </c>
      <c r="G1129" s="131">
        <v>62737.5</v>
      </c>
      <c r="H1129" s="152" t="s">
        <v>882</v>
      </c>
    </row>
    <row r="1131" spans="4:8" ht="12.75">
      <c r="D1131" s="131">
        <v>77476.50523674488</v>
      </c>
      <c r="F1131" s="131">
        <v>60570</v>
      </c>
      <c r="G1131" s="131">
        <v>62855</v>
      </c>
      <c r="H1131" s="152" t="s">
        <v>883</v>
      </c>
    </row>
    <row r="1133" spans="4:8" ht="12.75">
      <c r="D1133" s="131">
        <v>76665.45631980896</v>
      </c>
      <c r="F1133" s="131">
        <v>60295</v>
      </c>
      <c r="G1133" s="131">
        <v>62397.499999940395</v>
      </c>
      <c r="H1133" s="152" t="s">
        <v>884</v>
      </c>
    </row>
    <row r="1135" spans="1:8" ht="12.75">
      <c r="A1135" s="147" t="s">
        <v>426</v>
      </c>
      <c r="C1135" s="153" t="s">
        <v>427</v>
      </c>
      <c r="D1135" s="131">
        <v>77289.53989676635</v>
      </c>
      <c r="F1135" s="131">
        <v>60359.16666666667</v>
      </c>
      <c r="G1135" s="131">
        <v>62663.333333313465</v>
      </c>
      <c r="H1135" s="131">
        <v>15784.988055690948</v>
      </c>
    </row>
    <row r="1136" spans="1:8" ht="12.75">
      <c r="A1136" s="130">
        <v>38387.86351851852</v>
      </c>
      <c r="C1136" s="153" t="s">
        <v>428</v>
      </c>
      <c r="D1136" s="131">
        <v>554.756118704638</v>
      </c>
      <c r="F1136" s="131">
        <v>187.18863035273625</v>
      </c>
      <c r="G1136" s="131">
        <v>237.59647167082082</v>
      </c>
      <c r="H1136" s="131">
        <v>554.756118704638</v>
      </c>
    </row>
    <row r="1138" spans="3:8" ht="12.75">
      <c r="C1138" s="153" t="s">
        <v>429</v>
      </c>
      <c r="D1138" s="131">
        <v>0.7177635155360109</v>
      </c>
      <c r="F1138" s="131">
        <v>0.3101246102128694</v>
      </c>
      <c r="G1138" s="131">
        <v>0.37916347412771345</v>
      </c>
      <c r="H1138" s="131">
        <v>3.5144538389728606</v>
      </c>
    </row>
    <row r="1139" spans="1:16" ht="12.75">
      <c r="A1139" s="141" t="s">
        <v>409</v>
      </c>
      <c r="B1139" s="136" t="s">
        <v>567</v>
      </c>
      <c r="D1139" s="141" t="s">
        <v>410</v>
      </c>
      <c r="E1139" s="136" t="s">
        <v>411</v>
      </c>
      <c r="F1139" s="137" t="s">
        <v>443</v>
      </c>
      <c r="G1139" s="142" t="s">
        <v>413</v>
      </c>
      <c r="H1139" s="143">
        <v>1</v>
      </c>
      <c r="I1139" s="144" t="s">
        <v>414</v>
      </c>
      <c r="J1139" s="143">
        <v>11</v>
      </c>
      <c r="K1139" s="142" t="s">
        <v>415</v>
      </c>
      <c r="L1139" s="145">
        <v>1</v>
      </c>
      <c r="M1139" s="142" t="s">
        <v>416</v>
      </c>
      <c r="N1139" s="146">
        <v>1</v>
      </c>
      <c r="O1139" s="142" t="s">
        <v>417</v>
      </c>
      <c r="P1139" s="146">
        <v>1</v>
      </c>
    </row>
    <row r="1141" spans="1:10" ht="12.75">
      <c r="A1141" s="147" t="s">
        <v>418</v>
      </c>
      <c r="C1141" s="148" t="s">
        <v>419</v>
      </c>
      <c r="D1141" s="148" t="s">
        <v>420</v>
      </c>
      <c r="F1141" s="148" t="s">
        <v>421</v>
      </c>
      <c r="G1141" s="148" t="s">
        <v>422</v>
      </c>
      <c r="H1141" s="148" t="s">
        <v>423</v>
      </c>
      <c r="I1141" s="149" t="s">
        <v>424</v>
      </c>
      <c r="J1141" s="148" t="s">
        <v>425</v>
      </c>
    </row>
    <row r="1142" spans="1:8" ht="12.75">
      <c r="A1142" s="150" t="s">
        <v>489</v>
      </c>
      <c r="C1142" s="151">
        <v>228.61599999992177</v>
      </c>
      <c r="D1142" s="131">
        <v>21845.08839339018</v>
      </c>
      <c r="F1142" s="131">
        <v>19617</v>
      </c>
      <c r="G1142" s="131">
        <v>19508</v>
      </c>
      <c r="H1142" s="152" t="s">
        <v>885</v>
      </c>
    </row>
    <row r="1144" spans="4:8" ht="12.75">
      <c r="D1144" s="131">
        <v>22138.09955134988</v>
      </c>
      <c r="F1144" s="131">
        <v>19323</v>
      </c>
      <c r="G1144" s="131">
        <v>19761</v>
      </c>
      <c r="H1144" s="152" t="s">
        <v>886</v>
      </c>
    </row>
    <row r="1146" spans="4:8" ht="12.75">
      <c r="D1146" s="131">
        <v>21824.22089856863</v>
      </c>
      <c r="F1146" s="131">
        <v>19488</v>
      </c>
      <c r="G1146" s="131">
        <v>19256</v>
      </c>
      <c r="H1146" s="152" t="s">
        <v>887</v>
      </c>
    </row>
    <row r="1148" spans="1:8" ht="12.75">
      <c r="A1148" s="147" t="s">
        <v>426</v>
      </c>
      <c r="C1148" s="153" t="s">
        <v>427</v>
      </c>
      <c r="D1148" s="131">
        <v>21935.80294776956</v>
      </c>
      <c r="F1148" s="131">
        <v>19476</v>
      </c>
      <c r="G1148" s="131">
        <v>19508.333333333332</v>
      </c>
      <c r="H1148" s="131">
        <v>2441.779013914036</v>
      </c>
    </row>
    <row r="1149" spans="1:8" ht="12.75">
      <c r="A1149" s="130">
        <v>38387.86574074074</v>
      </c>
      <c r="C1149" s="153" t="s">
        <v>428</v>
      </c>
      <c r="D1149" s="131">
        <v>175.50441575656407</v>
      </c>
      <c r="F1149" s="131">
        <v>147.3668890897816</v>
      </c>
      <c r="G1149" s="131">
        <v>252.5001650164477</v>
      </c>
      <c r="H1149" s="131">
        <v>175.50441575656407</v>
      </c>
    </row>
    <row r="1151" spans="3:8" ht="12.75">
      <c r="C1151" s="153" t="s">
        <v>429</v>
      </c>
      <c r="D1151" s="131">
        <v>0.8000820219549313</v>
      </c>
      <c r="F1151" s="131">
        <v>0.7566589088610679</v>
      </c>
      <c r="G1151" s="131">
        <v>1.2943195131129317</v>
      </c>
      <c r="H1151" s="131">
        <v>7.187563442739244</v>
      </c>
    </row>
    <row r="1152" spans="1:10" ht="12.75">
      <c r="A1152" s="147" t="s">
        <v>418</v>
      </c>
      <c r="C1152" s="148" t="s">
        <v>419</v>
      </c>
      <c r="D1152" s="148" t="s">
        <v>420</v>
      </c>
      <c r="F1152" s="148" t="s">
        <v>421</v>
      </c>
      <c r="G1152" s="148" t="s">
        <v>422</v>
      </c>
      <c r="H1152" s="148" t="s">
        <v>423</v>
      </c>
      <c r="I1152" s="149" t="s">
        <v>424</v>
      </c>
      <c r="J1152" s="148" t="s">
        <v>425</v>
      </c>
    </row>
    <row r="1153" spans="1:8" ht="12.75">
      <c r="A1153" s="150" t="s">
        <v>490</v>
      </c>
      <c r="C1153" s="151">
        <v>231.6040000000503</v>
      </c>
      <c r="D1153" s="131">
        <v>33973</v>
      </c>
      <c r="F1153" s="131">
        <v>29150.999999970198</v>
      </c>
      <c r="G1153" s="131">
        <v>31831</v>
      </c>
      <c r="H1153" s="152" t="s">
        <v>888</v>
      </c>
    </row>
    <row r="1155" spans="4:8" ht="12.75">
      <c r="D1155" s="131">
        <v>34102.75258952379</v>
      </c>
      <c r="F1155" s="131">
        <v>29531</v>
      </c>
      <c r="G1155" s="131">
        <v>31270.000000029802</v>
      </c>
      <c r="H1155" s="152" t="s">
        <v>889</v>
      </c>
    </row>
    <row r="1157" spans="4:8" ht="12.75">
      <c r="D1157" s="131">
        <v>33417.5</v>
      </c>
      <c r="F1157" s="131">
        <v>29017</v>
      </c>
      <c r="G1157" s="131">
        <v>31871</v>
      </c>
      <c r="H1157" s="152" t="s">
        <v>890</v>
      </c>
    </row>
    <row r="1159" spans="1:8" ht="12.75">
      <c r="A1159" s="147" t="s">
        <v>426</v>
      </c>
      <c r="C1159" s="153" t="s">
        <v>427</v>
      </c>
      <c r="D1159" s="131">
        <v>33831.08419650793</v>
      </c>
      <c r="F1159" s="131">
        <v>29232.99999999007</v>
      </c>
      <c r="G1159" s="131">
        <v>31657.333333343267</v>
      </c>
      <c r="H1159" s="131">
        <v>3267.519855421689</v>
      </c>
    </row>
    <row r="1160" spans="1:8" ht="12.75">
      <c r="A1160" s="130">
        <v>38387.86620370371</v>
      </c>
      <c r="C1160" s="153" t="s">
        <v>428</v>
      </c>
      <c r="D1160" s="131">
        <v>364.0025402698677</v>
      </c>
      <c r="F1160" s="131">
        <v>266.6308309300359</v>
      </c>
      <c r="G1160" s="131">
        <v>336.03620834954694</v>
      </c>
      <c r="H1160" s="131">
        <v>364.0025402698677</v>
      </c>
    </row>
    <row r="1162" spans="3:8" ht="12.75">
      <c r="C1162" s="153" t="s">
        <v>429</v>
      </c>
      <c r="D1162" s="131">
        <v>1.0759411024357308</v>
      </c>
      <c r="F1162" s="131">
        <v>0.9120884990597149</v>
      </c>
      <c r="G1162" s="131">
        <v>1.0614798309484106</v>
      </c>
      <c r="H1162" s="131">
        <v>11.140025351824267</v>
      </c>
    </row>
    <row r="1163" spans="1:10" ht="12.75">
      <c r="A1163" s="147" t="s">
        <v>418</v>
      </c>
      <c r="C1163" s="148" t="s">
        <v>419</v>
      </c>
      <c r="D1163" s="148" t="s">
        <v>420</v>
      </c>
      <c r="F1163" s="148" t="s">
        <v>421</v>
      </c>
      <c r="G1163" s="148" t="s">
        <v>422</v>
      </c>
      <c r="H1163" s="148" t="s">
        <v>423</v>
      </c>
      <c r="I1163" s="149" t="s">
        <v>424</v>
      </c>
      <c r="J1163" s="148" t="s">
        <v>425</v>
      </c>
    </row>
    <row r="1164" spans="1:8" ht="12.75">
      <c r="A1164" s="150" t="s">
        <v>488</v>
      </c>
      <c r="C1164" s="151">
        <v>267.7160000000149</v>
      </c>
      <c r="D1164" s="131">
        <v>10860.845851793885</v>
      </c>
      <c r="F1164" s="131">
        <v>7325.749999992549</v>
      </c>
      <c r="G1164" s="131">
        <v>7474.750000007451</v>
      </c>
      <c r="H1164" s="152" t="s">
        <v>891</v>
      </c>
    </row>
    <row r="1166" spans="4:8" ht="12.75">
      <c r="D1166" s="131">
        <v>10373</v>
      </c>
      <c r="F1166" s="131">
        <v>7277.25</v>
      </c>
      <c r="G1166" s="131">
        <v>7504.000000007451</v>
      </c>
      <c r="H1166" s="152" t="s">
        <v>892</v>
      </c>
    </row>
    <row r="1168" spans="4:8" ht="12.75">
      <c r="D1168" s="131">
        <v>10822.767181694508</v>
      </c>
      <c r="F1168" s="131">
        <v>7299.750000007451</v>
      </c>
      <c r="G1168" s="131">
        <v>7445.75</v>
      </c>
      <c r="H1168" s="152" t="s">
        <v>893</v>
      </c>
    </row>
    <row r="1170" spans="1:8" ht="12.75">
      <c r="A1170" s="147" t="s">
        <v>426</v>
      </c>
      <c r="C1170" s="153" t="s">
        <v>427</v>
      </c>
      <c r="D1170" s="131">
        <v>10685.537677829463</v>
      </c>
      <c r="F1170" s="131">
        <v>7300.916666666666</v>
      </c>
      <c r="G1170" s="131">
        <v>7474.8333333383</v>
      </c>
      <c r="H1170" s="131">
        <v>3283.0753891399577</v>
      </c>
    </row>
    <row r="1171" spans="1:8" ht="12.75">
      <c r="A1171" s="130">
        <v>38387.86685185185</v>
      </c>
      <c r="C1171" s="153" t="s">
        <v>428</v>
      </c>
      <c r="D1171" s="131">
        <v>271.334381025324</v>
      </c>
      <c r="F1171" s="131">
        <v>24.271038979462716</v>
      </c>
      <c r="G1171" s="131">
        <v>29.12508941702153</v>
      </c>
      <c r="H1171" s="131">
        <v>271.334381025324</v>
      </c>
    </row>
    <row r="1173" spans="3:8" ht="12.75">
      <c r="C1173" s="153" t="s">
        <v>429</v>
      </c>
      <c r="D1173" s="131">
        <v>2.539267458560305</v>
      </c>
      <c r="F1173" s="131">
        <v>0.332438241491996</v>
      </c>
      <c r="G1173" s="131">
        <v>0.3896419909072958</v>
      </c>
      <c r="H1173" s="131">
        <v>8.264640584339533</v>
      </c>
    </row>
    <row r="1174" spans="1:10" ht="12.75">
      <c r="A1174" s="147" t="s">
        <v>418</v>
      </c>
      <c r="C1174" s="148" t="s">
        <v>419</v>
      </c>
      <c r="D1174" s="148" t="s">
        <v>420</v>
      </c>
      <c r="F1174" s="148" t="s">
        <v>421</v>
      </c>
      <c r="G1174" s="148" t="s">
        <v>422</v>
      </c>
      <c r="H1174" s="148" t="s">
        <v>423</v>
      </c>
      <c r="I1174" s="149" t="s">
        <v>424</v>
      </c>
      <c r="J1174" s="148" t="s">
        <v>425</v>
      </c>
    </row>
    <row r="1175" spans="1:8" ht="12.75">
      <c r="A1175" s="150" t="s">
        <v>487</v>
      </c>
      <c r="C1175" s="151">
        <v>292.40199999976903</v>
      </c>
      <c r="D1175" s="131">
        <v>54356.11221218109</v>
      </c>
      <c r="F1175" s="131">
        <v>28404.5</v>
      </c>
      <c r="G1175" s="131">
        <v>27926.250000029802</v>
      </c>
      <c r="H1175" s="152" t="s">
        <v>894</v>
      </c>
    </row>
    <row r="1177" spans="4:8" ht="12.75">
      <c r="D1177" s="131">
        <v>54590.74051743746</v>
      </c>
      <c r="F1177" s="131">
        <v>28318.75</v>
      </c>
      <c r="G1177" s="131">
        <v>28017.25</v>
      </c>
      <c r="H1177" s="152" t="s">
        <v>895</v>
      </c>
    </row>
    <row r="1179" spans="4:8" ht="12.75">
      <c r="D1179" s="131">
        <v>52893.66388565302</v>
      </c>
      <c r="F1179" s="131">
        <v>28080.500000029802</v>
      </c>
      <c r="G1179" s="131">
        <v>28107.75</v>
      </c>
      <c r="H1179" s="152" t="s">
        <v>896</v>
      </c>
    </row>
    <row r="1181" spans="1:8" ht="12.75">
      <c r="A1181" s="147" t="s">
        <v>426</v>
      </c>
      <c r="C1181" s="153" t="s">
        <v>427</v>
      </c>
      <c r="D1181" s="131">
        <v>53946.838871757194</v>
      </c>
      <c r="F1181" s="131">
        <v>28267.916666676603</v>
      </c>
      <c r="G1181" s="131">
        <v>28017.083333343267</v>
      </c>
      <c r="H1181" s="131">
        <v>25822.76165894123</v>
      </c>
    </row>
    <row r="1182" spans="1:8" ht="12.75">
      <c r="A1182" s="130">
        <v>38387.86752314815</v>
      </c>
      <c r="C1182" s="153" t="s">
        <v>428</v>
      </c>
      <c r="D1182" s="131">
        <v>919.5900031662698</v>
      </c>
      <c r="F1182" s="131">
        <v>167.87501549617255</v>
      </c>
      <c r="G1182" s="131">
        <v>90.75011476843996</v>
      </c>
      <c r="H1182" s="131">
        <v>919.5900031662698</v>
      </c>
    </row>
    <row r="1184" spans="3:8" ht="12.75">
      <c r="C1184" s="153" t="s">
        <v>429</v>
      </c>
      <c r="D1184" s="131">
        <v>1.7046225921639737</v>
      </c>
      <c r="F1184" s="131">
        <v>0.5938711984886761</v>
      </c>
      <c r="G1184" s="131">
        <v>0.32390992912684025</v>
      </c>
      <c r="H1184" s="131">
        <v>3.561160557929164</v>
      </c>
    </row>
    <row r="1185" spans="1:10" ht="12.75">
      <c r="A1185" s="147" t="s">
        <v>418</v>
      </c>
      <c r="C1185" s="148" t="s">
        <v>419</v>
      </c>
      <c r="D1185" s="148" t="s">
        <v>420</v>
      </c>
      <c r="F1185" s="148" t="s">
        <v>421</v>
      </c>
      <c r="G1185" s="148" t="s">
        <v>422</v>
      </c>
      <c r="H1185" s="148" t="s">
        <v>423</v>
      </c>
      <c r="I1185" s="149" t="s">
        <v>424</v>
      </c>
      <c r="J1185" s="148" t="s">
        <v>425</v>
      </c>
    </row>
    <row r="1186" spans="1:8" ht="12.75">
      <c r="A1186" s="150" t="s">
        <v>491</v>
      </c>
      <c r="C1186" s="151">
        <v>324.75400000019</v>
      </c>
      <c r="D1186" s="131">
        <v>49026.776758134365</v>
      </c>
      <c r="F1186" s="131">
        <v>38589</v>
      </c>
      <c r="G1186" s="131">
        <v>35836</v>
      </c>
      <c r="H1186" s="152" t="s">
        <v>897</v>
      </c>
    </row>
    <row r="1188" spans="4:8" ht="12.75">
      <c r="D1188" s="131">
        <v>49445.3966062665</v>
      </c>
      <c r="F1188" s="131">
        <v>38228</v>
      </c>
      <c r="G1188" s="131">
        <v>36281</v>
      </c>
      <c r="H1188" s="152" t="s">
        <v>898</v>
      </c>
    </row>
    <row r="1190" spans="4:8" ht="12.75">
      <c r="D1190" s="131">
        <v>48114.079171955585</v>
      </c>
      <c r="F1190" s="131">
        <v>37787</v>
      </c>
      <c r="G1190" s="131">
        <v>36005</v>
      </c>
      <c r="H1190" s="152" t="s">
        <v>899</v>
      </c>
    </row>
    <row r="1192" spans="1:8" ht="12.75">
      <c r="A1192" s="147" t="s">
        <v>426</v>
      </c>
      <c r="C1192" s="153" t="s">
        <v>427</v>
      </c>
      <c r="D1192" s="131">
        <v>48862.08417878549</v>
      </c>
      <c r="F1192" s="131">
        <v>38201.333333333336</v>
      </c>
      <c r="G1192" s="131">
        <v>36040.666666666664</v>
      </c>
      <c r="H1192" s="131">
        <v>11286.39843243307</v>
      </c>
    </row>
    <row r="1193" spans="1:8" ht="12.75">
      <c r="A1193" s="130">
        <v>38387.86803240741</v>
      </c>
      <c r="C1193" s="153" t="s">
        <v>428</v>
      </c>
      <c r="D1193" s="131">
        <v>680.7674066767653</v>
      </c>
      <c r="F1193" s="131">
        <v>401.6644536591872</v>
      </c>
      <c r="G1193" s="131">
        <v>224.63377602963746</v>
      </c>
      <c r="H1193" s="131">
        <v>680.7674066767653</v>
      </c>
    </row>
    <row r="1195" spans="3:8" ht="12.75">
      <c r="C1195" s="153" t="s">
        <v>429</v>
      </c>
      <c r="D1195" s="131">
        <v>1.393242670914015</v>
      </c>
      <c r="F1195" s="131">
        <v>1.0514409278712447</v>
      </c>
      <c r="G1195" s="131">
        <v>0.6232786371773669</v>
      </c>
      <c r="H1195" s="131">
        <v>6.031750613379759</v>
      </c>
    </row>
    <row r="1196" spans="1:10" ht="12.75">
      <c r="A1196" s="147" t="s">
        <v>418</v>
      </c>
      <c r="C1196" s="148" t="s">
        <v>419</v>
      </c>
      <c r="D1196" s="148" t="s">
        <v>420</v>
      </c>
      <c r="F1196" s="148" t="s">
        <v>421</v>
      </c>
      <c r="G1196" s="148" t="s">
        <v>422</v>
      </c>
      <c r="H1196" s="148" t="s">
        <v>423</v>
      </c>
      <c r="I1196" s="149" t="s">
        <v>424</v>
      </c>
      <c r="J1196" s="148" t="s">
        <v>425</v>
      </c>
    </row>
    <row r="1197" spans="1:8" ht="12.75">
      <c r="A1197" s="150" t="s">
        <v>510</v>
      </c>
      <c r="C1197" s="151">
        <v>343.82299999985844</v>
      </c>
      <c r="D1197" s="131">
        <v>55346.021772146225</v>
      </c>
      <c r="F1197" s="131">
        <v>31679.999999970198</v>
      </c>
      <c r="G1197" s="131">
        <v>31784</v>
      </c>
      <c r="H1197" s="152" t="s">
        <v>900</v>
      </c>
    </row>
    <row r="1199" spans="4:8" ht="12.75">
      <c r="D1199" s="131">
        <v>58366.66179597378</v>
      </c>
      <c r="F1199" s="131">
        <v>31766.000000029802</v>
      </c>
      <c r="G1199" s="131">
        <v>31508</v>
      </c>
      <c r="H1199" s="152" t="s">
        <v>901</v>
      </c>
    </row>
    <row r="1201" spans="4:8" ht="12.75">
      <c r="D1201" s="131">
        <v>57163.24085611105</v>
      </c>
      <c r="F1201" s="131">
        <v>31864</v>
      </c>
      <c r="G1201" s="131">
        <v>31674.000000029802</v>
      </c>
      <c r="H1201" s="152" t="s">
        <v>902</v>
      </c>
    </row>
    <row r="1203" spans="1:8" ht="12.75">
      <c r="A1203" s="147" t="s">
        <v>426</v>
      </c>
      <c r="C1203" s="153" t="s">
        <v>427</v>
      </c>
      <c r="D1203" s="131">
        <v>56958.64147474368</v>
      </c>
      <c r="F1203" s="131">
        <v>31770</v>
      </c>
      <c r="G1203" s="131">
        <v>31655.333333343267</v>
      </c>
      <c r="H1203" s="131">
        <v>25245.561147658424</v>
      </c>
    </row>
    <row r="1204" spans="1:8" ht="12.75">
      <c r="A1204" s="130">
        <v>38387.868472222224</v>
      </c>
      <c r="C1204" s="153" t="s">
        <v>428</v>
      </c>
      <c r="D1204" s="131">
        <v>1520.6782100525563</v>
      </c>
      <c r="F1204" s="131">
        <v>92.06519430513035</v>
      </c>
      <c r="G1204" s="131">
        <v>138.94363365747884</v>
      </c>
      <c r="H1204" s="131">
        <v>1520.6782100525563</v>
      </c>
    </row>
    <row r="1206" spans="3:8" ht="12.75">
      <c r="C1206" s="153" t="s">
        <v>429</v>
      </c>
      <c r="D1206" s="131">
        <v>2.669793679554047</v>
      </c>
      <c r="F1206" s="131">
        <v>0.2897865731983958</v>
      </c>
      <c r="G1206" s="131">
        <v>0.4389264589140385</v>
      </c>
      <c r="H1206" s="131">
        <v>6.0235468768480995</v>
      </c>
    </row>
    <row r="1207" spans="1:10" ht="12.75">
      <c r="A1207" s="147" t="s">
        <v>418</v>
      </c>
      <c r="C1207" s="148" t="s">
        <v>419</v>
      </c>
      <c r="D1207" s="148" t="s">
        <v>420</v>
      </c>
      <c r="F1207" s="148" t="s">
        <v>421</v>
      </c>
      <c r="G1207" s="148" t="s">
        <v>422</v>
      </c>
      <c r="H1207" s="148" t="s">
        <v>423</v>
      </c>
      <c r="I1207" s="149" t="s">
        <v>424</v>
      </c>
      <c r="J1207" s="148" t="s">
        <v>425</v>
      </c>
    </row>
    <row r="1208" spans="1:8" ht="12.75">
      <c r="A1208" s="150" t="s">
        <v>492</v>
      </c>
      <c r="C1208" s="151">
        <v>361.38400000007823</v>
      </c>
      <c r="D1208" s="131">
        <v>59102.817481696606</v>
      </c>
      <c r="F1208" s="131">
        <v>32986</v>
      </c>
      <c r="G1208" s="131">
        <v>32778</v>
      </c>
      <c r="H1208" s="152" t="s">
        <v>903</v>
      </c>
    </row>
    <row r="1210" spans="4:8" ht="12.75">
      <c r="D1210" s="131">
        <v>59764.5323818326</v>
      </c>
      <c r="F1210" s="131">
        <v>33306</v>
      </c>
      <c r="G1210" s="131">
        <v>32656</v>
      </c>
      <c r="H1210" s="152" t="s">
        <v>904</v>
      </c>
    </row>
    <row r="1212" spans="4:8" ht="12.75">
      <c r="D1212" s="131">
        <v>59022.74218952656</v>
      </c>
      <c r="F1212" s="131">
        <v>33762</v>
      </c>
      <c r="G1212" s="131">
        <v>32624.000000029802</v>
      </c>
      <c r="H1212" s="152" t="s">
        <v>905</v>
      </c>
    </row>
    <row r="1214" spans="1:8" ht="12.75">
      <c r="A1214" s="147" t="s">
        <v>426</v>
      </c>
      <c r="C1214" s="153" t="s">
        <v>427</v>
      </c>
      <c r="D1214" s="131">
        <v>59296.69735101859</v>
      </c>
      <c r="F1214" s="131">
        <v>33351.333333333336</v>
      </c>
      <c r="G1214" s="131">
        <v>32686.00000000993</v>
      </c>
      <c r="H1214" s="131">
        <v>26251.180707147174</v>
      </c>
    </row>
    <row r="1215" spans="1:8" ht="12.75">
      <c r="A1215" s="130">
        <v>38387.86890046296</v>
      </c>
      <c r="C1215" s="153" t="s">
        <v>428</v>
      </c>
      <c r="D1215" s="131">
        <v>407.1304768087061</v>
      </c>
      <c r="F1215" s="131">
        <v>389.98119612788173</v>
      </c>
      <c r="G1215" s="131">
        <v>81.26499860437423</v>
      </c>
      <c r="H1215" s="131">
        <v>407.1304768087061</v>
      </c>
    </row>
    <row r="1217" spans="3:8" ht="12.75">
      <c r="C1217" s="153" t="s">
        <v>429</v>
      </c>
      <c r="D1217" s="131">
        <v>0.6865989085338364</v>
      </c>
      <c r="F1217" s="131">
        <v>1.1693121598173437</v>
      </c>
      <c r="G1217" s="131">
        <v>0.24862325951278696</v>
      </c>
      <c r="H1217" s="131">
        <v>1.5509034864015099</v>
      </c>
    </row>
    <row r="1218" spans="1:10" ht="12.75">
      <c r="A1218" s="147" t="s">
        <v>418</v>
      </c>
      <c r="C1218" s="148" t="s">
        <v>419</v>
      </c>
      <c r="D1218" s="148" t="s">
        <v>420</v>
      </c>
      <c r="F1218" s="148" t="s">
        <v>421</v>
      </c>
      <c r="G1218" s="148" t="s">
        <v>422</v>
      </c>
      <c r="H1218" s="148" t="s">
        <v>423</v>
      </c>
      <c r="I1218" s="149" t="s">
        <v>424</v>
      </c>
      <c r="J1218" s="148" t="s">
        <v>425</v>
      </c>
    </row>
    <row r="1219" spans="1:8" ht="12.75">
      <c r="A1219" s="150" t="s">
        <v>511</v>
      </c>
      <c r="C1219" s="151">
        <v>371.029</v>
      </c>
      <c r="D1219" s="131">
        <v>65731.61356043816</v>
      </c>
      <c r="F1219" s="131">
        <v>44668</v>
      </c>
      <c r="G1219" s="131">
        <v>44206</v>
      </c>
      <c r="H1219" s="152" t="s">
        <v>906</v>
      </c>
    </row>
    <row r="1221" spans="4:8" ht="12.75">
      <c r="D1221" s="131">
        <v>64774.02119016647</v>
      </c>
      <c r="F1221" s="131">
        <v>45086</v>
      </c>
      <c r="G1221" s="131">
        <v>44332</v>
      </c>
      <c r="H1221" s="152" t="s">
        <v>907</v>
      </c>
    </row>
    <row r="1223" spans="4:8" ht="12.75">
      <c r="D1223" s="131">
        <v>66092.10550284386</v>
      </c>
      <c r="F1223" s="131">
        <v>45392</v>
      </c>
      <c r="G1223" s="131">
        <v>44730</v>
      </c>
      <c r="H1223" s="152" t="s">
        <v>908</v>
      </c>
    </row>
    <row r="1225" spans="1:8" ht="12.75">
      <c r="A1225" s="147" t="s">
        <v>426</v>
      </c>
      <c r="C1225" s="153" t="s">
        <v>427</v>
      </c>
      <c r="D1225" s="131">
        <v>65532.58008448283</v>
      </c>
      <c r="F1225" s="131">
        <v>45048.66666666667</v>
      </c>
      <c r="G1225" s="131">
        <v>44422.66666666667</v>
      </c>
      <c r="H1225" s="131">
        <v>20722.13751929608</v>
      </c>
    </row>
    <row r="1226" spans="1:8" ht="12.75">
      <c r="A1226" s="130">
        <v>38387.86935185185</v>
      </c>
      <c r="C1226" s="153" t="s">
        <v>428</v>
      </c>
      <c r="D1226" s="131">
        <v>681.2101784651094</v>
      </c>
      <c r="F1226" s="131">
        <v>363.44096265189114</v>
      </c>
      <c r="G1226" s="131">
        <v>273.5129491145407</v>
      </c>
      <c r="H1226" s="131">
        <v>681.2101784651094</v>
      </c>
    </row>
    <row r="1228" spans="3:8" ht="12.75">
      <c r="C1228" s="153" t="s">
        <v>429</v>
      </c>
      <c r="D1228" s="131">
        <v>1.0394984869921364</v>
      </c>
      <c r="F1228" s="131">
        <v>0.8067740724517733</v>
      </c>
      <c r="G1228" s="131">
        <v>0.6157058313650854</v>
      </c>
      <c r="H1228" s="131">
        <v>3.2873547809958246</v>
      </c>
    </row>
    <row r="1229" spans="1:10" ht="12.75">
      <c r="A1229" s="147" t="s">
        <v>418</v>
      </c>
      <c r="C1229" s="148" t="s">
        <v>419</v>
      </c>
      <c r="D1229" s="148" t="s">
        <v>420</v>
      </c>
      <c r="F1229" s="148" t="s">
        <v>421</v>
      </c>
      <c r="G1229" s="148" t="s">
        <v>422</v>
      </c>
      <c r="H1229" s="148" t="s">
        <v>423</v>
      </c>
      <c r="I1229" s="149" t="s">
        <v>424</v>
      </c>
      <c r="J1229" s="148" t="s">
        <v>425</v>
      </c>
    </row>
    <row r="1230" spans="1:8" ht="12.75">
      <c r="A1230" s="150" t="s">
        <v>486</v>
      </c>
      <c r="C1230" s="151">
        <v>407.77100000018254</v>
      </c>
      <c r="D1230" s="131">
        <v>4102805.3284111023</v>
      </c>
      <c r="F1230" s="131">
        <v>98500</v>
      </c>
      <c r="G1230" s="131">
        <v>93700</v>
      </c>
      <c r="H1230" s="152" t="s">
        <v>909</v>
      </c>
    </row>
    <row r="1232" spans="4:8" ht="12.75">
      <c r="D1232" s="131">
        <v>4216735.030937195</v>
      </c>
      <c r="F1232" s="131">
        <v>98500</v>
      </c>
      <c r="G1232" s="131">
        <v>96000</v>
      </c>
      <c r="H1232" s="152" t="s">
        <v>910</v>
      </c>
    </row>
    <row r="1234" spans="4:8" ht="12.75">
      <c r="D1234" s="131">
        <v>3925923.3530578613</v>
      </c>
      <c r="F1234" s="131">
        <v>97600</v>
      </c>
      <c r="G1234" s="131">
        <v>95600</v>
      </c>
      <c r="H1234" s="152" t="s">
        <v>911</v>
      </c>
    </row>
    <row r="1236" spans="1:8" ht="12.75">
      <c r="A1236" s="147" t="s">
        <v>426</v>
      </c>
      <c r="C1236" s="153" t="s">
        <v>427</v>
      </c>
      <c r="D1236" s="131">
        <v>4081821.2374687195</v>
      </c>
      <c r="F1236" s="131">
        <v>98200</v>
      </c>
      <c r="G1236" s="131">
        <v>95100</v>
      </c>
      <c r="H1236" s="131">
        <v>3985196.583380669</v>
      </c>
    </row>
    <row r="1237" spans="1:8" ht="12.75">
      <c r="A1237" s="130">
        <v>38387.86981481482</v>
      </c>
      <c r="C1237" s="153" t="s">
        <v>428</v>
      </c>
      <c r="D1237" s="131">
        <v>146537.05010084194</v>
      </c>
      <c r="F1237" s="131">
        <v>519.6152422706632</v>
      </c>
      <c r="G1237" s="131">
        <v>1228.8205727444508</v>
      </c>
      <c r="H1237" s="131">
        <v>146537.05010084194</v>
      </c>
    </row>
    <row r="1239" spans="3:8" ht="12.75">
      <c r="C1239" s="153" t="s">
        <v>429</v>
      </c>
      <c r="D1239" s="131">
        <v>3.589991858431182</v>
      </c>
      <c r="F1239" s="131">
        <v>0.529139757913099</v>
      </c>
      <c r="G1239" s="131">
        <v>1.2921351974179291</v>
      </c>
      <c r="H1239" s="131">
        <v>3.6770344206341163</v>
      </c>
    </row>
    <row r="1240" spans="1:10" ht="12.75">
      <c r="A1240" s="147" t="s">
        <v>418</v>
      </c>
      <c r="C1240" s="148" t="s">
        <v>419</v>
      </c>
      <c r="D1240" s="148" t="s">
        <v>420</v>
      </c>
      <c r="F1240" s="148" t="s">
        <v>421</v>
      </c>
      <c r="G1240" s="148" t="s">
        <v>422</v>
      </c>
      <c r="H1240" s="148" t="s">
        <v>423</v>
      </c>
      <c r="I1240" s="149" t="s">
        <v>424</v>
      </c>
      <c r="J1240" s="148" t="s">
        <v>425</v>
      </c>
    </row>
    <row r="1241" spans="1:8" ht="12.75">
      <c r="A1241" s="150" t="s">
        <v>493</v>
      </c>
      <c r="C1241" s="151">
        <v>455.40299999993294</v>
      </c>
      <c r="D1241" s="131">
        <v>1236541.403383255</v>
      </c>
      <c r="F1241" s="131">
        <v>66262.5</v>
      </c>
      <c r="G1241" s="131">
        <v>66937.5</v>
      </c>
      <c r="H1241" s="152" t="s">
        <v>912</v>
      </c>
    </row>
    <row r="1243" spans="4:8" ht="12.75">
      <c r="D1243" s="131">
        <v>1240230.8430671692</v>
      </c>
      <c r="F1243" s="131">
        <v>65282.5</v>
      </c>
      <c r="G1243" s="131">
        <v>67270</v>
      </c>
      <c r="H1243" s="152" t="s">
        <v>913</v>
      </c>
    </row>
    <row r="1245" spans="4:8" ht="12.75">
      <c r="D1245" s="131">
        <v>1239426.7087459564</v>
      </c>
      <c r="F1245" s="131">
        <v>66085</v>
      </c>
      <c r="G1245" s="131">
        <v>65832.5</v>
      </c>
      <c r="H1245" s="152" t="s">
        <v>914</v>
      </c>
    </row>
    <row r="1247" spans="1:8" ht="12.75">
      <c r="A1247" s="147" t="s">
        <v>426</v>
      </c>
      <c r="C1247" s="153" t="s">
        <v>427</v>
      </c>
      <c r="D1247" s="131">
        <v>1238732.9850654602</v>
      </c>
      <c r="F1247" s="131">
        <v>65876.66666666667</v>
      </c>
      <c r="G1247" s="131">
        <v>66680</v>
      </c>
      <c r="H1247" s="131">
        <v>1172456.9870034447</v>
      </c>
    </row>
    <row r="1248" spans="1:8" ht="12.75">
      <c r="A1248" s="130">
        <v>38387.870462962965</v>
      </c>
      <c r="C1248" s="153" t="s">
        <v>428</v>
      </c>
      <c r="D1248" s="131">
        <v>1940.0852311603905</v>
      </c>
      <c r="F1248" s="131">
        <v>522.1609745407382</v>
      </c>
      <c r="G1248" s="131">
        <v>752.549832237042</v>
      </c>
      <c r="H1248" s="131">
        <v>1940.0852311603905</v>
      </c>
    </row>
    <row r="1250" spans="3:8" ht="12.75">
      <c r="C1250" s="153" t="s">
        <v>429</v>
      </c>
      <c r="D1250" s="131">
        <v>0.15661851702914556</v>
      </c>
      <c r="F1250" s="131">
        <v>0.7926341768062614</v>
      </c>
      <c r="G1250" s="131">
        <v>1.128599028549853</v>
      </c>
      <c r="H1250" s="131">
        <v>0.16547176166512037</v>
      </c>
    </row>
    <row r="1251" spans="1:16" ht="12.75">
      <c r="A1251" s="141" t="s">
        <v>409</v>
      </c>
      <c r="B1251" s="136" t="s">
        <v>554</v>
      </c>
      <c r="D1251" s="141" t="s">
        <v>410</v>
      </c>
      <c r="E1251" s="136" t="s">
        <v>411</v>
      </c>
      <c r="F1251" s="137" t="s">
        <v>445</v>
      </c>
      <c r="G1251" s="142" t="s">
        <v>413</v>
      </c>
      <c r="H1251" s="143">
        <v>1</v>
      </c>
      <c r="I1251" s="144" t="s">
        <v>414</v>
      </c>
      <c r="J1251" s="143">
        <v>12</v>
      </c>
      <c r="K1251" s="142" t="s">
        <v>415</v>
      </c>
      <c r="L1251" s="145">
        <v>1</v>
      </c>
      <c r="M1251" s="142" t="s">
        <v>416</v>
      </c>
      <c r="N1251" s="146">
        <v>1</v>
      </c>
      <c r="O1251" s="142" t="s">
        <v>417</v>
      </c>
      <c r="P1251" s="146">
        <v>1</v>
      </c>
    </row>
    <row r="1253" spans="1:10" ht="12.75">
      <c r="A1253" s="147" t="s">
        <v>418</v>
      </c>
      <c r="C1253" s="148" t="s">
        <v>419</v>
      </c>
      <c r="D1253" s="148" t="s">
        <v>420</v>
      </c>
      <c r="F1253" s="148" t="s">
        <v>421</v>
      </c>
      <c r="G1253" s="148" t="s">
        <v>422</v>
      </c>
      <c r="H1253" s="148" t="s">
        <v>423</v>
      </c>
      <c r="I1253" s="149" t="s">
        <v>424</v>
      </c>
      <c r="J1253" s="148" t="s">
        <v>425</v>
      </c>
    </row>
    <row r="1254" spans="1:8" ht="12.75">
      <c r="A1254" s="150" t="s">
        <v>489</v>
      </c>
      <c r="C1254" s="151">
        <v>228.61599999992177</v>
      </c>
      <c r="D1254" s="131">
        <v>48001.916475594044</v>
      </c>
      <c r="F1254" s="131">
        <v>19700</v>
      </c>
      <c r="G1254" s="131">
        <v>20238</v>
      </c>
      <c r="H1254" s="152" t="s">
        <v>915</v>
      </c>
    </row>
    <row r="1256" spans="4:8" ht="12.75">
      <c r="D1256" s="131">
        <v>48173.90296971798</v>
      </c>
      <c r="F1256" s="131">
        <v>19912</v>
      </c>
      <c r="G1256" s="131">
        <v>20119</v>
      </c>
      <c r="H1256" s="152" t="s">
        <v>916</v>
      </c>
    </row>
    <row r="1258" spans="4:8" ht="12.75">
      <c r="D1258" s="131">
        <v>48242.83042001724</v>
      </c>
      <c r="F1258" s="131">
        <v>19977</v>
      </c>
      <c r="G1258" s="131">
        <v>19869</v>
      </c>
      <c r="H1258" s="152" t="s">
        <v>917</v>
      </c>
    </row>
    <row r="1260" spans="1:8" ht="12.75">
      <c r="A1260" s="147" t="s">
        <v>426</v>
      </c>
      <c r="C1260" s="153" t="s">
        <v>427</v>
      </c>
      <c r="D1260" s="131">
        <v>48139.54995510976</v>
      </c>
      <c r="F1260" s="131">
        <v>19863</v>
      </c>
      <c r="G1260" s="131">
        <v>20075.333333333332</v>
      </c>
      <c r="H1260" s="131">
        <v>28158.18659566676</v>
      </c>
    </row>
    <row r="1261" spans="1:8" ht="12.75">
      <c r="A1261" s="130">
        <v>38387.87269675926</v>
      </c>
      <c r="C1261" s="153" t="s">
        <v>428</v>
      </c>
      <c r="D1261" s="131">
        <v>124.0765060920627</v>
      </c>
      <c r="F1261" s="131">
        <v>144.8551000137724</v>
      </c>
      <c r="G1261" s="131">
        <v>188.33569320055435</v>
      </c>
      <c r="H1261" s="131">
        <v>124.0765060920627</v>
      </c>
    </row>
    <row r="1263" spans="3:8" ht="12.75">
      <c r="C1263" s="153" t="s">
        <v>429</v>
      </c>
      <c r="D1263" s="131">
        <v>0.25774338606772257</v>
      </c>
      <c r="F1263" s="131">
        <v>0.7292710064631345</v>
      </c>
      <c r="G1263" s="131">
        <v>0.938144787303927</v>
      </c>
      <c r="H1263" s="131">
        <v>0.4406409683752743</v>
      </c>
    </row>
    <row r="1264" spans="1:10" ht="12.75">
      <c r="A1264" s="147" t="s">
        <v>418</v>
      </c>
      <c r="C1264" s="148" t="s">
        <v>419</v>
      </c>
      <c r="D1264" s="148" t="s">
        <v>420</v>
      </c>
      <c r="F1264" s="148" t="s">
        <v>421</v>
      </c>
      <c r="G1264" s="148" t="s">
        <v>422</v>
      </c>
      <c r="H1264" s="148" t="s">
        <v>423</v>
      </c>
      <c r="I1264" s="149" t="s">
        <v>424</v>
      </c>
      <c r="J1264" s="148" t="s">
        <v>425</v>
      </c>
    </row>
    <row r="1265" spans="1:8" ht="12.75">
      <c r="A1265" s="150" t="s">
        <v>490</v>
      </c>
      <c r="C1265" s="151">
        <v>231.6040000000503</v>
      </c>
      <c r="D1265" s="131">
        <v>97378.33057880402</v>
      </c>
      <c r="F1265" s="131">
        <v>30188</v>
      </c>
      <c r="G1265" s="131">
        <v>33112</v>
      </c>
      <c r="H1265" s="152" t="s">
        <v>918</v>
      </c>
    </row>
    <row r="1267" spans="4:8" ht="12.75">
      <c r="D1267" s="131">
        <v>95259.5</v>
      </c>
      <c r="F1267" s="131">
        <v>31646</v>
      </c>
      <c r="G1267" s="131">
        <v>33361</v>
      </c>
      <c r="H1267" s="152" t="s">
        <v>919</v>
      </c>
    </row>
    <row r="1269" spans="4:8" ht="12.75">
      <c r="D1269" s="131">
        <v>99567.59947872162</v>
      </c>
      <c r="F1269" s="131">
        <v>31095.000000029802</v>
      </c>
      <c r="G1269" s="131">
        <v>33583</v>
      </c>
      <c r="H1269" s="152" t="s">
        <v>920</v>
      </c>
    </row>
    <row r="1271" spans="1:8" ht="12.75">
      <c r="A1271" s="147" t="s">
        <v>426</v>
      </c>
      <c r="C1271" s="153" t="s">
        <v>427</v>
      </c>
      <c r="D1271" s="131">
        <v>97401.8100191752</v>
      </c>
      <c r="F1271" s="131">
        <v>30976.333333343267</v>
      </c>
      <c r="G1271" s="131">
        <v>33352</v>
      </c>
      <c r="H1271" s="131">
        <v>65121.62242227151</v>
      </c>
    </row>
    <row r="1272" spans="1:8" ht="12.75">
      <c r="A1272" s="130">
        <v>38387.87315972222</v>
      </c>
      <c r="C1272" s="153" t="s">
        <v>428</v>
      </c>
      <c r="D1272" s="131">
        <v>2154.145710654486</v>
      </c>
      <c r="F1272" s="131">
        <v>736.2080774730664</v>
      </c>
      <c r="G1272" s="131">
        <v>235.62894559030727</v>
      </c>
      <c r="H1272" s="131">
        <v>2154.145710654486</v>
      </c>
    </row>
    <row r="1274" spans="3:8" ht="12.75">
      <c r="C1274" s="153" t="s">
        <v>429</v>
      </c>
      <c r="D1274" s="131">
        <v>2.2116074744713736</v>
      </c>
      <c r="F1274" s="131">
        <v>2.376679220069613</v>
      </c>
      <c r="G1274" s="131">
        <v>0.706491201697971</v>
      </c>
      <c r="H1274" s="131">
        <v>3.3078809011947623</v>
      </c>
    </row>
    <row r="1275" spans="1:10" ht="12.75">
      <c r="A1275" s="147" t="s">
        <v>418</v>
      </c>
      <c r="C1275" s="148" t="s">
        <v>419</v>
      </c>
      <c r="D1275" s="148" t="s">
        <v>420</v>
      </c>
      <c r="F1275" s="148" t="s">
        <v>421</v>
      </c>
      <c r="G1275" s="148" t="s">
        <v>422</v>
      </c>
      <c r="H1275" s="148" t="s">
        <v>423</v>
      </c>
      <c r="I1275" s="149" t="s">
        <v>424</v>
      </c>
      <c r="J1275" s="148" t="s">
        <v>425</v>
      </c>
    </row>
    <row r="1276" spans="1:8" ht="12.75">
      <c r="A1276" s="150" t="s">
        <v>488</v>
      </c>
      <c r="C1276" s="151">
        <v>267.7160000000149</v>
      </c>
      <c r="D1276" s="131">
        <v>84148.35083055496</v>
      </c>
      <c r="F1276" s="131">
        <v>7623</v>
      </c>
      <c r="G1276" s="131">
        <v>7960.250000007451</v>
      </c>
      <c r="H1276" s="152" t="s">
        <v>921</v>
      </c>
    </row>
    <row r="1278" spans="4:8" ht="12.75">
      <c r="D1278" s="131">
        <v>86240.15447998047</v>
      </c>
      <c r="F1278" s="131">
        <v>7731.999999992549</v>
      </c>
      <c r="G1278" s="131">
        <v>7776</v>
      </c>
      <c r="H1278" s="152" t="s">
        <v>922</v>
      </c>
    </row>
    <row r="1280" spans="4:8" ht="12.75">
      <c r="D1280" s="131">
        <v>89193.40549564362</v>
      </c>
      <c r="F1280" s="131">
        <v>7628</v>
      </c>
      <c r="G1280" s="131">
        <v>7844.499999992549</v>
      </c>
      <c r="H1280" s="152" t="s">
        <v>923</v>
      </c>
    </row>
    <row r="1282" spans="1:8" ht="12.75">
      <c r="A1282" s="147" t="s">
        <v>426</v>
      </c>
      <c r="C1282" s="153" t="s">
        <v>427</v>
      </c>
      <c r="D1282" s="131">
        <v>86527.30360205969</v>
      </c>
      <c r="F1282" s="131">
        <v>7660.999999997517</v>
      </c>
      <c r="G1282" s="131">
        <v>7860.25</v>
      </c>
      <c r="H1282" s="131">
        <v>78749.96647592288</v>
      </c>
    </row>
    <row r="1283" spans="1:8" ht="12.75">
      <c r="A1283" s="130">
        <v>38387.87380787037</v>
      </c>
      <c r="C1283" s="153" t="s">
        <v>428</v>
      </c>
      <c r="D1283" s="131">
        <v>2534.7554334030615</v>
      </c>
      <c r="F1283" s="131">
        <v>61.53860576482585</v>
      </c>
      <c r="G1283" s="131">
        <v>93.12927842985074</v>
      </c>
      <c r="H1283" s="131">
        <v>2534.7554334030615</v>
      </c>
    </row>
    <row r="1285" spans="3:8" ht="12.75">
      <c r="C1285" s="153" t="s">
        <v>429</v>
      </c>
      <c r="D1285" s="131">
        <v>2.929428432278946</v>
      </c>
      <c r="F1285" s="131">
        <v>0.8032711886809267</v>
      </c>
      <c r="G1285" s="131">
        <v>1.1848131857110238</v>
      </c>
      <c r="H1285" s="131">
        <v>3.2187384285148117</v>
      </c>
    </row>
    <row r="1286" spans="1:10" ht="12.75">
      <c r="A1286" s="147" t="s">
        <v>418</v>
      </c>
      <c r="C1286" s="148" t="s">
        <v>419</v>
      </c>
      <c r="D1286" s="148" t="s">
        <v>420</v>
      </c>
      <c r="F1286" s="148" t="s">
        <v>421</v>
      </c>
      <c r="G1286" s="148" t="s">
        <v>422</v>
      </c>
      <c r="H1286" s="148" t="s">
        <v>423</v>
      </c>
      <c r="I1286" s="149" t="s">
        <v>424</v>
      </c>
      <c r="J1286" s="148" t="s">
        <v>425</v>
      </c>
    </row>
    <row r="1287" spans="1:8" ht="12.75">
      <c r="A1287" s="150" t="s">
        <v>487</v>
      </c>
      <c r="C1287" s="151">
        <v>292.40199999976903</v>
      </c>
      <c r="D1287" s="131">
        <v>79319.11175739765</v>
      </c>
      <c r="F1287" s="131">
        <v>30470.000000029802</v>
      </c>
      <c r="G1287" s="131">
        <v>28349.250000029802</v>
      </c>
      <c r="H1287" s="152" t="s">
        <v>924</v>
      </c>
    </row>
    <row r="1289" spans="4:8" ht="12.75">
      <c r="D1289" s="131">
        <v>81013.77489340305</v>
      </c>
      <c r="F1289" s="131">
        <v>30666.000000029802</v>
      </c>
      <c r="G1289" s="131">
        <v>28735.5</v>
      </c>
      <c r="H1289" s="152" t="s">
        <v>925</v>
      </c>
    </row>
    <row r="1291" spans="4:8" ht="12.75">
      <c r="D1291" s="131">
        <v>81565.13030338287</v>
      </c>
      <c r="F1291" s="131">
        <v>30408.25</v>
      </c>
      <c r="G1291" s="131">
        <v>28891.000000029802</v>
      </c>
      <c r="H1291" s="152" t="s">
        <v>926</v>
      </c>
    </row>
    <row r="1293" spans="1:8" ht="12.75">
      <c r="A1293" s="147" t="s">
        <v>426</v>
      </c>
      <c r="C1293" s="153" t="s">
        <v>427</v>
      </c>
      <c r="D1293" s="131">
        <v>80632.67231806119</v>
      </c>
      <c r="F1293" s="131">
        <v>30514.75000001987</v>
      </c>
      <c r="G1293" s="131">
        <v>28658.5833333532</v>
      </c>
      <c r="H1293" s="131">
        <v>51182.33427661006</v>
      </c>
    </row>
    <row r="1294" spans="1:8" ht="12.75">
      <c r="A1294" s="130">
        <v>38387.87449074074</v>
      </c>
      <c r="C1294" s="153" t="s">
        <v>428</v>
      </c>
      <c r="D1294" s="131">
        <v>1170.503826105273</v>
      </c>
      <c r="F1294" s="131">
        <v>134.575954402171</v>
      </c>
      <c r="G1294" s="131">
        <v>278.9451484272407</v>
      </c>
      <c r="H1294" s="131">
        <v>1170.503826105273</v>
      </c>
    </row>
    <row r="1296" spans="3:8" ht="12.75">
      <c r="C1296" s="153" t="s">
        <v>429</v>
      </c>
      <c r="D1296" s="131">
        <v>1.451649551546722</v>
      </c>
      <c r="F1296" s="131">
        <v>0.4410193575306478</v>
      </c>
      <c r="G1296" s="131">
        <v>0.9733389301996692</v>
      </c>
      <c r="H1296" s="131">
        <v>2.2869293529665855</v>
      </c>
    </row>
    <row r="1297" spans="1:10" ht="12.75">
      <c r="A1297" s="147" t="s">
        <v>418</v>
      </c>
      <c r="C1297" s="148" t="s">
        <v>419</v>
      </c>
      <c r="D1297" s="148" t="s">
        <v>420</v>
      </c>
      <c r="F1297" s="148" t="s">
        <v>421</v>
      </c>
      <c r="G1297" s="148" t="s">
        <v>422</v>
      </c>
      <c r="H1297" s="148" t="s">
        <v>423</v>
      </c>
      <c r="I1297" s="149" t="s">
        <v>424</v>
      </c>
      <c r="J1297" s="148" t="s">
        <v>425</v>
      </c>
    </row>
    <row r="1298" spans="1:8" ht="12.75">
      <c r="A1298" s="150" t="s">
        <v>491</v>
      </c>
      <c r="C1298" s="151">
        <v>324.75400000019</v>
      </c>
      <c r="D1298" s="131">
        <v>68507.4701988697</v>
      </c>
      <c r="F1298" s="131">
        <v>40427</v>
      </c>
      <c r="G1298" s="131">
        <v>37350</v>
      </c>
      <c r="H1298" s="152" t="s">
        <v>927</v>
      </c>
    </row>
    <row r="1300" spans="4:8" ht="12.75">
      <c r="D1300" s="131">
        <v>66197.09668636322</v>
      </c>
      <c r="F1300" s="131">
        <v>39951</v>
      </c>
      <c r="G1300" s="131">
        <v>37747</v>
      </c>
      <c r="H1300" s="152" t="s">
        <v>928</v>
      </c>
    </row>
    <row r="1302" spans="4:8" ht="12.75">
      <c r="D1302" s="131">
        <v>68185.76253163815</v>
      </c>
      <c r="F1302" s="131">
        <v>40244</v>
      </c>
      <c r="G1302" s="131">
        <v>37674</v>
      </c>
      <c r="H1302" s="152" t="s">
        <v>929</v>
      </c>
    </row>
    <row r="1304" spans="1:8" ht="12.75">
      <c r="A1304" s="147" t="s">
        <v>426</v>
      </c>
      <c r="C1304" s="153" t="s">
        <v>427</v>
      </c>
      <c r="D1304" s="131">
        <v>67630.1098056237</v>
      </c>
      <c r="F1304" s="131">
        <v>40207.333333333336</v>
      </c>
      <c r="G1304" s="131">
        <v>37590.333333333336</v>
      </c>
      <c r="H1304" s="131">
        <v>28180.56098407487</v>
      </c>
    </row>
    <row r="1305" spans="1:8" ht="12.75">
      <c r="A1305" s="130">
        <v>38387.87501157408</v>
      </c>
      <c r="C1305" s="153" t="s">
        <v>428</v>
      </c>
      <c r="D1305" s="131">
        <v>1251.4067707057643</v>
      </c>
      <c r="F1305" s="131">
        <v>240.10900302432088</v>
      </c>
      <c r="G1305" s="131">
        <v>211.31098725180695</v>
      </c>
      <c r="H1305" s="131">
        <v>1251.4067707057643</v>
      </c>
    </row>
    <row r="1307" spans="3:8" ht="12.75">
      <c r="C1307" s="153" t="s">
        <v>429</v>
      </c>
      <c r="D1307" s="131">
        <v>1.8503692723587812</v>
      </c>
      <c r="F1307" s="131">
        <v>0.5971771393883061</v>
      </c>
      <c r="G1307" s="131">
        <v>0.5621418287994439</v>
      </c>
      <c r="H1307" s="131">
        <v>4.440673737520511</v>
      </c>
    </row>
    <row r="1308" spans="1:10" ht="12.75">
      <c r="A1308" s="147" t="s">
        <v>418</v>
      </c>
      <c r="C1308" s="148" t="s">
        <v>419</v>
      </c>
      <c r="D1308" s="148" t="s">
        <v>420</v>
      </c>
      <c r="F1308" s="148" t="s">
        <v>421</v>
      </c>
      <c r="G1308" s="148" t="s">
        <v>422</v>
      </c>
      <c r="H1308" s="148" t="s">
        <v>423</v>
      </c>
      <c r="I1308" s="149" t="s">
        <v>424</v>
      </c>
      <c r="J1308" s="148" t="s">
        <v>425</v>
      </c>
    </row>
    <row r="1309" spans="1:8" ht="12.75">
      <c r="A1309" s="150" t="s">
        <v>510</v>
      </c>
      <c r="C1309" s="151">
        <v>343.82299999985844</v>
      </c>
      <c r="D1309" s="131">
        <v>67555.35160779953</v>
      </c>
      <c r="F1309" s="131">
        <v>33276</v>
      </c>
      <c r="G1309" s="131">
        <v>32972</v>
      </c>
      <c r="H1309" s="152" t="s">
        <v>930</v>
      </c>
    </row>
    <row r="1311" spans="4:8" ht="12.75">
      <c r="D1311" s="131">
        <v>68248.49305152893</v>
      </c>
      <c r="F1311" s="131">
        <v>32998</v>
      </c>
      <c r="G1311" s="131">
        <v>32238</v>
      </c>
      <c r="H1311" s="152" t="s">
        <v>931</v>
      </c>
    </row>
    <row r="1313" spans="4:8" ht="12.75">
      <c r="D1313" s="131">
        <v>68207.58341300488</v>
      </c>
      <c r="F1313" s="131">
        <v>32774</v>
      </c>
      <c r="G1313" s="131">
        <v>33018</v>
      </c>
      <c r="H1313" s="152" t="s">
        <v>932</v>
      </c>
    </row>
    <row r="1315" spans="1:8" ht="12.75">
      <c r="A1315" s="147" t="s">
        <v>426</v>
      </c>
      <c r="C1315" s="153" t="s">
        <v>427</v>
      </c>
      <c r="D1315" s="131">
        <v>68003.80935744445</v>
      </c>
      <c r="F1315" s="131">
        <v>33016</v>
      </c>
      <c r="G1315" s="131">
        <v>32742.666666666664</v>
      </c>
      <c r="H1315" s="131">
        <v>35123.48997312506</v>
      </c>
    </row>
    <row r="1316" spans="1:8" ht="12.75">
      <c r="A1316" s="130">
        <v>38387.875439814816</v>
      </c>
      <c r="C1316" s="153" t="s">
        <v>428</v>
      </c>
      <c r="D1316" s="131">
        <v>388.9140837566452</v>
      </c>
      <c r="F1316" s="131">
        <v>251.48359787469238</v>
      </c>
      <c r="G1316" s="131">
        <v>437.6589235161707</v>
      </c>
      <c r="H1316" s="131">
        <v>388.9140837566452</v>
      </c>
    </row>
    <row r="1318" spans="3:8" ht="12.75">
      <c r="C1318" s="153" t="s">
        <v>429</v>
      </c>
      <c r="D1318" s="131">
        <v>0.5719004382716545</v>
      </c>
      <c r="F1318" s="131">
        <v>0.7617021985543143</v>
      </c>
      <c r="G1318" s="131">
        <v>1.3366624287866111</v>
      </c>
      <c r="H1318" s="131">
        <v>1.1072763101110539</v>
      </c>
    </row>
    <row r="1319" spans="1:10" ht="12.75">
      <c r="A1319" s="147" t="s">
        <v>418</v>
      </c>
      <c r="C1319" s="148" t="s">
        <v>419</v>
      </c>
      <c r="D1319" s="148" t="s">
        <v>420</v>
      </c>
      <c r="F1319" s="148" t="s">
        <v>421</v>
      </c>
      <c r="G1319" s="148" t="s">
        <v>422</v>
      </c>
      <c r="H1319" s="148" t="s">
        <v>423</v>
      </c>
      <c r="I1319" s="149" t="s">
        <v>424</v>
      </c>
      <c r="J1319" s="148" t="s">
        <v>425</v>
      </c>
    </row>
    <row r="1320" spans="1:8" ht="12.75">
      <c r="A1320" s="150" t="s">
        <v>492</v>
      </c>
      <c r="C1320" s="151">
        <v>361.38400000007823</v>
      </c>
      <c r="D1320" s="131">
        <v>74719.81747376919</v>
      </c>
      <c r="F1320" s="131">
        <v>34946</v>
      </c>
      <c r="G1320" s="131">
        <v>33930</v>
      </c>
      <c r="H1320" s="152" t="s">
        <v>933</v>
      </c>
    </row>
    <row r="1322" spans="4:8" ht="12.75">
      <c r="D1322" s="131">
        <v>72649.87831485271</v>
      </c>
      <c r="F1322" s="131">
        <v>35232</v>
      </c>
      <c r="G1322" s="131">
        <v>34710</v>
      </c>
      <c r="H1322" s="152" t="s">
        <v>934</v>
      </c>
    </row>
    <row r="1324" spans="4:8" ht="12.75">
      <c r="D1324" s="131">
        <v>75106.17776310444</v>
      </c>
      <c r="F1324" s="131">
        <v>34448</v>
      </c>
      <c r="G1324" s="131">
        <v>34086</v>
      </c>
      <c r="H1324" s="152" t="s">
        <v>935</v>
      </c>
    </row>
    <row r="1326" spans="1:8" ht="12.75">
      <c r="A1326" s="147" t="s">
        <v>426</v>
      </c>
      <c r="C1326" s="153" t="s">
        <v>427</v>
      </c>
      <c r="D1326" s="131">
        <v>74158.62451724212</v>
      </c>
      <c r="F1326" s="131">
        <v>34875.333333333336</v>
      </c>
      <c r="G1326" s="131">
        <v>34242</v>
      </c>
      <c r="H1326" s="131">
        <v>39574.39925504421</v>
      </c>
    </row>
    <row r="1327" spans="1:8" ht="12.75">
      <c r="A1327" s="130">
        <v>38387.87587962963</v>
      </c>
      <c r="C1327" s="153" t="s">
        <v>428</v>
      </c>
      <c r="D1327" s="131">
        <v>1320.8159961596707</v>
      </c>
      <c r="F1327" s="131">
        <v>396.7484509526576</v>
      </c>
      <c r="G1327" s="131">
        <v>412.7372045260761</v>
      </c>
      <c r="H1327" s="131">
        <v>1320.8159961596707</v>
      </c>
    </row>
    <row r="1329" spans="3:8" ht="12.75">
      <c r="C1329" s="153" t="s">
        <v>429</v>
      </c>
      <c r="D1329" s="131">
        <v>1.7810686279012324</v>
      </c>
      <c r="F1329" s="131">
        <v>1.1376190935885657</v>
      </c>
      <c r="G1329" s="131">
        <v>1.2053536724667837</v>
      </c>
      <c r="H1329" s="131">
        <v>3.337551601598394</v>
      </c>
    </row>
    <row r="1330" spans="1:10" ht="12.75">
      <c r="A1330" s="147" t="s">
        <v>418</v>
      </c>
      <c r="C1330" s="148" t="s">
        <v>419</v>
      </c>
      <c r="D1330" s="148" t="s">
        <v>420</v>
      </c>
      <c r="F1330" s="148" t="s">
        <v>421</v>
      </c>
      <c r="G1330" s="148" t="s">
        <v>422</v>
      </c>
      <c r="H1330" s="148" t="s">
        <v>423</v>
      </c>
      <c r="I1330" s="149" t="s">
        <v>424</v>
      </c>
      <c r="J1330" s="148" t="s">
        <v>425</v>
      </c>
    </row>
    <row r="1331" spans="1:8" ht="12.75">
      <c r="A1331" s="150" t="s">
        <v>511</v>
      </c>
      <c r="C1331" s="151">
        <v>371.029</v>
      </c>
      <c r="D1331" s="131">
        <v>72955.77246618271</v>
      </c>
      <c r="F1331" s="131">
        <v>46866</v>
      </c>
      <c r="G1331" s="131">
        <v>45418</v>
      </c>
      <c r="H1331" s="152" t="s">
        <v>936</v>
      </c>
    </row>
    <row r="1333" spans="4:8" ht="12.75">
      <c r="D1333" s="131">
        <v>73355.80762314796</v>
      </c>
      <c r="F1333" s="131">
        <v>46314</v>
      </c>
      <c r="G1333" s="131">
        <v>45298</v>
      </c>
      <c r="H1333" s="152" t="s">
        <v>937</v>
      </c>
    </row>
    <row r="1335" spans="4:8" ht="12.75">
      <c r="D1335" s="131">
        <v>72074.17395436764</v>
      </c>
      <c r="F1335" s="131">
        <v>46476</v>
      </c>
      <c r="G1335" s="131">
        <v>45528</v>
      </c>
      <c r="H1335" s="152" t="s">
        <v>938</v>
      </c>
    </row>
    <row r="1337" spans="1:8" ht="12.75">
      <c r="A1337" s="147" t="s">
        <v>426</v>
      </c>
      <c r="C1337" s="153" t="s">
        <v>427</v>
      </c>
      <c r="D1337" s="131">
        <v>72795.25134789944</v>
      </c>
      <c r="F1337" s="131">
        <v>46552</v>
      </c>
      <c r="G1337" s="131">
        <v>45414.66666666667</v>
      </c>
      <c r="H1337" s="131">
        <v>26676.063187222906</v>
      </c>
    </row>
    <row r="1338" spans="1:8" ht="12.75">
      <c r="A1338" s="130">
        <v>38387.87633101852</v>
      </c>
      <c r="C1338" s="153" t="s">
        <v>428</v>
      </c>
      <c r="D1338" s="131">
        <v>655.7221113384671</v>
      </c>
      <c r="F1338" s="131">
        <v>283.739316979512</v>
      </c>
      <c r="G1338" s="131">
        <v>115.03622617824931</v>
      </c>
      <c r="H1338" s="131">
        <v>655.7221113384671</v>
      </c>
    </row>
    <row r="1340" spans="3:8" ht="12.75">
      <c r="C1340" s="153" t="s">
        <v>429</v>
      </c>
      <c r="D1340" s="131">
        <v>0.9007759423821103</v>
      </c>
      <c r="F1340" s="131">
        <v>0.609510476412425</v>
      </c>
      <c r="G1340" s="131">
        <v>0.25330192781681976</v>
      </c>
      <c r="H1340" s="131">
        <v>2.4580917609032347</v>
      </c>
    </row>
    <row r="1341" spans="1:10" ht="12.75">
      <c r="A1341" s="147" t="s">
        <v>418</v>
      </c>
      <c r="C1341" s="148" t="s">
        <v>419</v>
      </c>
      <c r="D1341" s="148" t="s">
        <v>420</v>
      </c>
      <c r="F1341" s="148" t="s">
        <v>421</v>
      </c>
      <c r="G1341" s="148" t="s">
        <v>422</v>
      </c>
      <c r="H1341" s="148" t="s">
        <v>423</v>
      </c>
      <c r="I1341" s="149" t="s">
        <v>424</v>
      </c>
      <c r="J1341" s="148" t="s">
        <v>425</v>
      </c>
    </row>
    <row r="1342" spans="1:8" ht="12.75">
      <c r="A1342" s="150" t="s">
        <v>486</v>
      </c>
      <c r="C1342" s="151">
        <v>407.77100000018254</v>
      </c>
      <c r="D1342" s="131">
        <v>4795800</v>
      </c>
      <c r="F1342" s="131">
        <v>106600</v>
      </c>
      <c r="G1342" s="131">
        <v>99800</v>
      </c>
      <c r="H1342" s="152" t="s">
        <v>939</v>
      </c>
    </row>
    <row r="1344" spans="4:8" ht="12.75">
      <c r="D1344" s="131">
        <v>5729952.282455444</v>
      </c>
      <c r="F1344" s="131">
        <v>109800</v>
      </c>
      <c r="G1344" s="131">
        <v>101600</v>
      </c>
      <c r="H1344" s="152" t="s">
        <v>940</v>
      </c>
    </row>
    <row r="1346" spans="4:8" ht="12.75">
      <c r="D1346" s="131">
        <v>5640851.871940613</v>
      </c>
      <c r="F1346" s="131">
        <v>100400</v>
      </c>
      <c r="G1346" s="131">
        <v>101600</v>
      </c>
      <c r="H1346" s="152" t="s">
        <v>941</v>
      </c>
    </row>
    <row r="1348" spans="1:8" ht="12.75">
      <c r="A1348" s="147" t="s">
        <v>426</v>
      </c>
      <c r="C1348" s="153" t="s">
        <v>427</v>
      </c>
      <c r="D1348" s="131">
        <v>5388868.051465353</v>
      </c>
      <c r="F1348" s="131">
        <v>105600</v>
      </c>
      <c r="G1348" s="131">
        <v>101000</v>
      </c>
      <c r="H1348" s="131">
        <v>5285605.661528246</v>
      </c>
    </row>
    <row r="1349" spans="1:8" ht="12.75">
      <c r="A1349" s="130">
        <v>38387.87679398148</v>
      </c>
      <c r="C1349" s="153" t="s">
        <v>428</v>
      </c>
      <c r="D1349" s="131">
        <v>515540.4989330712</v>
      </c>
      <c r="F1349" s="131">
        <v>4779.1212581394075</v>
      </c>
      <c r="G1349" s="131">
        <v>1039.2304845413264</v>
      </c>
      <c r="H1349" s="131">
        <v>515540.4989330712</v>
      </c>
    </row>
    <row r="1351" spans="3:8" ht="12.75">
      <c r="C1351" s="153" t="s">
        <v>429</v>
      </c>
      <c r="D1351" s="131">
        <v>9.566767900225063</v>
      </c>
      <c r="F1351" s="131">
        <v>4.525683009601712</v>
      </c>
      <c r="G1351" s="131">
        <v>1.0289410738032934</v>
      </c>
      <c r="H1351" s="131">
        <v>9.753669341727079</v>
      </c>
    </row>
    <row r="1352" spans="1:10" ht="12.75">
      <c r="A1352" s="147" t="s">
        <v>418</v>
      </c>
      <c r="C1352" s="148" t="s">
        <v>419</v>
      </c>
      <c r="D1352" s="148" t="s">
        <v>420</v>
      </c>
      <c r="F1352" s="148" t="s">
        <v>421</v>
      </c>
      <c r="G1352" s="148" t="s">
        <v>422</v>
      </c>
      <c r="H1352" s="148" t="s">
        <v>423</v>
      </c>
      <c r="I1352" s="149" t="s">
        <v>424</v>
      </c>
      <c r="J1352" s="148" t="s">
        <v>425</v>
      </c>
    </row>
    <row r="1353" spans="1:8" ht="12.75">
      <c r="A1353" s="150" t="s">
        <v>493</v>
      </c>
      <c r="C1353" s="151">
        <v>455.40299999993294</v>
      </c>
      <c r="D1353" s="131">
        <v>533640.0938606262</v>
      </c>
      <c r="F1353" s="131">
        <v>64100</v>
      </c>
      <c r="G1353" s="131">
        <v>65925</v>
      </c>
      <c r="H1353" s="152" t="s">
        <v>942</v>
      </c>
    </row>
    <row r="1355" spans="4:8" ht="12.75">
      <c r="D1355" s="131">
        <v>543998.4313230515</v>
      </c>
      <c r="F1355" s="131">
        <v>64134.999999940395</v>
      </c>
      <c r="G1355" s="131">
        <v>66142.5</v>
      </c>
      <c r="H1355" s="152" t="s">
        <v>943</v>
      </c>
    </row>
    <row r="1357" spans="4:8" ht="12.75">
      <c r="D1357" s="131">
        <v>551176.6582937241</v>
      </c>
      <c r="F1357" s="131">
        <v>64082.5</v>
      </c>
      <c r="G1357" s="131">
        <v>66225</v>
      </c>
      <c r="H1357" s="152" t="s">
        <v>944</v>
      </c>
    </row>
    <row r="1359" spans="1:8" ht="12.75">
      <c r="A1359" s="147" t="s">
        <v>426</v>
      </c>
      <c r="C1359" s="153" t="s">
        <v>427</v>
      </c>
      <c r="D1359" s="131">
        <v>542938.3944924673</v>
      </c>
      <c r="F1359" s="131">
        <v>64105.833333313465</v>
      </c>
      <c r="G1359" s="131">
        <v>66097.5</v>
      </c>
      <c r="H1359" s="131">
        <v>477842.51755449275</v>
      </c>
    </row>
    <row r="1360" spans="1:8" ht="12.75">
      <c r="A1360" s="130">
        <v>38387.87744212963</v>
      </c>
      <c r="C1360" s="153" t="s">
        <v>428</v>
      </c>
      <c r="D1360" s="131">
        <v>8816.208458897123</v>
      </c>
      <c r="F1360" s="131">
        <v>26.731691508244054</v>
      </c>
      <c r="G1360" s="131">
        <v>154.97983739828868</v>
      </c>
      <c r="H1360" s="131">
        <v>8816.208458897123</v>
      </c>
    </row>
    <row r="1362" spans="3:8" ht="12.75">
      <c r="C1362" s="153" t="s">
        <v>429</v>
      </c>
      <c r="D1362" s="131">
        <v>1.6237953602707387</v>
      </c>
      <c r="F1362" s="131">
        <v>0.04169931208795716</v>
      </c>
      <c r="G1362" s="131">
        <v>0.2344715570154525</v>
      </c>
      <c r="H1362" s="131">
        <v>1.8450029319318013</v>
      </c>
    </row>
    <row r="1363" spans="1:16" ht="12.75">
      <c r="A1363" s="141" t="s">
        <v>409</v>
      </c>
      <c r="B1363" s="136" t="s">
        <v>352</v>
      </c>
      <c r="D1363" s="141" t="s">
        <v>410</v>
      </c>
      <c r="E1363" s="136" t="s">
        <v>411</v>
      </c>
      <c r="F1363" s="137" t="s">
        <v>446</v>
      </c>
      <c r="G1363" s="142" t="s">
        <v>413</v>
      </c>
      <c r="H1363" s="143">
        <v>1</v>
      </c>
      <c r="I1363" s="144" t="s">
        <v>414</v>
      </c>
      <c r="J1363" s="143">
        <v>13</v>
      </c>
      <c r="K1363" s="142" t="s">
        <v>415</v>
      </c>
      <c r="L1363" s="145">
        <v>1</v>
      </c>
      <c r="M1363" s="142" t="s">
        <v>416</v>
      </c>
      <c r="N1363" s="146">
        <v>1</v>
      </c>
      <c r="O1363" s="142" t="s">
        <v>417</v>
      </c>
      <c r="P1363" s="146">
        <v>1</v>
      </c>
    </row>
    <row r="1365" spans="1:10" ht="12.75">
      <c r="A1365" s="147" t="s">
        <v>418</v>
      </c>
      <c r="C1365" s="148" t="s">
        <v>419</v>
      </c>
      <c r="D1365" s="148" t="s">
        <v>420</v>
      </c>
      <c r="F1365" s="148" t="s">
        <v>421</v>
      </c>
      <c r="G1365" s="148" t="s">
        <v>422</v>
      </c>
      <c r="H1365" s="148" t="s">
        <v>423</v>
      </c>
      <c r="I1365" s="149" t="s">
        <v>424</v>
      </c>
      <c r="J1365" s="148" t="s">
        <v>425</v>
      </c>
    </row>
    <row r="1366" spans="1:8" ht="12.75">
      <c r="A1366" s="150" t="s">
        <v>489</v>
      </c>
      <c r="C1366" s="151">
        <v>228.61599999992177</v>
      </c>
      <c r="D1366" s="131">
        <v>34671.40469747782</v>
      </c>
      <c r="F1366" s="131">
        <v>20123</v>
      </c>
      <c r="G1366" s="131">
        <v>20605</v>
      </c>
      <c r="H1366" s="152" t="s">
        <v>945</v>
      </c>
    </row>
    <row r="1368" spans="4:8" ht="12.75">
      <c r="D1368" s="131">
        <v>33703.21440780163</v>
      </c>
      <c r="F1368" s="131">
        <v>20132</v>
      </c>
      <c r="G1368" s="131">
        <v>19874</v>
      </c>
      <c r="H1368" s="152" t="s">
        <v>946</v>
      </c>
    </row>
    <row r="1370" spans="4:8" ht="12.75">
      <c r="D1370" s="131">
        <v>34457.043553352356</v>
      </c>
      <c r="F1370" s="131">
        <v>19940</v>
      </c>
      <c r="G1370" s="131">
        <v>20374</v>
      </c>
      <c r="H1370" s="152" t="s">
        <v>947</v>
      </c>
    </row>
    <row r="1372" spans="1:8" ht="12.75">
      <c r="A1372" s="147" t="s">
        <v>426</v>
      </c>
      <c r="C1372" s="153" t="s">
        <v>427</v>
      </c>
      <c r="D1372" s="131">
        <v>34277.2208862106</v>
      </c>
      <c r="F1372" s="131">
        <v>20065</v>
      </c>
      <c r="G1372" s="131">
        <v>20284.333333333332</v>
      </c>
      <c r="H1372" s="131">
        <v>14089.95543799476</v>
      </c>
    </row>
    <row r="1373" spans="1:8" ht="12.75">
      <c r="A1373" s="130">
        <v>38387.87966435185</v>
      </c>
      <c r="C1373" s="153" t="s">
        <v>428</v>
      </c>
      <c r="D1373" s="131">
        <v>508.5275341312049</v>
      </c>
      <c r="F1373" s="131">
        <v>108.34666584625482</v>
      </c>
      <c r="G1373" s="131">
        <v>373.65804331411545</v>
      </c>
      <c r="H1373" s="131">
        <v>508.5275341312049</v>
      </c>
    </row>
    <row r="1375" spans="3:8" ht="12.75">
      <c r="C1375" s="153" t="s">
        <v>429</v>
      </c>
      <c r="D1375" s="131">
        <v>1.483572824702894</v>
      </c>
      <c r="F1375" s="131">
        <v>0.5399783994331164</v>
      </c>
      <c r="G1375" s="131">
        <v>1.842101671145788</v>
      </c>
      <c r="H1375" s="131">
        <v>3.6091493430839203</v>
      </c>
    </row>
    <row r="1376" spans="1:10" ht="12.75">
      <c r="A1376" s="147" t="s">
        <v>418</v>
      </c>
      <c r="C1376" s="148" t="s">
        <v>419</v>
      </c>
      <c r="D1376" s="148" t="s">
        <v>420</v>
      </c>
      <c r="F1376" s="148" t="s">
        <v>421</v>
      </c>
      <c r="G1376" s="148" t="s">
        <v>422</v>
      </c>
      <c r="H1376" s="148" t="s">
        <v>423</v>
      </c>
      <c r="I1376" s="149" t="s">
        <v>424</v>
      </c>
      <c r="J1376" s="148" t="s">
        <v>425</v>
      </c>
    </row>
    <row r="1377" spans="1:8" ht="12.75">
      <c r="A1377" s="150" t="s">
        <v>490</v>
      </c>
      <c r="C1377" s="151">
        <v>231.6040000000503</v>
      </c>
      <c r="D1377" s="131">
        <v>250955.7544784546</v>
      </c>
      <c r="F1377" s="131">
        <v>31238</v>
      </c>
      <c r="G1377" s="131">
        <v>37896</v>
      </c>
      <c r="H1377" s="152" t="s">
        <v>948</v>
      </c>
    </row>
    <row r="1379" spans="4:8" ht="12.75">
      <c r="D1379" s="131">
        <v>254370.57000350952</v>
      </c>
      <c r="F1379" s="131">
        <v>32814</v>
      </c>
      <c r="G1379" s="131">
        <v>35244</v>
      </c>
      <c r="H1379" s="152" t="s">
        <v>949</v>
      </c>
    </row>
    <row r="1381" spans="4:8" ht="12.75">
      <c r="D1381" s="131">
        <v>250191.924264431</v>
      </c>
      <c r="F1381" s="131">
        <v>32163</v>
      </c>
      <c r="G1381" s="131">
        <v>34521</v>
      </c>
      <c r="H1381" s="152" t="s">
        <v>950</v>
      </c>
    </row>
    <row r="1383" spans="1:8" ht="12.75">
      <c r="A1383" s="147" t="s">
        <v>426</v>
      </c>
      <c r="C1383" s="153" t="s">
        <v>427</v>
      </c>
      <c r="D1383" s="131">
        <v>251839.41624879837</v>
      </c>
      <c r="F1383" s="131">
        <v>32071.666666666664</v>
      </c>
      <c r="G1383" s="131">
        <v>35887</v>
      </c>
      <c r="H1383" s="131">
        <v>217673.75268290687</v>
      </c>
    </row>
    <row r="1384" spans="1:8" ht="12.75">
      <c r="A1384" s="130">
        <v>38387.88012731481</v>
      </c>
      <c r="C1384" s="153" t="s">
        <v>428</v>
      </c>
      <c r="D1384" s="131">
        <v>2225.0648634242807</v>
      </c>
      <c r="F1384" s="131">
        <v>791.959805377352</v>
      </c>
      <c r="G1384" s="131">
        <v>1777.0039392190438</v>
      </c>
      <c r="H1384" s="131">
        <v>2225.0648634242807</v>
      </c>
    </row>
    <row r="1386" spans="3:8" ht="12.75">
      <c r="C1386" s="153" t="s">
        <v>429</v>
      </c>
      <c r="D1386" s="131">
        <v>0.8835252624736409</v>
      </c>
      <c r="F1386" s="131">
        <v>2.4693440899361394</v>
      </c>
      <c r="G1386" s="131">
        <v>4.951664778942357</v>
      </c>
      <c r="H1386" s="131">
        <v>1.0222017289634422</v>
      </c>
    </row>
    <row r="1387" spans="1:10" ht="12.75">
      <c r="A1387" s="147" t="s">
        <v>418</v>
      </c>
      <c r="C1387" s="148" t="s">
        <v>419</v>
      </c>
      <c r="D1387" s="148" t="s">
        <v>420</v>
      </c>
      <c r="F1387" s="148" t="s">
        <v>421</v>
      </c>
      <c r="G1387" s="148" t="s">
        <v>422</v>
      </c>
      <c r="H1387" s="148" t="s">
        <v>423</v>
      </c>
      <c r="I1387" s="149" t="s">
        <v>424</v>
      </c>
      <c r="J1387" s="148" t="s">
        <v>425</v>
      </c>
    </row>
    <row r="1388" spans="1:8" ht="12.75">
      <c r="A1388" s="150" t="s">
        <v>488</v>
      </c>
      <c r="C1388" s="151">
        <v>267.7160000000149</v>
      </c>
      <c r="D1388" s="131">
        <v>154586.27061724663</v>
      </c>
      <c r="F1388" s="131">
        <v>7952.5</v>
      </c>
      <c r="G1388" s="131">
        <v>8127.75</v>
      </c>
      <c r="H1388" s="152" t="s">
        <v>951</v>
      </c>
    </row>
    <row r="1390" spans="4:8" ht="12.75">
      <c r="D1390" s="131">
        <v>155780.49120116234</v>
      </c>
      <c r="F1390" s="131">
        <v>7929.75</v>
      </c>
      <c r="G1390" s="131">
        <v>8242.25</v>
      </c>
      <c r="H1390" s="152" t="s">
        <v>952</v>
      </c>
    </row>
    <row r="1392" spans="4:8" ht="12.75">
      <c r="D1392" s="131">
        <v>155664.2078742981</v>
      </c>
      <c r="F1392" s="131">
        <v>7966.500000007451</v>
      </c>
      <c r="G1392" s="131">
        <v>8080.75</v>
      </c>
      <c r="H1392" s="152" t="s">
        <v>953</v>
      </c>
    </row>
    <row r="1394" spans="1:8" ht="12.75">
      <c r="A1394" s="147" t="s">
        <v>426</v>
      </c>
      <c r="C1394" s="153" t="s">
        <v>427</v>
      </c>
      <c r="D1394" s="131">
        <v>155343.6565642357</v>
      </c>
      <c r="F1394" s="131">
        <v>7949.583333335817</v>
      </c>
      <c r="G1394" s="131">
        <v>8150.25</v>
      </c>
      <c r="H1394" s="131">
        <v>147276.9089482832</v>
      </c>
    </row>
    <row r="1395" spans="1:8" ht="12.75">
      <c r="A1395" s="130">
        <v>38387.88077546296</v>
      </c>
      <c r="C1395" s="153" t="s">
        <v>428</v>
      </c>
      <c r="D1395" s="131">
        <v>658.4873252732909</v>
      </c>
      <c r="F1395" s="131">
        <v>18.547798614943225</v>
      </c>
      <c r="G1395" s="131">
        <v>83.06774343871392</v>
      </c>
      <c r="H1395" s="131">
        <v>658.4873252732909</v>
      </c>
    </row>
    <row r="1397" spans="3:8" ht="12.75">
      <c r="C1397" s="153" t="s">
        <v>429</v>
      </c>
      <c r="D1397" s="131">
        <v>0.42389070776185955</v>
      </c>
      <c r="F1397" s="131">
        <v>0.23331787135515406</v>
      </c>
      <c r="G1397" s="131">
        <v>1.0192048518599295</v>
      </c>
      <c r="H1397" s="131">
        <v>0.4471083280981415</v>
      </c>
    </row>
    <row r="1398" spans="1:10" ht="12.75">
      <c r="A1398" s="147" t="s">
        <v>418</v>
      </c>
      <c r="C1398" s="148" t="s">
        <v>419</v>
      </c>
      <c r="D1398" s="148" t="s">
        <v>420</v>
      </c>
      <c r="F1398" s="148" t="s">
        <v>421</v>
      </c>
      <c r="G1398" s="148" t="s">
        <v>422</v>
      </c>
      <c r="H1398" s="148" t="s">
        <v>423</v>
      </c>
      <c r="I1398" s="149" t="s">
        <v>424</v>
      </c>
      <c r="J1398" s="148" t="s">
        <v>425</v>
      </c>
    </row>
    <row r="1399" spans="1:8" ht="12.75">
      <c r="A1399" s="150" t="s">
        <v>487</v>
      </c>
      <c r="C1399" s="151">
        <v>292.40199999976903</v>
      </c>
      <c r="D1399" s="131">
        <v>30951</v>
      </c>
      <c r="F1399" s="131">
        <v>30541.75</v>
      </c>
      <c r="G1399" s="131">
        <v>29068.75</v>
      </c>
      <c r="H1399" s="152" t="s">
        <v>954</v>
      </c>
    </row>
    <row r="1401" spans="4:8" ht="12.75">
      <c r="D1401" s="131">
        <v>32598.7362678051</v>
      </c>
      <c r="F1401" s="131">
        <v>30743.5</v>
      </c>
      <c r="G1401" s="131">
        <v>29304.999999970198</v>
      </c>
      <c r="H1401" s="152" t="s">
        <v>955</v>
      </c>
    </row>
    <row r="1403" spans="4:8" ht="12.75">
      <c r="D1403" s="131">
        <v>31000.76304540038</v>
      </c>
      <c r="F1403" s="131">
        <v>30974.250000029802</v>
      </c>
      <c r="G1403" s="131">
        <v>29158</v>
      </c>
      <c r="H1403" s="152" t="s">
        <v>956</v>
      </c>
    </row>
    <row r="1405" spans="1:8" ht="12.75">
      <c r="A1405" s="147" t="s">
        <v>426</v>
      </c>
      <c r="C1405" s="153" t="s">
        <v>427</v>
      </c>
      <c r="D1405" s="131">
        <v>31516.833104401827</v>
      </c>
      <c r="F1405" s="131">
        <v>30753.166666676603</v>
      </c>
      <c r="G1405" s="131">
        <v>29177.24999999007</v>
      </c>
      <c r="H1405" s="131">
        <v>1667.3700629720242</v>
      </c>
    </row>
    <row r="1406" spans="1:8" ht="12.75">
      <c r="A1406" s="130">
        <v>38387.88144675926</v>
      </c>
      <c r="C1406" s="153" t="s">
        <v>428</v>
      </c>
      <c r="D1406" s="131">
        <v>937.2859389792873</v>
      </c>
      <c r="F1406" s="131">
        <v>216.41198173911414</v>
      </c>
      <c r="G1406" s="131">
        <v>119.29558875387825</v>
      </c>
      <c r="H1406" s="131">
        <v>937.2859389792873</v>
      </c>
    </row>
    <row r="1408" spans="3:8" ht="12.75">
      <c r="C1408" s="153" t="s">
        <v>429</v>
      </c>
      <c r="D1408" s="131">
        <v>2.9739217004273826</v>
      </c>
      <c r="F1408" s="131">
        <v>0.7037063340004365</v>
      </c>
      <c r="G1408" s="131">
        <v>0.40886508753881484</v>
      </c>
      <c r="H1408" s="131">
        <v>56.21343214646725</v>
      </c>
    </row>
    <row r="1409" spans="1:10" ht="12.75">
      <c r="A1409" s="147" t="s">
        <v>418</v>
      </c>
      <c r="C1409" s="148" t="s">
        <v>419</v>
      </c>
      <c r="D1409" s="148" t="s">
        <v>420</v>
      </c>
      <c r="F1409" s="148" t="s">
        <v>421</v>
      </c>
      <c r="G1409" s="148" t="s">
        <v>422</v>
      </c>
      <c r="H1409" s="148" t="s">
        <v>423</v>
      </c>
      <c r="I1409" s="149" t="s">
        <v>424</v>
      </c>
      <c r="J1409" s="148" t="s">
        <v>425</v>
      </c>
    </row>
    <row r="1410" spans="1:8" ht="12.75">
      <c r="A1410" s="150" t="s">
        <v>491</v>
      </c>
      <c r="C1410" s="151">
        <v>324.75400000019</v>
      </c>
      <c r="D1410" s="131">
        <v>43107.19371372461</v>
      </c>
      <c r="F1410" s="131">
        <v>39204</v>
      </c>
      <c r="G1410" s="131">
        <v>36314</v>
      </c>
      <c r="H1410" s="152" t="s">
        <v>957</v>
      </c>
    </row>
    <row r="1412" spans="4:8" ht="12.75">
      <c r="D1412" s="131">
        <v>42980.39863497019</v>
      </c>
      <c r="F1412" s="131">
        <v>38063</v>
      </c>
      <c r="G1412" s="131">
        <v>35837</v>
      </c>
      <c r="H1412" s="152" t="s">
        <v>958</v>
      </c>
    </row>
    <row r="1414" spans="4:8" ht="12.75">
      <c r="D1414" s="131">
        <v>42734.05987304449</v>
      </c>
      <c r="F1414" s="131">
        <v>39285</v>
      </c>
      <c r="G1414" s="131">
        <v>36360</v>
      </c>
      <c r="H1414" s="152" t="s">
        <v>959</v>
      </c>
    </row>
    <row r="1416" spans="1:8" ht="12.75">
      <c r="A1416" s="147" t="s">
        <v>426</v>
      </c>
      <c r="C1416" s="153" t="s">
        <v>427</v>
      </c>
      <c r="D1416" s="131">
        <v>42940.55074057977</v>
      </c>
      <c r="F1416" s="131">
        <v>38850.666666666664</v>
      </c>
      <c r="G1416" s="131">
        <v>36170.333333333336</v>
      </c>
      <c r="H1416" s="131">
        <v>4866.007530703221</v>
      </c>
    </row>
    <row r="1417" spans="1:8" ht="12.75">
      <c r="A1417" s="130">
        <v>38387.88196759259</v>
      </c>
      <c r="C1417" s="153" t="s">
        <v>428</v>
      </c>
      <c r="D1417" s="131">
        <v>189.7316704743988</v>
      </c>
      <c r="F1417" s="131">
        <v>683.3405690673819</v>
      </c>
      <c r="G1417" s="131">
        <v>289.58993997259876</v>
      </c>
      <c r="H1417" s="131">
        <v>189.7316704743988</v>
      </c>
    </row>
    <row r="1419" spans="3:8" ht="12.75">
      <c r="C1419" s="153" t="s">
        <v>429</v>
      </c>
      <c r="D1419" s="131">
        <v>0.4418473149556003</v>
      </c>
      <c r="F1419" s="131">
        <v>1.7588902011137915</v>
      </c>
      <c r="G1419" s="131">
        <v>0.8006283417513397</v>
      </c>
      <c r="H1419" s="131">
        <v>3.8991240617126492</v>
      </c>
    </row>
    <row r="1420" spans="1:10" ht="12.75">
      <c r="A1420" s="147" t="s">
        <v>418</v>
      </c>
      <c r="C1420" s="148" t="s">
        <v>419</v>
      </c>
      <c r="D1420" s="148" t="s">
        <v>420</v>
      </c>
      <c r="F1420" s="148" t="s">
        <v>421</v>
      </c>
      <c r="G1420" s="148" t="s">
        <v>422</v>
      </c>
      <c r="H1420" s="148" t="s">
        <v>423</v>
      </c>
      <c r="I1420" s="149" t="s">
        <v>424</v>
      </c>
      <c r="J1420" s="148" t="s">
        <v>425</v>
      </c>
    </row>
    <row r="1421" spans="1:8" ht="12.75">
      <c r="A1421" s="150" t="s">
        <v>510</v>
      </c>
      <c r="C1421" s="151">
        <v>343.82299999985844</v>
      </c>
      <c r="D1421" s="131">
        <v>33933.871537566185</v>
      </c>
      <c r="F1421" s="131">
        <v>32334</v>
      </c>
      <c r="G1421" s="131">
        <v>31852</v>
      </c>
      <c r="H1421" s="152" t="s">
        <v>960</v>
      </c>
    </row>
    <row r="1423" spans="4:8" ht="12.75">
      <c r="D1423" s="131">
        <v>33872.96500873566</v>
      </c>
      <c r="F1423" s="131">
        <v>32214</v>
      </c>
      <c r="G1423" s="131">
        <v>31275.999999970198</v>
      </c>
      <c r="H1423" s="152" t="s">
        <v>961</v>
      </c>
    </row>
    <row r="1425" spans="4:8" ht="12.75">
      <c r="D1425" s="131">
        <v>33654.785543084145</v>
      </c>
      <c r="F1425" s="131">
        <v>32350</v>
      </c>
      <c r="G1425" s="131">
        <v>32062</v>
      </c>
      <c r="H1425" s="152" t="s">
        <v>962</v>
      </c>
    </row>
    <row r="1427" spans="1:8" ht="12.75">
      <c r="A1427" s="147" t="s">
        <v>426</v>
      </c>
      <c r="C1427" s="153" t="s">
        <v>427</v>
      </c>
      <c r="D1427" s="131">
        <v>33820.540696462</v>
      </c>
      <c r="F1427" s="131">
        <v>32299.333333333336</v>
      </c>
      <c r="G1427" s="131">
        <v>31729.99999999007</v>
      </c>
      <c r="H1427" s="131">
        <v>1803.8201577463876</v>
      </c>
    </row>
    <row r="1428" spans="1:8" ht="12.75">
      <c r="A1428" s="130">
        <v>38387.88239583333</v>
      </c>
      <c r="C1428" s="153" t="s">
        <v>428</v>
      </c>
      <c r="D1428" s="131">
        <v>146.742902612573</v>
      </c>
      <c r="F1428" s="131">
        <v>74.33258594542056</v>
      </c>
      <c r="G1428" s="131">
        <v>406.9545429327841</v>
      </c>
      <c r="H1428" s="131">
        <v>146.742902612573</v>
      </c>
    </row>
    <row r="1430" spans="3:8" ht="12.75">
      <c r="C1430" s="153" t="s">
        <v>429</v>
      </c>
      <c r="D1430" s="131">
        <v>0.4338869207609208</v>
      </c>
      <c r="F1430" s="131">
        <v>0.23013659501358305</v>
      </c>
      <c r="G1430" s="131">
        <v>1.2825545002613035</v>
      </c>
      <c r="H1430" s="131">
        <v>8.135118236837261</v>
      </c>
    </row>
    <row r="1431" spans="1:10" ht="12.75">
      <c r="A1431" s="147" t="s">
        <v>418</v>
      </c>
      <c r="C1431" s="148" t="s">
        <v>419</v>
      </c>
      <c r="D1431" s="148" t="s">
        <v>420</v>
      </c>
      <c r="F1431" s="148" t="s">
        <v>421</v>
      </c>
      <c r="G1431" s="148" t="s">
        <v>422</v>
      </c>
      <c r="H1431" s="148" t="s">
        <v>423</v>
      </c>
      <c r="I1431" s="149" t="s">
        <v>424</v>
      </c>
      <c r="J1431" s="148" t="s">
        <v>425</v>
      </c>
    </row>
    <row r="1432" spans="1:8" ht="12.75">
      <c r="A1432" s="150" t="s">
        <v>492</v>
      </c>
      <c r="C1432" s="151">
        <v>361.38400000007823</v>
      </c>
      <c r="D1432" s="131">
        <v>37712.35889106989</v>
      </c>
      <c r="F1432" s="131">
        <v>33320</v>
      </c>
      <c r="G1432" s="131">
        <v>32904</v>
      </c>
      <c r="H1432" s="152" t="s">
        <v>963</v>
      </c>
    </row>
    <row r="1434" spans="4:8" ht="12.75">
      <c r="D1434" s="131">
        <v>37236.5</v>
      </c>
      <c r="F1434" s="131">
        <v>33042</v>
      </c>
      <c r="G1434" s="131">
        <v>33060</v>
      </c>
      <c r="H1434" s="152" t="s">
        <v>964</v>
      </c>
    </row>
    <row r="1436" spans="4:8" ht="12.75">
      <c r="D1436" s="131">
        <v>37500.40260964632</v>
      </c>
      <c r="F1436" s="131">
        <v>33648</v>
      </c>
      <c r="G1436" s="131">
        <v>32762</v>
      </c>
      <c r="H1436" s="152" t="s">
        <v>965</v>
      </c>
    </row>
    <row r="1438" spans="1:8" ht="12.75">
      <c r="A1438" s="147" t="s">
        <v>426</v>
      </c>
      <c r="C1438" s="153" t="s">
        <v>427</v>
      </c>
      <c r="D1438" s="131">
        <v>37483.0871669054</v>
      </c>
      <c r="F1438" s="131">
        <v>33336.666666666664</v>
      </c>
      <c r="G1438" s="131">
        <v>32908.666666666664</v>
      </c>
      <c r="H1438" s="131">
        <v>4343.148270416575</v>
      </c>
    </row>
    <row r="1439" spans="1:8" ht="12.75">
      <c r="A1439" s="130">
        <v>38387.88282407408</v>
      </c>
      <c r="C1439" s="153" t="s">
        <v>428</v>
      </c>
      <c r="D1439" s="131">
        <v>238.40152992508615</v>
      </c>
      <c r="F1439" s="131">
        <v>303.343589570199</v>
      </c>
      <c r="G1439" s="131">
        <v>149.054799766171</v>
      </c>
      <c r="H1439" s="131">
        <v>238.40152992508615</v>
      </c>
    </row>
    <row r="1441" spans="3:8" ht="12.75">
      <c r="C1441" s="153" t="s">
        <v>429</v>
      </c>
      <c r="D1441" s="131">
        <v>0.6360242657269058</v>
      </c>
      <c r="F1441" s="131">
        <v>0.9099397747331237</v>
      </c>
      <c r="G1441" s="131">
        <v>0.45293478850405466</v>
      </c>
      <c r="H1441" s="131">
        <v>5.489140942964395</v>
      </c>
    </row>
    <row r="1442" spans="1:10" ht="12.75">
      <c r="A1442" s="147" t="s">
        <v>418</v>
      </c>
      <c r="C1442" s="148" t="s">
        <v>419</v>
      </c>
      <c r="D1442" s="148" t="s">
        <v>420</v>
      </c>
      <c r="F1442" s="148" t="s">
        <v>421</v>
      </c>
      <c r="G1442" s="148" t="s">
        <v>422</v>
      </c>
      <c r="H1442" s="148" t="s">
        <v>423</v>
      </c>
      <c r="I1442" s="149" t="s">
        <v>424</v>
      </c>
      <c r="J1442" s="148" t="s">
        <v>425</v>
      </c>
    </row>
    <row r="1443" spans="1:8" ht="12.75">
      <c r="A1443" s="150" t="s">
        <v>511</v>
      </c>
      <c r="C1443" s="151">
        <v>371.029</v>
      </c>
      <c r="D1443" s="131">
        <v>44908.193214178085</v>
      </c>
      <c r="F1443" s="131">
        <v>44772</v>
      </c>
      <c r="G1443" s="131">
        <v>45252</v>
      </c>
      <c r="H1443" s="152" t="s">
        <v>966</v>
      </c>
    </row>
    <row r="1445" spans="4:8" ht="12.75">
      <c r="D1445" s="131">
        <v>44785.5</v>
      </c>
      <c r="F1445" s="131">
        <v>43942</v>
      </c>
      <c r="G1445" s="131">
        <v>44446</v>
      </c>
      <c r="H1445" s="152" t="s">
        <v>967</v>
      </c>
    </row>
    <row r="1447" spans="4:8" ht="12.75">
      <c r="D1447" s="131">
        <v>45075</v>
      </c>
      <c r="F1447" s="131">
        <v>44480</v>
      </c>
      <c r="G1447" s="131">
        <v>44716</v>
      </c>
      <c r="H1447" s="152" t="s">
        <v>968</v>
      </c>
    </row>
    <row r="1449" spans="1:8" ht="12.75">
      <c r="A1449" s="147" t="s">
        <v>426</v>
      </c>
      <c r="C1449" s="153" t="s">
        <v>427</v>
      </c>
      <c r="D1449" s="131">
        <v>44922.89773805936</v>
      </c>
      <c r="F1449" s="131">
        <v>44398</v>
      </c>
      <c r="G1449" s="131">
        <v>44804.66666666667</v>
      </c>
      <c r="H1449" s="131">
        <v>370.1408670234209</v>
      </c>
    </row>
    <row r="1450" spans="1:8" ht="12.75">
      <c r="A1450" s="130">
        <v>38387.88327546296</v>
      </c>
      <c r="C1450" s="153" t="s">
        <v>428</v>
      </c>
      <c r="D1450" s="131">
        <v>145.30908356618903</v>
      </c>
      <c r="F1450" s="131">
        <v>421.032065287194</v>
      </c>
      <c r="G1450" s="131">
        <v>410.2503300831497</v>
      </c>
      <c r="H1450" s="131">
        <v>145.30908356618903</v>
      </c>
    </row>
    <row r="1452" spans="3:8" ht="12.75">
      <c r="C1452" s="153" t="s">
        <v>429</v>
      </c>
      <c r="D1452" s="131">
        <v>0.32346329128960205</v>
      </c>
      <c r="F1452" s="131">
        <v>0.9483131341213433</v>
      </c>
      <c r="G1452" s="131">
        <v>0.9156419645642935</v>
      </c>
      <c r="H1452" s="131">
        <v>39.25777900039189</v>
      </c>
    </row>
    <row r="1453" spans="1:10" ht="12.75">
      <c r="A1453" s="147" t="s">
        <v>418</v>
      </c>
      <c r="C1453" s="148" t="s">
        <v>419</v>
      </c>
      <c r="D1453" s="148" t="s">
        <v>420</v>
      </c>
      <c r="F1453" s="148" t="s">
        <v>421</v>
      </c>
      <c r="G1453" s="148" t="s">
        <v>422</v>
      </c>
      <c r="H1453" s="148" t="s">
        <v>423</v>
      </c>
      <c r="I1453" s="149" t="s">
        <v>424</v>
      </c>
      <c r="J1453" s="148" t="s">
        <v>425</v>
      </c>
    </row>
    <row r="1454" spans="1:8" ht="12.75">
      <c r="A1454" s="150" t="s">
        <v>486</v>
      </c>
      <c r="C1454" s="151">
        <v>407.77100000018254</v>
      </c>
      <c r="D1454" s="131">
        <v>98278.69347059727</v>
      </c>
      <c r="F1454" s="131">
        <v>87900</v>
      </c>
      <c r="G1454" s="131">
        <v>87800</v>
      </c>
      <c r="H1454" s="152" t="s">
        <v>969</v>
      </c>
    </row>
    <row r="1456" spans="4:8" ht="12.75">
      <c r="D1456" s="131">
        <v>97463.2601134777</v>
      </c>
      <c r="F1456" s="131">
        <v>87200</v>
      </c>
      <c r="G1456" s="131">
        <v>86900</v>
      </c>
      <c r="H1456" s="152" t="s">
        <v>970</v>
      </c>
    </row>
    <row r="1458" spans="4:8" ht="12.75">
      <c r="D1458" s="131">
        <v>97732.0277724266</v>
      </c>
      <c r="F1458" s="131">
        <v>88600</v>
      </c>
      <c r="G1458" s="131">
        <v>87200</v>
      </c>
      <c r="H1458" s="152" t="s">
        <v>971</v>
      </c>
    </row>
    <row r="1460" spans="1:8" ht="12.75">
      <c r="A1460" s="147" t="s">
        <v>426</v>
      </c>
      <c r="C1460" s="153" t="s">
        <v>427</v>
      </c>
      <c r="D1460" s="131">
        <v>97824.66045216718</v>
      </c>
      <c r="F1460" s="131">
        <v>87900</v>
      </c>
      <c r="G1460" s="131">
        <v>87300</v>
      </c>
      <c r="H1460" s="131">
        <v>10229.566112544551</v>
      </c>
    </row>
    <row r="1461" spans="1:8" ht="12.75">
      <c r="A1461" s="130">
        <v>38387.883738425924</v>
      </c>
      <c r="C1461" s="153" t="s">
        <v>428</v>
      </c>
      <c r="D1461" s="131">
        <v>415.533993788101</v>
      </c>
      <c r="F1461" s="131">
        <v>700</v>
      </c>
      <c r="G1461" s="131">
        <v>458.25756949558405</v>
      </c>
      <c r="H1461" s="131">
        <v>415.533993788101</v>
      </c>
    </row>
    <row r="1463" spans="3:8" ht="12.75">
      <c r="C1463" s="153" t="s">
        <v>429</v>
      </c>
      <c r="D1463" s="131">
        <v>0.4247742766163574</v>
      </c>
      <c r="F1463" s="131">
        <v>0.7963594994311717</v>
      </c>
      <c r="G1463" s="131">
        <v>0.5249227600178512</v>
      </c>
      <c r="H1463" s="131">
        <v>4.062088159130526</v>
      </c>
    </row>
    <row r="1464" spans="1:10" ht="12.75">
      <c r="A1464" s="147" t="s">
        <v>418</v>
      </c>
      <c r="C1464" s="148" t="s">
        <v>419</v>
      </c>
      <c r="D1464" s="148" t="s">
        <v>420</v>
      </c>
      <c r="F1464" s="148" t="s">
        <v>421</v>
      </c>
      <c r="G1464" s="148" t="s">
        <v>422</v>
      </c>
      <c r="H1464" s="148" t="s">
        <v>423</v>
      </c>
      <c r="I1464" s="149" t="s">
        <v>424</v>
      </c>
      <c r="J1464" s="148" t="s">
        <v>425</v>
      </c>
    </row>
    <row r="1465" spans="1:8" ht="12.75">
      <c r="A1465" s="150" t="s">
        <v>493</v>
      </c>
      <c r="C1465" s="151">
        <v>455.40299999993294</v>
      </c>
      <c r="D1465" s="131">
        <v>68300</v>
      </c>
      <c r="F1465" s="131">
        <v>60617.5</v>
      </c>
      <c r="G1465" s="131">
        <v>62967.5</v>
      </c>
      <c r="H1465" s="152" t="s">
        <v>972</v>
      </c>
    </row>
    <row r="1467" spans="4:8" ht="12.75">
      <c r="D1467" s="131">
        <v>68429.9397124052</v>
      </c>
      <c r="F1467" s="131">
        <v>61067.5</v>
      </c>
      <c r="G1467" s="131">
        <v>63420</v>
      </c>
      <c r="H1467" s="152" t="s">
        <v>973</v>
      </c>
    </row>
    <row r="1469" spans="4:8" ht="12.75">
      <c r="D1469" s="131">
        <v>68610.16685903072</v>
      </c>
      <c r="F1469" s="131">
        <v>60792.5</v>
      </c>
      <c r="G1469" s="131">
        <v>63492.5</v>
      </c>
      <c r="H1469" s="152" t="s">
        <v>974</v>
      </c>
    </row>
    <row r="1471" spans="1:8" ht="12.75">
      <c r="A1471" s="147" t="s">
        <v>426</v>
      </c>
      <c r="C1471" s="153" t="s">
        <v>427</v>
      </c>
      <c r="D1471" s="131">
        <v>68446.70219047864</v>
      </c>
      <c r="F1471" s="131">
        <v>60825.83333333333</v>
      </c>
      <c r="G1471" s="131">
        <v>63293.33333333333</v>
      </c>
      <c r="H1471" s="131">
        <v>6394.291822261588</v>
      </c>
    </row>
    <row r="1472" spans="1:8" ht="12.75">
      <c r="A1472" s="130">
        <v>38387.88439814815</v>
      </c>
      <c r="C1472" s="153" t="s">
        <v>428</v>
      </c>
      <c r="D1472" s="131">
        <v>155.7613739461962</v>
      </c>
      <c r="F1472" s="131">
        <v>226.84429314693665</v>
      </c>
      <c r="G1472" s="131">
        <v>284.49882835142455</v>
      </c>
      <c r="H1472" s="131">
        <v>155.7613739461962</v>
      </c>
    </row>
    <row r="1474" spans="3:8" ht="12.75">
      <c r="C1474" s="153" t="s">
        <v>429</v>
      </c>
      <c r="D1474" s="131">
        <v>0.22756592934562683</v>
      </c>
      <c r="F1474" s="131">
        <v>0.37294070745204755</v>
      </c>
      <c r="G1474" s="131">
        <v>0.4494925663862828</v>
      </c>
      <c r="H1474" s="131">
        <v>2.435944093197567</v>
      </c>
    </row>
    <row r="1475" spans="1:16" ht="12.75">
      <c r="A1475" s="141" t="s">
        <v>409</v>
      </c>
      <c r="B1475" s="136" t="s">
        <v>575</v>
      </c>
      <c r="D1475" s="141" t="s">
        <v>410</v>
      </c>
      <c r="E1475" s="136" t="s">
        <v>411</v>
      </c>
      <c r="F1475" s="137" t="s">
        <v>447</v>
      </c>
      <c r="G1475" s="142" t="s">
        <v>413</v>
      </c>
      <c r="H1475" s="143">
        <v>1</v>
      </c>
      <c r="I1475" s="144" t="s">
        <v>414</v>
      </c>
      <c r="J1475" s="143">
        <v>14</v>
      </c>
      <c r="K1475" s="142" t="s">
        <v>415</v>
      </c>
      <c r="L1475" s="145">
        <v>1</v>
      </c>
      <c r="M1475" s="142" t="s">
        <v>416</v>
      </c>
      <c r="N1475" s="146">
        <v>1</v>
      </c>
      <c r="O1475" s="142" t="s">
        <v>417</v>
      </c>
      <c r="P1475" s="146">
        <v>1</v>
      </c>
    </row>
    <row r="1477" spans="1:10" ht="12.75">
      <c r="A1477" s="147" t="s">
        <v>418</v>
      </c>
      <c r="C1477" s="148" t="s">
        <v>419</v>
      </c>
      <c r="D1477" s="148" t="s">
        <v>420</v>
      </c>
      <c r="F1477" s="148" t="s">
        <v>421</v>
      </c>
      <c r="G1477" s="148" t="s">
        <v>422</v>
      </c>
      <c r="H1477" s="148" t="s">
        <v>423</v>
      </c>
      <c r="I1477" s="149" t="s">
        <v>424</v>
      </c>
      <c r="J1477" s="148" t="s">
        <v>425</v>
      </c>
    </row>
    <row r="1478" spans="1:8" ht="12.75">
      <c r="A1478" s="150" t="s">
        <v>489</v>
      </c>
      <c r="C1478" s="151">
        <v>228.61599999992177</v>
      </c>
      <c r="D1478" s="131">
        <v>24602.97368016839</v>
      </c>
      <c r="F1478" s="131">
        <v>19494</v>
      </c>
      <c r="G1478" s="131">
        <v>19891</v>
      </c>
      <c r="H1478" s="152" t="s">
        <v>975</v>
      </c>
    </row>
    <row r="1480" spans="4:8" ht="12.75">
      <c r="D1480" s="131">
        <v>24282.04847294092</v>
      </c>
      <c r="F1480" s="131">
        <v>19624</v>
      </c>
      <c r="G1480" s="131">
        <v>19657</v>
      </c>
      <c r="H1480" s="152" t="s">
        <v>976</v>
      </c>
    </row>
    <row r="1482" spans="4:8" ht="12.75">
      <c r="D1482" s="131">
        <v>24414.533461153507</v>
      </c>
      <c r="F1482" s="131">
        <v>19590</v>
      </c>
      <c r="G1482" s="131">
        <v>19948</v>
      </c>
      <c r="H1482" s="152" t="s">
        <v>977</v>
      </c>
    </row>
    <row r="1484" spans="1:8" ht="12.75">
      <c r="A1484" s="147" t="s">
        <v>426</v>
      </c>
      <c r="C1484" s="153" t="s">
        <v>427</v>
      </c>
      <c r="D1484" s="131">
        <v>24433.18520475427</v>
      </c>
      <c r="F1484" s="131">
        <v>19569.333333333332</v>
      </c>
      <c r="G1484" s="131">
        <v>19832</v>
      </c>
      <c r="H1484" s="131">
        <v>4717.430635563673</v>
      </c>
    </row>
    <row r="1485" spans="1:8" ht="12.75">
      <c r="A1485" s="130">
        <v>38387.88662037037</v>
      </c>
      <c r="C1485" s="153" t="s">
        <v>428</v>
      </c>
      <c r="D1485" s="131">
        <v>161.27356514013272</v>
      </c>
      <c r="F1485" s="131">
        <v>67.41908730718129</v>
      </c>
      <c r="G1485" s="131">
        <v>154.21089455677247</v>
      </c>
      <c r="H1485" s="131">
        <v>161.27356514013272</v>
      </c>
    </row>
    <row r="1487" spans="3:8" ht="12.75">
      <c r="C1487" s="153" t="s">
        <v>429</v>
      </c>
      <c r="D1487" s="131">
        <v>0.660059520642244</v>
      </c>
      <c r="F1487" s="131">
        <v>0.3445139707050894</v>
      </c>
      <c r="G1487" s="131">
        <v>0.7775861968372957</v>
      </c>
      <c r="H1487" s="131">
        <v>3.418673799341674</v>
      </c>
    </row>
    <row r="1488" spans="1:10" ht="12.75">
      <c r="A1488" s="147" t="s">
        <v>418</v>
      </c>
      <c r="C1488" s="148" t="s">
        <v>419</v>
      </c>
      <c r="D1488" s="148" t="s">
        <v>420</v>
      </c>
      <c r="F1488" s="148" t="s">
        <v>421</v>
      </c>
      <c r="G1488" s="148" t="s">
        <v>422</v>
      </c>
      <c r="H1488" s="148" t="s">
        <v>423</v>
      </c>
      <c r="I1488" s="149" t="s">
        <v>424</v>
      </c>
      <c r="J1488" s="148" t="s">
        <v>425</v>
      </c>
    </row>
    <row r="1489" spans="1:8" ht="12.75">
      <c r="A1489" s="150" t="s">
        <v>490</v>
      </c>
      <c r="C1489" s="151">
        <v>231.6040000000503</v>
      </c>
      <c r="D1489" s="131">
        <v>36809</v>
      </c>
      <c r="F1489" s="131">
        <v>30444</v>
      </c>
      <c r="G1489" s="131">
        <v>32371</v>
      </c>
      <c r="H1489" s="152" t="s">
        <v>978</v>
      </c>
    </row>
    <row r="1491" spans="4:8" ht="12.75">
      <c r="D1491" s="131">
        <v>40458.17996698618</v>
      </c>
      <c r="F1491" s="131">
        <v>30111</v>
      </c>
      <c r="G1491" s="131">
        <v>32933</v>
      </c>
      <c r="H1491" s="152" t="s">
        <v>979</v>
      </c>
    </row>
    <row r="1493" spans="4:8" ht="12.75">
      <c r="D1493" s="131">
        <v>40881.52931505442</v>
      </c>
      <c r="F1493" s="131">
        <v>30724.000000029802</v>
      </c>
      <c r="G1493" s="131">
        <v>32750</v>
      </c>
      <c r="H1493" s="152" t="s">
        <v>980</v>
      </c>
    </row>
    <row r="1495" spans="1:8" ht="12.75">
      <c r="A1495" s="147" t="s">
        <v>426</v>
      </c>
      <c r="C1495" s="153" t="s">
        <v>427</v>
      </c>
      <c r="D1495" s="131">
        <v>39382.903094013534</v>
      </c>
      <c r="F1495" s="131">
        <v>30426.333333343267</v>
      </c>
      <c r="G1495" s="131">
        <v>32684.666666666664</v>
      </c>
      <c r="H1495" s="131">
        <v>7717.11239633463</v>
      </c>
    </row>
    <row r="1496" spans="1:8" ht="12.75">
      <c r="A1496" s="130">
        <v>38387.887083333335</v>
      </c>
      <c r="C1496" s="153" t="s">
        <v>428</v>
      </c>
      <c r="D1496" s="131">
        <v>2239.093347910339</v>
      </c>
      <c r="F1496" s="131">
        <v>306.8816275733719</v>
      </c>
      <c r="G1496" s="131">
        <v>286.6397274163743</v>
      </c>
      <c r="H1496" s="131">
        <v>2239.093347910339</v>
      </c>
    </row>
    <row r="1498" spans="3:8" ht="12.75">
      <c r="C1498" s="153" t="s">
        <v>429</v>
      </c>
      <c r="D1498" s="131">
        <v>5.685445134822212</v>
      </c>
      <c r="F1498" s="131">
        <v>1.0086053557990504</v>
      </c>
      <c r="G1498" s="131">
        <v>0.8769853165083759</v>
      </c>
      <c r="H1498" s="131">
        <v>29.01465253990383</v>
      </c>
    </row>
    <row r="1499" spans="1:10" ht="12.75">
      <c r="A1499" s="147" t="s">
        <v>418</v>
      </c>
      <c r="C1499" s="148" t="s">
        <v>419</v>
      </c>
      <c r="D1499" s="148" t="s">
        <v>420</v>
      </c>
      <c r="F1499" s="148" t="s">
        <v>421</v>
      </c>
      <c r="G1499" s="148" t="s">
        <v>422</v>
      </c>
      <c r="H1499" s="148" t="s">
        <v>423</v>
      </c>
      <c r="I1499" s="149" t="s">
        <v>424</v>
      </c>
      <c r="J1499" s="148" t="s">
        <v>425</v>
      </c>
    </row>
    <row r="1500" spans="1:8" ht="12.75">
      <c r="A1500" s="150" t="s">
        <v>488</v>
      </c>
      <c r="C1500" s="151">
        <v>267.7160000000149</v>
      </c>
      <c r="D1500" s="131">
        <v>17085.140194416046</v>
      </c>
      <c r="F1500" s="131">
        <v>7511.5</v>
      </c>
      <c r="G1500" s="131">
        <v>7649.250000007451</v>
      </c>
      <c r="H1500" s="152" t="s">
        <v>981</v>
      </c>
    </row>
    <row r="1502" spans="4:8" ht="12.75">
      <c r="D1502" s="131">
        <v>17607</v>
      </c>
      <c r="F1502" s="131">
        <v>7518.75</v>
      </c>
      <c r="G1502" s="131">
        <v>7636</v>
      </c>
      <c r="H1502" s="152" t="s">
        <v>982</v>
      </c>
    </row>
    <row r="1504" spans="4:8" ht="12.75">
      <c r="D1504" s="131">
        <v>17460.599336475134</v>
      </c>
      <c r="F1504" s="131">
        <v>7495.499999992549</v>
      </c>
      <c r="G1504" s="131">
        <v>7550</v>
      </c>
      <c r="H1504" s="152" t="s">
        <v>983</v>
      </c>
    </row>
    <row r="1506" spans="1:8" ht="12.75">
      <c r="A1506" s="147" t="s">
        <v>426</v>
      </c>
      <c r="C1506" s="153" t="s">
        <v>427</v>
      </c>
      <c r="D1506" s="131">
        <v>17384.24651029706</v>
      </c>
      <c r="F1506" s="131">
        <v>7508.583333330849</v>
      </c>
      <c r="G1506" s="131">
        <v>7611.750000002483</v>
      </c>
      <c r="H1506" s="131">
        <v>9815.426722693695</v>
      </c>
    </row>
    <row r="1507" spans="1:8" ht="12.75">
      <c r="A1507" s="130">
        <v>38387.887719907405</v>
      </c>
      <c r="C1507" s="153" t="s">
        <v>428</v>
      </c>
      <c r="D1507" s="131">
        <v>269.1778774714818</v>
      </c>
      <c r="F1507" s="131">
        <v>11.896252915197413</v>
      </c>
      <c r="G1507" s="131">
        <v>53.885874775118424</v>
      </c>
      <c r="H1507" s="131">
        <v>269.1778774714818</v>
      </c>
    </row>
    <row r="1509" spans="3:8" ht="12.75">
      <c r="C1509" s="153" t="s">
        <v>429</v>
      </c>
      <c r="D1509" s="131">
        <v>1.5484011763871501</v>
      </c>
      <c r="F1509" s="131">
        <v>0.15843538503980575</v>
      </c>
      <c r="G1509" s="131">
        <v>0.7079301707899086</v>
      </c>
      <c r="H1509" s="131">
        <v>2.7423960778916605</v>
      </c>
    </row>
    <row r="1510" spans="1:10" ht="12.75">
      <c r="A1510" s="147" t="s">
        <v>418</v>
      </c>
      <c r="C1510" s="148" t="s">
        <v>419</v>
      </c>
      <c r="D1510" s="148" t="s">
        <v>420</v>
      </c>
      <c r="F1510" s="148" t="s">
        <v>421</v>
      </c>
      <c r="G1510" s="148" t="s">
        <v>422</v>
      </c>
      <c r="H1510" s="148" t="s">
        <v>423</v>
      </c>
      <c r="I1510" s="149" t="s">
        <v>424</v>
      </c>
      <c r="J1510" s="148" t="s">
        <v>425</v>
      </c>
    </row>
    <row r="1511" spans="1:8" ht="12.75">
      <c r="A1511" s="150" t="s">
        <v>487</v>
      </c>
      <c r="C1511" s="151">
        <v>292.40199999976903</v>
      </c>
      <c r="D1511" s="131">
        <v>59735.143557429314</v>
      </c>
      <c r="F1511" s="131">
        <v>29319.749999970198</v>
      </c>
      <c r="G1511" s="131">
        <v>28457.500000029802</v>
      </c>
      <c r="H1511" s="152" t="s">
        <v>984</v>
      </c>
    </row>
    <row r="1513" spans="4:8" ht="12.75">
      <c r="D1513" s="131">
        <v>58022.4479893446</v>
      </c>
      <c r="F1513" s="131">
        <v>29434</v>
      </c>
      <c r="G1513" s="131">
        <v>28309.750000029802</v>
      </c>
      <c r="H1513" s="152" t="s">
        <v>985</v>
      </c>
    </row>
    <row r="1515" spans="4:8" ht="12.75">
      <c r="D1515" s="131">
        <v>58712.470161259174</v>
      </c>
      <c r="F1515" s="131">
        <v>29067.499999970198</v>
      </c>
      <c r="G1515" s="131">
        <v>28322.000000029802</v>
      </c>
      <c r="H1515" s="152" t="s">
        <v>986</v>
      </c>
    </row>
    <row r="1517" spans="1:8" ht="12.75">
      <c r="A1517" s="147" t="s">
        <v>426</v>
      </c>
      <c r="C1517" s="153" t="s">
        <v>427</v>
      </c>
      <c r="D1517" s="131">
        <v>58823.3539026777</v>
      </c>
      <c r="F1517" s="131">
        <v>29273.74999998013</v>
      </c>
      <c r="G1517" s="131">
        <v>28363.083333363138</v>
      </c>
      <c r="H1517" s="131">
        <v>30071.822358412952</v>
      </c>
    </row>
    <row r="1518" spans="1:8" ht="12.75">
      <c r="A1518" s="130">
        <v>38387.888402777775</v>
      </c>
      <c r="C1518" s="153" t="s">
        <v>428</v>
      </c>
      <c r="D1518" s="131">
        <v>861.7151097181533</v>
      </c>
      <c r="F1518" s="131">
        <v>187.53016425279256</v>
      </c>
      <c r="G1518" s="131">
        <v>81.99631597415419</v>
      </c>
      <c r="H1518" s="131">
        <v>861.7151097181533</v>
      </c>
    </row>
    <row r="1520" spans="3:8" ht="12.75">
      <c r="C1520" s="153" t="s">
        <v>429</v>
      </c>
      <c r="D1520" s="131">
        <v>1.4649200573361512</v>
      </c>
      <c r="F1520" s="131">
        <v>0.6406086143829194</v>
      </c>
      <c r="G1520" s="131">
        <v>0.2890952122885136</v>
      </c>
      <c r="H1520" s="131">
        <v>2.865523410745602</v>
      </c>
    </row>
    <row r="1521" spans="1:10" ht="12.75">
      <c r="A1521" s="147" t="s">
        <v>418</v>
      </c>
      <c r="C1521" s="148" t="s">
        <v>419</v>
      </c>
      <c r="D1521" s="148" t="s">
        <v>420</v>
      </c>
      <c r="F1521" s="148" t="s">
        <v>421</v>
      </c>
      <c r="G1521" s="148" t="s">
        <v>422</v>
      </c>
      <c r="H1521" s="148" t="s">
        <v>423</v>
      </c>
      <c r="I1521" s="149" t="s">
        <v>424</v>
      </c>
      <c r="J1521" s="148" t="s">
        <v>425</v>
      </c>
    </row>
    <row r="1522" spans="1:8" ht="12.75">
      <c r="A1522" s="150" t="s">
        <v>491</v>
      </c>
      <c r="C1522" s="151">
        <v>324.75400000019</v>
      </c>
      <c r="D1522" s="131">
        <v>44857.18634200096</v>
      </c>
      <c r="F1522" s="131">
        <v>39505</v>
      </c>
      <c r="G1522" s="131">
        <v>36628</v>
      </c>
      <c r="H1522" s="152" t="s">
        <v>987</v>
      </c>
    </row>
    <row r="1524" spans="4:8" ht="12.75">
      <c r="D1524" s="131">
        <v>44211.31599509716</v>
      </c>
      <c r="F1524" s="131">
        <v>38216</v>
      </c>
      <c r="G1524" s="131">
        <v>36239</v>
      </c>
      <c r="H1524" s="152" t="s">
        <v>988</v>
      </c>
    </row>
    <row r="1526" spans="4:8" ht="12.75">
      <c r="D1526" s="131">
        <v>45112.55540424585</v>
      </c>
      <c r="F1526" s="131">
        <v>39432</v>
      </c>
      <c r="G1526" s="131">
        <v>36624</v>
      </c>
      <c r="H1526" s="152" t="s">
        <v>989</v>
      </c>
    </row>
    <row r="1528" spans="1:8" ht="12.75">
      <c r="A1528" s="147" t="s">
        <v>426</v>
      </c>
      <c r="C1528" s="153" t="s">
        <v>427</v>
      </c>
      <c r="D1528" s="131">
        <v>44727.01924711466</v>
      </c>
      <c r="F1528" s="131">
        <v>39051</v>
      </c>
      <c r="G1528" s="131">
        <v>36497</v>
      </c>
      <c r="H1528" s="131">
        <v>6415.561334656746</v>
      </c>
    </row>
    <row r="1529" spans="1:8" ht="12.75">
      <c r="A1529" s="130">
        <v>38387.88891203704</v>
      </c>
      <c r="C1529" s="153" t="s">
        <v>428</v>
      </c>
      <c r="D1529" s="131">
        <v>464.50589080699615</v>
      </c>
      <c r="F1529" s="131">
        <v>724.051793727493</v>
      </c>
      <c r="G1529" s="131">
        <v>223.44350516405706</v>
      </c>
      <c r="H1529" s="131">
        <v>464.50589080699615</v>
      </c>
    </row>
    <row r="1531" spans="3:8" ht="12.75">
      <c r="C1531" s="153" t="s">
        <v>429</v>
      </c>
      <c r="D1531" s="131">
        <v>1.0385353162942141</v>
      </c>
      <c r="F1531" s="131">
        <v>1.8541184444124168</v>
      </c>
      <c r="G1531" s="131">
        <v>0.6122243065568598</v>
      </c>
      <c r="H1531" s="131">
        <v>7.240300054458897</v>
      </c>
    </row>
    <row r="1532" spans="1:10" ht="12.75">
      <c r="A1532" s="147" t="s">
        <v>418</v>
      </c>
      <c r="C1532" s="148" t="s">
        <v>419</v>
      </c>
      <c r="D1532" s="148" t="s">
        <v>420</v>
      </c>
      <c r="F1532" s="148" t="s">
        <v>421</v>
      </c>
      <c r="G1532" s="148" t="s">
        <v>422</v>
      </c>
      <c r="H1532" s="148" t="s">
        <v>423</v>
      </c>
      <c r="I1532" s="149" t="s">
        <v>424</v>
      </c>
      <c r="J1532" s="148" t="s">
        <v>425</v>
      </c>
    </row>
    <row r="1533" spans="1:8" ht="12.75">
      <c r="A1533" s="150" t="s">
        <v>510</v>
      </c>
      <c r="C1533" s="151">
        <v>343.82299999985844</v>
      </c>
      <c r="D1533" s="131">
        <v>38004.23224169016</v>
      </c>
      <c r="F1533" s="131">
        <v>32312</v>
      </c>
      <c r="G1533" s="131">
        <v>32570.000000029802</v>
      </c>
      <c r="H1533" s="152" t="s">
        <v>990</v>
      </c>
    </row>
    <row r="1535" spans="4:8" ht="12.75">
      <c r="D1535" s="131">
        <v>38998</v>
      </c>
      <c r="F1535" s="131">
        <v>31940</v>
      </c>
      <c r="G1535" s="131">
        <v>32266.000000029802</v>
      </c>
      <c r="H1535" s="152" t="s">
        <v>991</v>
      </c>
    </row>
    <row r="1537" spans="4:8" ht="12.75">
      <c r="D1537" s="131">
        <v>38662.04908531904</v>
      </c>
      <c r="F1537" s="131">
        <v>32279.999999970198</v>
      </c>
      <c r="G1537" s="131">
        <v>31658</v>
      </c>
      <c r="H1537" s="152" t="s">
        <v>992</v>
      </c>
    </row>
    <row r="1539" spans="1:8" ht="12.75">
      <c r="A1539" s="147" t="s">
        <v>426</v>
      </c>
      <c r="C1539" s="153" t="s">
        <v>427</v>
      </c>
      <c r="D1539" s="131">
        <v>38554.7604423364</v>
      </c>
      <c r="F1539" s="131">
        <v>32177.333333323397</v>
      </c>
      <c r="G1539" s="131">
        <v>32164.666666686535</v>
      </c>
      <c r="H1539" s="131">
        <v>6383.714747285846</v>
      </c>
    </row>
    <row r="1540" spans="1:8" ht="12.75">
      <c r="A1540" s="130">
        <v>38387.88935185185</v>
      </c>
      <c r="C1540" s="153" t="s">
        <v>428</v>
      </c>
      <c r="D1540" s="131">
        <v>505.4965173457334</v>
      </c>
      <c r="F1540" s="131">
        <v>206.1585150554657</v>
      </c>
      <c r="G1540" s="131">
        <v>464.36767043862136</v>
      </c>
      <c r="H1540" s="131">
        <v>505.4965173457334</v>
      </c>
    </row>
    <row r="1542" spans="3:8" ht="12.75">
      <c r="C1542" s="153" t="s">
        <v>429</v>
      </c>
      <c r="D1542" s="131">
        <v>1.3111131065170758</v>
      </c>
      <c r="F1542" s="131">
        <v>0.6406948422974642</v>
      </c>
      <c r="G1542" s="131">
        <v>1.443719828502294</v>
      </c>
      <c r="H1542" s="131">
        <v>7.918532349219625</v>
      </c>
    </row>
    <row r="1543" spans="1:10" ht="12.75">
      <c r="A1543" s="147" t="s">
        <v>418</v>
      </c>
      <c r="C1543" s="148" t="s">
        <v>419</v>
      </c>
      <c r="D1543" s="148" t="s">
        <v>420</v>
      </c>
      <c r="F1543" s="148" t="s">
        <v>421</v>
      </c>
      <c r="G1543" s="148" t="s">
        <v>422</v>
      </c>
      <c r="H1543" s="148" t="s">
        <v>423</v>
      </c>
      <c r="I1543" s="149" t="s">
        <v>424</v>
      </c>
      <c r="J1543" s="148" t="s">
        <v>425</v>
      </c>
    </row>
    <row r="1544" spans="1:8" ht="12.75">
      <c r="A1544" s="150" t="s">
        <v>492</v>
      </c>
      <c r="C1544" s="151">
        <v>361.38400000007823</v>
      </c>
      <c r="D1544" s="131">
        <v>84650.80793440342</v>
      </c>
      <c r="F1544" s="131">
        <v>33770</v>
      </c>
      <c r="G1544" s="131">
        <v>32592</v>
      </c>
      <c r="H1544" s="152" t="s">
        <v>993</v>
      </c>
    </row>
    <row r="1546" spans="4:8" ht="12.75">
      <c r="D1546" s="131">
        <v>80531.16736984253</v>
      </c>
      <c r="F1546" s="131">
        <v>33418</v>
      </c>
      <c r="G1546" s="131">
        <v>33060</v>
      </c>
      <c r="H1546" s="152" t="s">
        <v>994</v>
      </c>
    </row>
    <row r="1548" spans="4:8" ht="12.75">
      <c r="D1548" s="131">
        <v>86099.06746923923</v>
      </c>
      <c r="F1548" s="131">
        <v>34506</v>
      </c>
      <c r="G1548" s="131">
        <v>33248</v>
      </c>
      <c r="H1548" s="152" t="s">
        <v>995</v>
      </c>
    </row>
    <row r="1550" spans="1:8" ht="12.75">
      <c r="A1550" s="147" t="s">
        <v>426</v>
      </c>
      <c r="C1550" s="153" t="s">
        <v>427</v>
      </c>
      <c r="D1550" s="131">
        <v>83760.34759116173</v>
      </c>
      <c r="F1550" s="131">
        <v>33898</v>
      </c>
      <c r="G1550" s="131">
        <v>32966.666666666664</v>
      </c>
      <c r="H1550" s="131">
        <v>50290.42967050509</v>
      </c>
    </row>
    <row r="1551" spans="1:8" ht="12.75">
      <c r="A1551" s="130">
        <v>38387.88978009259</v>
      </c>
      <c r="C1551" s="153" t="s">
        <v>428</v>
      </c>
      <c r="D1551" s="131">
        <v>2888.7830649566276</v>
      </c>
      <c r="F1551" s="131">
        <v>555.1792503327191</v>
      </c>
      <c r="G1551" s="131">
        <v>337.81257130742387</v>
      </c>
      <c r="H1551" s="131">
        <v>2888.7830649566276</v>
      </c>
    </row>
    <row r="1553" spans="3:8" ht="12.75">
      <c r="C1553" s="153" t="s">
        <v>429</v>
      </c>
      <c r="D1553" s="131">
        <v>3.448867092883755</v>
      </c>
      <c r="F1553" s="131">
        <v>1.6377935286232792</v>
      </c>
      <c r="G1553" s="131">
        <v>1.0247095186271706</v>
      </c>
      <c r="H1553" s="131">
        <v>5.74420040529277</v>
      </c>
    </row>
    <row r="1554" spans="1:10" ht="12.75">
      <c r="A1554" s="147" t="s">
        <v>418</v>
      </c>
      <c r="C1554" s="148" t="s">
        <v>419</v>
      </c>
      <c r="D1554" s="148" t="s">
        <v>420</v>
      </c>
      <c r="F1554" s="148" t="s">
        <v>421</v>
      </c>
      <c r="G1554" s="148" t="s">
        <v>422</v>
      </c>
      <c r="H1554" s="148" t="s">
        <v>423</v>
      </c>
      <c r="I1554" s="149" t="s">
        <v>424</v>
      </c>
      <c r="J1554" s="148" t="s">
        <v>425</v>
      </c>
    </row>
    <row r="1555" spans="1:8" ht="12.75">
      <c r="A1555" s="150" t="s">
        <v>511</v>
      </c>
      <c r="C1555" s="151">
        <v>371.029</v>
      </c>
      <c r="D1555" s="131">
        <v>60312.687946140766</v>
      </c>
      <c r="F1555" s="131">
        <v>45188</v>
      </c>
      <c r="G1555" s="131">
        <v>44948</v>
      </c>
      <c r="H1555" s="152" t="s">
        <v>996</v>
      </c>
    </row>
    <row r="1557" spans="4:8" ht="12.75">
      <c r="D1557" s="131">
        <v>60007.38581073284</v>
      </c>
      <c r="F1557" s="131">
        <v>44376</v>
      </c>
      <c r="G1557" s="131">
        <v>45238</v>
      </c>
      <c r="H1557" s="152" t="s">
        <v>997</v>
      </c>
    </row>
    <row r="1559" spans="4:8" ht="12.75">
      <c r="D1559" s="131">
        <v>60874.06418329477</v>
      </c>
      <c r="F1559" s="131">
        <v>44956</v>
      </c>
      <c r="G1559" s="131">
        <v>45830</v>
      </c>
      <c r="H1559" s="152" t="s">
        <v>998</v>
      </c>
    </row>
    <row r="1561" spans="1:8" ht="12.75">
      <c r="A1561" s="147" t="s">
        <v>426</v>
      </c>
      <c r="C1561" s="153" t="s">
        <v>427</v>
      </c>
      <c r="D1561" s="131">
        <v>60398.04598005612</v>
      </c>
      <c r="F1561" s="131">
        <v>44840</v>
      </c>
      <c r="G1561" s="131">
        <v>45338.66666666667</v>
      </c>
      <c r="H1561" s="131">
        <v>15368.278538195666</v>
      </c>
    </row>
    <row r="1562" spans="1:8" ht="12.75">
      <c r="A1562" s="130">
        <v>38387.890231481484</v>
      </c>
      <c r="C1562" s="153" t="s">
        <v>428</v>
      </c>
      <c r="D1562" s="131">
        <v>439.5990739668585</v>
      </c>
      <c r="F1562" s="131">
        <v>418.2439479538228</v>
      </c>
      <c r="G1562" s="131">
        <v>449.53457412454196</v>
      </c>
      <c r="H1562" s="131">
        <v>439.5990739668585</v>
      </c>
    </row>
    <row r="1564" spans="3:8" ht="12.75">
      <c r="C1564" s="153" t="s">
        <v>429</v>
      </c>
      <c r="D1564" s="131">
        <v>0.7278365828457717</v>
      </c>
      <c r="F1564" s="131">
        <v>0.9327474307623166</v>
      </c>
      <c r="G1564" s="131">
        <v>0.9915037365998309</v>
      </c>
      <c r="H1564" s="131">
        <v>2.8604314586978474</v>
      </c>
    </row>
    <row r="1565" spans="1:10" ht="12.75">
      <c r="A1565" s="147" t="s">
        <v>418</v>
      </c>
      <c r="C1565" s="148" t="s">
        <v>419</v>
      </c>
      <c r="D1565" s="148" t="s">
        <v>420</v>
      </c>
      <c r="F1565" s="148" t="s">
        <v>421</v>
      </c>
      <c r="G1565" s="148" t="s">
        <v>422</v>
      </c>
      <c r="H1565" s="148" t="s">
        <v>423</v>
      </c>
      <c r="I1565" s="149" t="s">
        <v>424</v>
      </c>
      <c r="J1565" s="148" t="s">
        <v>425</v>
      </c>
    </row>
    <row r="1566" spans="1:8" ht="12.75">
      <c r="A1566" s="150" t="s">
        <v>486</v>
      </c>
      <c r="C1566" s="151">
        <v>407.77100000018254</v>
      </c>
      <c r="D1566" s="131">
        <v>1363774.9888839722</v>
      </c>
      <c r="F1566" s="131">
        <v>93100</v>
      </c>
      <c r="G1566" s="131">
        <v>91500</v>
      </c>
      <c r="H1566" s="152" t="s">
        <v>999</v>
      </c>
    </row>
    <row r="1568" spans="4:8" ht="12.75">
      <c r="D1568" s="131">
        <v>1361974.3635997772</v>
      </c>
      <c r="F1568" s="131">
        <v>95300</v>
      </c>
      <c r="G1568" s="131">
        <v>90400</v>
      </c>
      <c r="H1568" s="152" t="s">
        <v>1000</v>
      </c>
    </row>
    <row r="1570" spans="4:8" ht="12.75">
      <c r="D1570" s="131">
        <v>1329488.6742668152</v>
      </c>
      <c r="F1570" s="131">
        <v>92800</v>
      </c>
      <c r="G1570" s="131">
        <v>91600</v>
      </c>
      <c r="H1570" s="152" t="s">
        <v>1001</v>
      </c>
    </row>
    <row r="1572" spans="1:8" ht="12.75">
      <c r="A1572" s="147" t="s">
        <v>426</v>
      </c>
      <c r="C1572" s="153" t="s">
        <v>427</v>
      </c>
      <c r="D1572" s="131">
        <v>1351746.0089168549</v>
      </c>
      <c r="F1572" s="131">
        <v>93733.33333333334</v>
      </c>
      <c r="G1572" s="131">
        <v>91166.66666666666</v>
      </c>
      <c r="H1572" s="131">
        <v>1259316.9942418025</v>
      </c>
    </row>
    <row r="1573" spans="1:8" ht="12.75">
      <c r="A1573" s="130">
        <v>38387.890694444446</v>
      </c>
      <c r="C1573" s="153" t="s">
        <v>428</v>
      </c>
      <c r="D1573" s="131">
        <v>19296.43159100278</v>
      </c>
      <c r="F1573" s="131">
        <v>1365.0396819628847</v>
      </c>
      <c r="G1573" s="131">
        <v>665.8328118479393</v>
      </c>
      <c r="H1573" s="131">
        <v>19296.43159100278</v>
      </c>
    </row>
    <row r="1575" spans="3:8" ht="12.75">
      <c r="C1575" s="153" t="s">
        <v>429</v>
      </c>
      <c r="D1575" s="131">
        <v>1.4275190356555876</v>
      </c>
      <c r="F1575" s="131">
        <v>1.4563012254227075</v>
      </c>
      <c r="G1575" s="131">
        <v>0.7303467771641017</v>
      </c>
      <c r="H1575" s="131">
        <v>1.5322934320139618</v>
      </c>
    </row>
    <row r="1576" spans="1:10" ht="12.75">
      <c r="A1576" s="147" t="s">
        <v>418</v>
      </c>
      <c r="C1576" s="148" t="s">
        <v>419</v>
      </c>
      <c r="D1576" s="148" t="s">
        <v>420</v>
      </c>
      <c r="F1576" s="148" t="s">
        <v>421</v>
      </c>
      <c r="G1576" s="148" t="s">
        <v>422</v>
      </c>
      <c r="H1576" s="148" t="s">
        <v>423</v>
      </c>
      <c r="I1576" s="149" t="s">
        <v>424</v>
      </c>
      <c r="J1576" s="148" t="s">
        <v>425</v>
      </c>
    </row>
    <row r="1577" spans="1:8" ht="12.75">
      <c r="A1577" s="150" t="s">
        <v>493</v>
      </c>
      <c r="C1577" s="151">
        <v>455.40299999993294</v>
      </c>
      <c r="D1577" s="131">
        <v>79778.86219859123</v>
      </c>
      <c r="F1577" s="131">
        <v>61770</v>
      </c>
      <c r="G1577" s="131">
        <v>64080</v>
      </c>
      <c r="H1577" s="152" t="s">
        <v>1002</v>
      </c>
    </row>
    <row r="1579" spans="4:8" ht="12.75">
      <c r="D1579" s="131">
        <v>79458.25296378136</v>
      </c>
      <c r="F1579" s="131">
        <v>61520</v>
      </c>
      <c r="G1579" s="131">
        <v>64072.499999940395</v>
      </c>
      <c r="H1579" s="152" t="s">
        <v>1003</v>
      </c>
    </row>
    <row r="1581" spans="4:8" ht="12.75">
      <c r="D1581" s="131">
        <v>78170</v>
      </c>
      <c r="F1581" s="131">
        <v>61432.5</v>
      </c>
      <c r="G1581" s="131">
        <v>63330</v>
      </c>
      <c r="H1581" s="152" t="s">
        <v>1004</v>
      </c>
    </row>
    <row r="1583" spans="1:8" ht="12.75">
      <c r="A1583" s="147" t="s">
        <v>426</v>
      </c>
      <c r="C1583" s="153" t="s">
        <v>427</v>
      </c>
      <c r="D1583" s="131">
        <v>79135.70505412419</v>
      </c>
      <c r="F1583" s="131">
        <v>61574.16666666667</v>
      </c>
      <c r="G1583" s="131">
        <v>63827.49999998014</v>
      </c>
      <c r="H1583" s="131">
        <v>16441.42210839764</v>
      </c>
    </row>
    <row r="1584" spans="1:8" ht="12.75">
      <c r="A1584" s="130">
        <v>38387.89134259259</v>
      </c>
      <c r="C1584" s="153" t="s">
        <v>428</v>
      </c>
      <c r="D1584" s="131">
        <v>851.549915761374</v>
      </c>
      <c r="F1584" s="131">
        <v>175.1487463081975</v>
      </c>
      <c r="G1584" s="131">
        <v>430.8639576318323</v>
      </c>
      <c r="H1584" s="131">
        <v>851.549915761374</v>
      </c>
    </row>
    <row r="1586" spans="3:8" ht="12.75">
      <c r="C1586" s="153" t="s">
        <v>429</v>
      </c>
      <c r="D1586" s="131">
        <v>1.07606284063428</v>
      </c>
      <c r="F1586" s="131">
        <v>0.28445167152057416</v>
      </c>
      <c r="G1586" s="131">
        <v>0.6750443893807002</v>
      </c>
      <c r="H1586" s="131">
        <v>5.179295988796708</v>
      </c>
    </row>
    <row r="1587" spans="1:16" ht="12.75">
      <c r="A1587" s="141" t="s">
        <v>409</v>
      </c>
      <c r="B1587" s="136" t="s">
        <v>576</v>
      </c>
      <c r="D1587" s="141" t="s">
        <v>410</v>
      </c>
      <c r="E1587" s="136" t="s">
        <v>411</v>
      </c>
      <c r="F1587" s="137" t="s">
        <v>448</v>
      </c>
      <c r="G1587" s="142" t="s">
        <v>413</v>
      </c>
      <c r="H1587" s="143">
        <v>2</v>
      </c>
      <c r="I1587" s="144" t="s">
        <v>414</v>
      </c>
      <c r="J1587" s="143">
        <v>1</v>
      </c>
      <c r="K1587" s="142" t="s">
        <v>415</v>
      </c>
      <c r="L1587" s="145">
        <v>1</v>
      </c>
      <c r="M1587" s="142" t="s">
        <v>416</v>
      </c>
      <c r="N1587" s="146">
        <v>1</v>
      </c>
      <c r="O1587" s="142" t="s">
        <v>417</v>
      </c>
      <c r="P1587" s="146">
        <v>1</v>
      </c>
    </row>
    <row r="1589" spans="1:10" ht="12.75">
      <c r="A1589" s="147" t="s">
        <v>418</v>
      </c>
      <c r="C1589" s="148" t="s">
        <v>419</v>
      </c>
      <c r="D1589" s="148" t="s">
        <v>420</v>
      </c>
      <c r="F1589" s="148" t="s">
        <v>421</v>
      </c>
      <c r="G1589" s="148" t="s">
        <v>422</v>
      </c>
      <c r="H1589" s="148" t="s">
        <v>423</v>
      </c>
      <c r="I1589" s="149" t="s">
        <v>424</v>
      </c>
      <c r="J1589" s="148" t="s">
        <v>425</v>
      </c>
    </row>
    <row r="1590" spans="1:8" ht="12.75">
      <c r="A1590" s="150" t="s">
        <v>489</v>
      </c>
      <c r="C1590" s="151">
        <v>228.61599999992177</v>
      </c>
      <c r="D1590" s="131">
        <v>23805.5614554286</v>
      </c>
      <c r="F1590" s="131">
        <v>19418</v>
      </c>
      <c r="G1590" s="131">
        <v>19838</v>
      </c>
      <c r="H1590" s="152" t="s">
        <v>1005</v>
      </c>
    </row>
    <row r="1592" spans="4:8" ht="12.75">
      <c r="D1592" s="131">
        <v>23760.524092555046</v>
      </c>
      <c r="F1592" s="131">
        <v>19891</v>
      </c>
      <c r="G1592" s="131">
        <v>19590</v>
      </c>
      <c r="H1592" s="152" t="s">
        <v>1006</v>
      </c>
    </row>
    <row r="1594" spans="4:8" ht="12.75">
      <c r="D1594" s="131">
        <v>23228.1131554842</v>
      </c>
      <c r="F1594" s="131">
        <v>19446</v>
      </c>
      <c r="G1594" s="131">
        <v>20066</v>
      </c>
      <c r="H1594" s="152" t="s">
        <v>1007</v>
      </c>
    </row>
    <row r="1596" spans="1:8" ht="12.75">
      <c r="A1596" s="147" t="s">
        <v>426</v>
      </c>
      <c r="C1596" s="153" t="s">
        <v>427</v>
      </c>
      <c r="D1596" s="131">
        <v>23598.066234489284</v>
      </c>
      <c r="F1596" s="131">
        <v>19585</v>
      </c>
      <c r="G1596" s="131">
        <v>19831.333333333332</v>
      </c>
      <c r="H1596" s="131">
        <v>3875.7498724353222</v>
      </c>
    </row>
    <row r="1597" spans="1:8" ht="12.75">
      <c r="A1597" s="130">
        <v>38387.89356481482</v>
      </c>
      <c r="C1597" s="153" t="s">
        <v>428</v>
      </c>
      <c r="D1597" s="131">
        <v>321.1791579672518</v>
      </c>
      <c r="F1597" s="131">
        <v>265.37332194476517</v>
      </c>
      <c r="G1597" s="131">
        <v>238.0700177118768</v>
      </c>
      <c r="H1597" s="131">
        <v>321.1791579672518</v>
      </c>
    </row>
    <row r="1599" spans="3:8" ht="12.75">
      <c r="C1599" s="153" t="s">
        <v>429</v>
      </c>
      <c r="D1599" s="131">
        <v>1.361040158018706</v>
      </c>
      <c r="F1599" s="131">
        <v>1.354982496526756</v>
      </c>
      <c r="G1599" s="131">
        <v>1.2004740866904742</v>
      </c>
      <c r="H1599" s="131">
        <v>8.286890757618457</v>
      </c>
    </row>
    <row r="1600" spans="1:10" ht="12.75">
      <c r="A1600" s="147" t="s">
        <v>418</v>
      </c>
      <c r="C1600" s="148" t="s">
        <v>419</v>
      </c>
      <c r="D1600" s="148" t="s">
        <v>420</v>
      </c>
      <c r="F1600" s="148" t="s">
        <v>421</v>
      </c>
      <c r="G1600" s="148" t="s">
        <v>422</v>
      </c>
      <c r="H1600" s="148" t="s">
        <v>423</v>
      </c>
      <c r="I1600" s="149" t="s">
        <v>424</v>
      </c>
      <c r="J1600" s="148" t="s">
        <v>425</v>
      </c>
    </row>
    <row r="1601" spans="1:8" ht="12.75">
      <c r="A1601" s="150" t="s">
        <v>490</v>
      </c>
      <c r="C1601" s="151">
        <v>231.6040000000503</v>
      </c>
      <c r="D1601" s="131">
        <v>37532.99863296747</v>
      </c>
      <c r="F1601" s="131">
        <v>30052</v>
      </c>
      <c r="G1601" s="131">
        <v>32506.999999970198</v>
      </c>
      <c r="H1601" s="152" t="s">
        <v>1008</v>
      </c>
    </row>
    <row r="1603" spans="4:8" ht="12.75">
      <c r="D1603" s="131">
        <v>37886.706519305706</v>
      </c>
      <c r="F1603" s="131">
        <v>29883</v>
      </c>
      <c r="G1603" s="131">
        <v>32862</v>
      </c>
      <c r="H1603" s="152" t="s">
        <v>1009</v>
      </c>
    </row>
    <row r="1605" spans="4:8" ht="12.75">
      <c r="D1605" s="131">
        <v>37297.056519925594</v>
      </c>
      <c r="F1605" s="131">
        <v>30525</v>
      </c>
      <c r="G1605" s="131">
        <v>32319</v>
      </c>
      <c r="H1605" s="152" t="s">
        <v>1010</v>
      </c>
    </row>
    <row r="1607" spans="1:8" ht="12.75">
      <c r="A1607" s="147" t="s">
        <v>426</v>
      </c>
      <c r="C1607" s="153" t="s">
        <v>427</v>
      </c>
      <c r="D1607" s="131">
        <v>37572.25389073292</v>
      </c>
      <c r="F1607" s="131">
        <v>30153.333333333336</v>
      </c>
      <c r="G1607" s="131">
        <v>32562.666666656733</v>
      </c>
      <c r="H1607" s="131">
        <v>6096.5887744593065</v>
      </c>
    </row>
    <row r="1608" spans="1:8" ht="12.75">
      <c r="A1608" s="130">
        <v>38387.89403935185</v>
      </c>
      <c r="C1608" s="153" t="s">
        <v>428</v>
      </c>
      <c r="D1608" s="131">
        <v>296.77855698960906</v>
      </c>
      <c r="F1608" s="131">
        <v>332.77970691334735</v>
      </c>
      <c r="G1608" s="131">
        <v>275.74686459752877</v>
      </c>
      <c r="H1608" s="131">
        <v>296.77855698960906</v>
      </c>
    </row>
    <row r="1610" spans="3:8" ht="12.75">
      <c r="C1610" s="153" t="s">
        <v>429</v>
      </c>
      <c r="D1610" s="131">
        <v>0.7898875533330957</v>
      </c>
      <c r="F1610" s="131">
        <v>1.103624940017734</v>
      </c>
      <c r="G1610" s="131">
        <v>0.8468190502342545</v>
      </c>
      <c r="H1610" s="131">
        <v>4.867944484511009</v>
      </c>
    </row>
    <row r="1611" spans="1:10" ht="12.75">
      <c r="A1611" s="147" t="s">
        <v>418</v>
      </c>
      <c r="C1611" s="148" t="s">
        <v>419</v>
      </c>
      <c r="D1611" s="148" t="s">
        <v>420</v>
      </c>
      <c r="F1611" s="148" t="s">
        <v>421</v>
      </c>
      <c r="G1611" s="148" t="s">
        <v>422</v>
      </c>
      <c r="H1611" s="148" t="s">
        <v>423</v>
      </c>
      <c r="I1611" s="149" t="s">
        <v>424</v>
      </c>
      <c r="J1611" s="148" t="s">
        <v>425</v>
      </c>
    </row>
    <row r="1612" spans="1:8" ht="12.75">
      <c r="A1612" s="150" t="s">
        <v>488</v>
      </c>
      <c r="C1612" s="151">
        <v>267.7160000000149</v>
      </c>
      <c r="D1612" s="131">
        <v>11816.743992358446</v>
      </c>
      <c r="F1612" s="131">
        <v>7517.000000007451</v>
      </c>
      <c r="G1612" s="131">
        <v>7537.250000007451</v>
      </c>
      <c r="H1612" s="152" t="s">
        <v>1011</v>
      </c>
    </row>
    <row r="1614" spans="4:8" ht="12.75">
      <c r="D1614" s="131">
        <v>11746</v>
      </c>
      <c r="F1614" s="131">
        <v>7460.750000007451</v>
      </c>
      <c r="G1614" s="131">
        <v>7590</v>
      </c>
      <c r="H1614" s="152" t="s">
        <v>1012</v>
      </c>
    </row>
    <row r="1616" spans="4:8" ht="12.75">
      <c r="D1616" s="131">
        <v>11837.892378851771</v>
      </c>
      <c r="F1616" s="131">
        <v>7436.750000007451</v>
      </c>
      <c r="G1616" s="131">
        <v>7581.75</v>
      </c>
      <c r="H1616" s="152" t="s">
        <v>1013</v>
      </c>
    </row>
    <row r="1618" spans="1:8" ht="12.75">
      <c r="A1618" s="147" t="s">
        <v>426</v>
      </c>
      <c r="C1618" s="153" t="s">
        <v>427</v>
      </c>
      <c r="D1618" s="131">
        <v>11800.21212373674</v>
      </c>
      <c r="F1618" s="131">
        <v>7471.500000007451</v>
      </c>
      <c r="G1618" s="131">
        <v>7569.666666669151</v>
      </c>
      <c r="H1618" s="131">
        <v>4271.395045275319</v>
      </c>
    </row>
    <row r="1619" spans="1:8" ht="12.75">
      <c r="A1619" s="130">
        <v>38387.8946875</v>
      </c>
      <c r="C1619" s="153" t="s">
        <v>428</v>
      </c>
      <c r="D1619" s="131">
        <v>48.125142419117175</v>
      </c>
      <c r="F1619" s="131">
        <v>41.19086670610367</v>
      </c>
      <c r="G1619" s="131">
        <v>28.375091772393194</v>
      </c>
      <c r="H1619" s="131">
        <v>48.125142419117175</v>
      </c>
    </row>
    <row r="1621" spans="3:8" ht="12.75">
      <c r="C1621" s="153" t="s">
        <v>429</v>
      </c>
      <c r="D1621" s="131">
        <v>0.40783285854930473</v>
      </c>
      <c r="F1621" s="131">
        <v>0.5513065208601029</v>
      </c>
      <c r="G1621" s="131">
        <v>0.37485259288014283</v>
      </c>
      <c r="H1621" s="131">
        <v>1.1266844182991087</v>
      </c>
    </row>
    <row r="1622" spans="1:10" ht="12.75">
      <c r="A1622" s="147" t="s">
        <v>418</v>
      </c>
      <c r="C1622" s="148" t="s">
        <v>419</v>
      </c>
      <c r="D1622" s="148" t="s">
        <v>420</v>
      </c>
      <c r="F1622" s="148" t="s">
        <v>421</v>
      </c>
      <c r="G1622" s="148" t="s">
        <v>422</v>
      </c>
      <c r="H1622" s="148" t="s">
        <v>423</v>
      </c>
      <c r="I1622" s="149" t="s">
        <v>424</v>
      </c>
      <c r="J1622" s="148" t="s">
        <v>425</v>
      </c>
    </row>
    <row r="1623" spans="1:8" ht="12.75">
      <c r="A1623" s="150" t="s">
        <v>487</v>
      </c>
      <c r="C1623" s="151">
        <v>292.40199999976903</v>
      </c>
      <c r="D1623" s="131">
        <v>60318.82131689787</v>
      </c>
      <c r="F1623" s="131">
        <v>28819.25</v>
      </c>
      <c r="G1623" s="131">
        <v>28279.25</v>
      </c>
      <c r="H1623" s="152" t="s">
        <v>1014</v>
      </c>
    </row>
    <row r="1625" spans="4:8" ht="12.75">
      <c r="D1625" s="131">
        <v>60643.317081213</v>
      </c>
      <c r="F1625" s="131">
        <v>28778.250000029802</v>
      </c>
      <c r="G1625" s="131">
        <v>28066.25</v>
      </c>
      <c r="H1625" s="152" t="s">
        <v>1015</v>
      </c>
    </row>
    <row r="1627" spans="4:8" ht="12.75">
      <c r="D1627" s="131">
        <v>61594.78748124838</v>
      </c>
      <c r="F1627" s="131">
        <v>29048.5</v>
      </c>
      <c r="G1627" s="131">
        <v>28461.750000029802</v>
      </c>
      <c r="H1627" s="152" t="s">
        <v>1016</v>
      </c>
    </row>
    <row r="1629" spans="1:8" ht="12.75">
      <c r="A1629" s="147" t="s">
        <v>426</v>
      </c>
      <c r="C1629" s="153" t="s">
        <v>427</v>
      </c>
      <c r="D1629" s="131">
        <v>60852.30862645309</v>
      </c>
      <c r="F1629" s="131">
        <v>28882.00000000993</v>
      </c>
      <c r="G1629" s="131">
        <v>28269.083333343267</v>
      </c>
      <c r="H1629" s="131">
        <v>32321.783438119233</v>
      </c>
    </row>
    <row r="1630" spans="1:8" ht="12.75">
      <c r="A1630" s="130">
        <v>38387.8953587963</v>
      </c>
      <c r="C1630" s="153" t="s">
        <v>428</v>
      </c>
      <c r="D1630" s="131">
        <v>663.1594926029443</v>
      </c>
      <c r="F1630" s="131">
        <v>145.64318554930142</v>
      </c>
      <c r="G1630" s="131">
        <v>197.9459101346374</v>
      </c>
      <c r="H1630" s="131">
        <v>663.1594926029443</v>
      </c>
    </row>
    <row r="1632" spans="3:8" ht="12.75">
      <c r="C1632" s="153" t="s">
        <v>429</v>
      </c>
      <c r="D1632" s="131">
        <v>1.089785264637704</v>
      </c>
      <c r="F1632" s="131">
        <v>0.5042697373770908</v>
      </c>
      <c r="G1632" s="131">
        <v>0.7002204769093485</v>
      </c>
      <c r="H1632" s="131">
        <v>2.0517416493201184</v>
      </c>
    </row>
    <row r="1633" spans="1:10" ht="12.75">
      <c r="A1633" s="147" t="s">
        <v>418</v>
      </c>
      <c r="C1633" s="148" t="s">
        <v>419</v>
      </c>
      <c r="D1633" s="148" t="s">
        <v>420</v>
      </c>
      <c r="F1633" s="148" t="s">
        <v>421</v>
      </c>
      <c r="G1633" s="148" t="s">
        <v>422</v>
      </c>
      <c r="H1633" s="148" t="s">
        <v>423</v>
      </c>
      <c r="I1633" s="149" t="s">
        <v>424</v>
      </c>
      <c r="J1633" s="148" t="s">
        <v>425</v>
      </c>
    </row>
    <row r="1634" spans="1:8" ht="12.75">
      <c r="A1634" s="150" t="s">
        <v>491</v>
      </c>
      <c r="C1634" s="151">
        <v>324.75400000019</v>
      </c>
      <c r="D1634" s="131">
        <v>43658.775523364544</v>
      </c>
      <c r="F1634" s="131">
        <v>38552</v>
      </c>
      <c r="G1634" s="131">
        <v>36088</v>
      </c>
      <c r="H1634" s="152" t="s">
        <v>1017</v>
      </c>
    </row>
    <row r="1636" spans="4:8" ht="12.75">
      <c r="D1636" s="131">
        <v>42657.5</v>
      </c>
      <c r="F1636" s="131">
        <v>38411</v>
      </c>
      <c r="G1636" s="131">
        <v>36125</v>
      </c>
      <c r="H1636" s="152" t="s">
        <v>1018</v>
      </c>
    </row>
    <row r="1638" spans="4:8" ht="12.75">
      <c r="D1638" s="131">
        <v>43106.36798799038</v>
      </c>
      <c r="F1638" s="131">
        <v>38449</v>
      </c>
      <c r="G1638" s="131">
        <v>36243</v>
      </c>
      <c r="H1638" s="152" t="s">
        <v>1019</v>
      </c>
    </row>
    <row r="1640" spans="1:8" ht="12.75">
      <c r="A1640" s="147" t="s">
        <v>426</v>
      </c>
      <c r="C1640" s="153" t="s">
        <v>427</v>
      </c>
      <c r="D1640" s="131">
        <v>43140.88117045164</v>
      </c>
      <c r="F1640" s="131">
        <v>38470.666666666664</v>
      </c>
      <c r="G1640" s="131">
        <v>36152</v>
      </c>
      <c r="H1640" s="131">
        <v>5341.612932516737</v>
      </c>
    </row>
    <row r="1641" spans="1:8" ht="12.75">
      <c r="A1641" s="130">
        <v>38387.89586805556</v>
      </c>
      <c r="C1641" s="153" t="s">
        <v>428</v>
      </c>
      <c r="D1641" s="131">
        <v>501.5291997930288</v>
      </c>
      <c r="F1641" s="131">
        <v>72.9543236095938</v>
      </c>
      <c r="G1641" s="131">
        <v>80.95060222135471</v>
      </c>
      <c r="H1641" s="131">
        <v>501.5291997930288</v>
      </c>
    </row>
    <row r="1643" spans="3:8" ht="12.75">
      <c r="C1643" s="153" t="s">
        <v>429</v>
      </c>
      <c r="D1643" s="131">
        <v>1.162538145225786</v>
      </c>
      <c r="F1643" s="131">
        <v>0.1896362343853165</v>
      </c>
      <c r="G1643" s="131">
        <v>0.22391735511549765</v>
      </c>
      <c r="H1643" s="131">
        <v>9.389096629222252</v>
      </c>
    </row>
    <row r="1644" spans="1:10" ht="12.75">
      <c r="A1644" s="147" t="s">
        <v>418</v>
      </c>
      <c r="C1644" s="148" t="s">
        <v>419</v>
      </c>
      <c r="D1644" s="148" t="s">
        <v>420</v>
      </c>
      <c r="F1644" s="148" t="s">
        <v>421</v>
      </c>
      <c r="G1644" s="148" t="s">
        <v>422</v>
      </c>
      <c r="H1644" s="148" t="s">
        <v>423</v>
      </c>
      <c r="I1644" s="149" t="s">
        <v>424</v>
      </c>
      <c r="J1644" s="148" t="s">
        <v>425</v>
      </c>
    </row>
    <row r="1645" spans="1:8" ht="12.75">
      <c r="A1645" s="150" t="s">
        <v>510</v>
      </c>
      <c r="C1645" s="151">
        <v>343.82299999985844</v>
      </c>
      <c r="D1645" s="131">
        <v>36299.4864872098</v>
      </c>
      <c r="F1645" s="131">
        <v>33034</v>
      </c>
      <c r="G1645" s="131">
        <v>32274.000000029802</v>
      </c>
      <c r="H1645" s="152" t="s">
        <v>1020</v>
      </c>
    </row>
    <row r="1647" spans="4:8" ht="12.75">
      <c r="D1647" s="131">
        <v>35850.28634542227</v>
      </c>
      <c r="F1647" s="131">
        <v>32075.999999970198</v>
      </c>
      <c r="G1647" s="131">
        <v>32598</v>
      </c>
      <c r="H1647" s="152" t="s">
        <v>1021</v>
      </c>
    </row>
    <row r="1649" spans="4:8" ht="12.75">
      <c r="D1649" s="131">
        <v>36243.9214258194</v>
      </c>
      <c r="F1649" s="131">
        <v>31714</v>
      </c>
      <c r="G1649" s="131">
        <v>31877.999999970198</v>
      </c>
      <c r="H1649" s="152" t="s">
        <v>1022</v>
      </c>
    </row>
    <row r="1651" spans="1:8" ht="12.75">
      <c r="A1651" s="147" t="s">
        <v>426</v>
      </c>
      <c r="C1651" s="153" t="s">
        <v>427</v>
      </c>
      <c r="D1651" s="131">
        <v>36131.23141948382</v>
      </c>
      <c r="F1651" s="131">
        <v>32274.666666656733</v>
      </c>
      <c r="G1651" s="131">
        <v>32250</v>
      </c>
      <c r="H1651" s="131">
        <v>3868.8091010665057</v>
      </c>
    </row>
    <row r="1652" spans="1:8" ht="12.75">
      <c r="A1652" s="130">
        <v>38387.89630787037</v>
      </c>
      <c r="C1652" s="153" t="s">
        <v>428</v>
      </c>
      <c r="D1652" s="131">
        <v>244.88664722897443</v>
      </c>
      <c r="F1652" s="131">
        <v>682.0566936402258</v>
      </c>
      <c r="G1652" s="131">
        <v>360.599500847681</v>
      </c>
      <c r="H1652" s="131">
        <v>244.88664722897443</v>
      </c>
    </row>
    <row r="1654" spans="3:8" ht="12.75">
      <c r="C1654" s="153" t="s">
        <v>429</v>
      </c>
      <c r="D1654" s="131">
        <v>0.6777700001027891</v>
      </c>
      <c r="F1654" s="131">
        <v>2.113288111337383</v>
      </c>
      <c r="G1654" s="131">
        <v>1.1181379871245918</v>
      </c>
      <c r="H1654" s="131">
        <v>6.329768174952522</v>
      </c>
    </row>
    <row r="1655" spans="1:10" ht="12.75">
      <c r="A1655" s="147" t="s">
        <v>418</v>
      </c>
      <c r="C1655" s="148" t="s">
        <v>419</v>
      </c>
      <c r="D1655" s="148" t="s">
        <v>420</v>
      </c>
      <c r="F1655" s="148" t="s">
        <v>421</v>
      </c>
      <c r="G1655" s="148" t="s">
        <v>422</v>
      </c>
      <c r="H1655" s="148" t="s">
        <v>423</v>
      </c>
      <c r="I1655" s="149" t="s">
        <v>424</v>
      </c>
      <c r="J1655" s="148" t="s">
        <v>425</v>
      </c>
    </row>
    <row r="1656" spans="1:8" ht="12.75">
      <c r="A1656" s="150" t="s">
        <v>492</v>
      </c>
      <c r="C1656" s="151">
        <v>361.38400000007823</v>
      </c>
      <c r="D1656" s="131">
        <v>84914.92563068867</v>
      </c>
      <c r="F1656" s="131">
        <v>33494</v>
      </c>
      <c r="G1656" s="131">
        <v>32854</v>
      </c>
      <c r="H1656" s="152" t="s">
        <v>1023</v>
      </c>
    </row>
    <row r="1658" spans="4:8" ht="12.75">
      <c r="D1658" s="131">
        <v>87470.5207028389</v>
      </c>
      <c r="F1658" s="131">
        <v>33660</v>
      </c>
      <c r="G1658" s="131">
        <v>33236</v>
      </c>
      <c r="H1658" s="152" t="s">
        <v>1024</v>
      </c>
    </row>
    <row r="1660" spans="4:8" ht="12.75">
      <c r="D1660" s="131">
        <v>86633.86590230465</v>
      </c>
      <c r="F1660" s="131">
        <v>33998</v>
      </c>
      <c r="G1660" s="131">
        <v>32968</v>
      </c>
      <c r="H1660" s="152" t="s">
        <v>1025</v>
      </c>
    </row>
    <row r="1662" spans="1:8" ht="12.75">
      <c r="A1662" s="147" t="s">
        <v>426</v>
      </c>
      <c r="C1662" s="153" t="s">
        <v>427</v>
      </c>
      <c r="D1662" s="131">
        <v>86339.7707452774</v>
      </c>
      <c r="F1662" s="131">
        <v>33717.333333333336</v>
      </c>
      <c r="G1662" s="131">
        <v>33019.333333333336</v>
      </c>
      <c r="H1662" s="131">
        <v>52943.269149290165</v>
      </c>
    </row>
    <row r="1663" spans="1:8" ht="12.75">
      <c r="A1663" s="130">
        <v>38387.89674768518</v>
      </c>
      <c r="C1663" s="153" t="s">
        <v>428</v>
      </c>
      <c r="D1663" s="131">
        <v>1302.9334266345063</v>
      </c>
      <c r="F1663" s="131">
        <v>256.8449597195424</v>
      </c>
      <c r="G1663" s="131">
        <v>196.10541382973938</v>
      </c>
      <c r="H1663" s="131">
        <v>1302.9334266345063</v>
      </c>
    </row>
    <row r="1665" spans="3:8" ht="12.75">
      <c r="C1665" s="153" t="s">
        <v>429</v>
      </c>
      <c r="D1665" s="131">
        <v>1.5090767735282338</v>
      </c>
      <c r="F1665" s="131">
        <v>0.7617594107468235</v>
      </c>
      <c r="G1665" s="131">
        <v>0.5939108819976358</v>
      </c>
      <c r="H1665" s="131">
        <v>2.460999193231677</v>
      </c>
    </row>
    <row r="1666" spans="1:10" ht="12.75">
      <c r="A1666" s="147" t="s">
        <v>418</v>
      </c>
      <c r="C1666" s="148" t="s">
        <v>419</v>
      </c>
      <c r="D1666" s="148" t="s">
        <v>420</v>
      </c>
      <c r="F1666" s="148" t="s">
        <v>421</v>
      </c>
      <c r="G1666" s="148" t="s">
        <v>422</v>
      </c>
      <c r="H1666" s="148" t="s">
        <v>423</v>
      </c>
      <c r="I1666" s="149" t="s">
        <v>424</v>
      </c>
      <c r="J1666" s="148" t="s">
        <v>425</v>
      </c>
    </row>
    <row r="1667" spans="1:8" ht="12.75">
      <c r="A1667" s="150" t="s">
        <v>511</v>
      </c>
      <c r="C1667" s="151">
        <v>371.029</v>
      </c>
      <c r="D1667" s="131">
        <v>59661.21975159645</v>
      </c>
      <c r="F1667" s="131">
        <v>45888</v>
      </c>
      <c r="G1667" s="131">
        <v>45570</v>
      </c>
      <c r="H1667" s="152" t="s">
        <v>1026</v>
      </c>
    </row>
    <row r="1669" spans="4:8" ht="12.75">
      <c r="D1669" s="131">
        <v>61275.93252360821</v>
      </c>
      <c r="F1669" s="131">
        <v>45326</v>
      </c>
      <c r="G1669" s="131">
        <v>44274</v>
      </c>
      <c r="H1669" s="152" t="s">
        <v>1027</v>
      </c>
    </row>
    <row r="1671" spans="4:8" ht="12.75">
      <c r="D1671" s="131">
        <v>61332.17515581846</v>
      </c>
      <c r="F1671" s="131">
        <v>45740</v>
      </c>
      <c r="G1671" s="131">
        <v>44972</v>
      </c>
      <c r="H1671" s="152" t="s">
        <v>1028</v>
      </c>
    </row>
    <row r="1673" spans="1:8" ht="12.75">
      <c r="A1673" s="147" t="s">
        <v>426</v>
      </c>
      <c r="C1673" s="153" t="s">
        <v>427</v>
      </c>
      <c r="D1673" s="131">
        <v>60756.4424770077</v>
      </c>
      <c r="F1673" s="131">
        <v>45651.33333333333</v>
      </c>
      <c r="G1673" s="131">
        <v>44938.66666666667</v>
      </c>
      <c r="H1673" s="131">
        <v>15376.314217670148</v>
      </c>
    </row>
    <row r="1674" spans="1:8" ht="12.75">
      <c r="A1674" s="130">
        <v>38387.8971875</v>
      </c>
      <c r="C1674" s="153" t="s">
        <v>428</v>
      </c>
      <c r="D1674" s="131">
        <v>948.9074887004615</v>
      </c>
      <c r="F1674" s="131">
        <v>291.3028206752096</v>
      </c>
      <c r="G1674" s="131">
        <v>648.6426854080244</v>
      </c>
      <c r="H1674" s="131">
        <v>948.9074887004615</v>
      </c>
    </row>
    <row r="1676" spans="3:8" ht="12.75">
      <c r="C1676" s="153" t="s">
        <v>429</v>
      </c>
      <c r="D1676" s="131">
        <v>1.5618220060523798</v>
      </c>
      <c r="F1676" s="131">
        <v>0.6381036421175206</v>
      </c>
      <c r="G1676" s="131">
        <v>1.44339548438173</v>
      </c>
      <c r="H1676" s="131">
        <v>6.171228522437428</v>
      </c>
    </row>
    <row r="1677" spans="1:10" ht="12.75">
      <c r="A1677" s="147" t="s">
        <v>418</v>
      </c>
      <c r="C1677" s="148" t="s">
        <v>419</v>
      </c>
      <c r="D1677" s="148" t="s">
        <v>420</v>
      </c>
      <c r="F1677" s="148" t="s">
        <v>421</v>
      </c>
      <c r="G1677" s="148" t="s">
        <v>422</v>
      </c>
      <c r="H1677" s="148" t="s">
        <v>423</v>
      </c>
      <c r="I1677" s="149" t="s">
        <v>424</v>
      </c>
      <c r="J1677" s="148" t="s">
        <v>425</v>
      </c>
    </row>
    <row r="1678" spans="1:8" ht="12.75">
      <c r="A1678" s="150" t="s">
        <v>486</v>
      </c>
      <c r="C1678" s="151">
        <v>407.77100000018254</v>
      </c>
      <c r="D1678" s="131">
        <v>1519684.3974018097</v>
      </c>
      <c r="F1678" s="131">
        <v>94900</v>
      </c>
      <c r="G1678" s="131">
        <v>90300</v>
      </c>
      <c r="H1678" s="152" t="s">
        <v>1029</v>
      </c>
    </row>
    <row r="1680" spans="4:8" ht="12.75">
      <c r="D1680" s="131">
        <v>1487142.9012851715</v>
      </c>
      <c r="F1680" s="131">
        <v>93800</v>
      </c>
      <c r="G1680" s="131">
        <v>91100</v>
      </c>
      <c r="H1680" s="152" t="s">
        <v>1030</v>
      </c>
    </row>
    <row r="1682" spans="4:8" ht="12.75">
      <c r="D1682" s="131">
        <v>1500544.3612003326</v>
      </c>
      <c r="F1682" s="131">
        <v>94300</v>
      </c>
      <c r="G1682" s="131">
        <v>90200</v>
      </c>
      <c r="H1682" s="152" t="s">
        <v>1031</v>
      </c>
    </row>
    <row r="1684" spans="1:8" ht="12.75">
      <c r="A1684" s="147" t="s">
        <v>426</v>
      </c>
      <c r="C1684" s="153" t="s">
        <v>427</v>
      </c>
      <c r="D1684" s="131">
        <v>1502457.219962438</v>
      </c>
      <c r="F1684" s="131">
        <v>94333.33333333334</v>
      </c>
      <c r="G1684" s="131">
        <v>90533.33333333334</v>
      </c>
      <c r="H1684" s="131">
        <v>1410054.9558114945</v>
      </c>
    </row>
    <row r="1685" spans="1:8" ht="12.75">
      <c r="A1685" s="130">
        <v>38387.89766203704</v>
      </c>
      <c r="C1685" s="153" t="s">
        <v>428</v>
      </c>
      <c r="D1685" s="131">
        <v>16354.86208625486</v>
      </c>
      <c r="F1685" s="131">
        <v>550.7570547286101</v>
      </c>
      <c r="G1685" s="131">
        <v>493.28828623162474</v>
      </c>
      <c r="H1685" s="131">
        <v>16354.86208625486</v>
      </c>
    </row>
    <row r="1687" spans="3:8" ht="12.75">
      <c r="C1687" s="153" t="s">
        <v>429</v>
      </c>
      <c r="D1687" s="131">
        <v>1.0885409493831535</v>
      </c>
      <c r="F1687" s="131">
        <v>0.5838414007723781</v>
      </c>
      <c r="G1687" s="131">
        <v>0.5448692410511318</v>
      </c>
      <c r="H1687" s="131">
        <v>1.159874089931661</v>
      </c>
    </row>
    <row r="1688" spans="1:10" ht="12.75">
      <c r="A1688" s="147" t="s">
        <v>418</v>
      </c>
      <c r="C1688" s="148" t="s">
        <v>419</v>
      </c>
      <c r="D1688" s="148" t="s">
        <v>420</v>
      </c>
      <c r="F1688" s="148" t="s">
        <v>421</v>
      </c>
      <c r="G1688" s="148" t="s">
        <v>422</v>
      </c>
      <c r="H1688" s="148" t="s">
        <v>423</v>
      </c>
      <c r="I1688" s="149" t="s">
        <v>424</v>
      </c>
      <c r="J1688" s="148" t="s">
        <v>425</v>
      </c>
    </row>
    <row r="1689" spans="1:8" ht="12.75">
      <c r="A1689" s="150" t="s">
        <v>493</v>
      </c>
      <c r="C1689" s="151">
        <v>455.40299999993294</v>
      </c>
      <c r="D1689" s="131">
        <v>80610.09324216843</v>
      </c>
      <c r="F1689" s="131">
        <v>61077.500000059605</v>
      </c>
      <c r="G1689" s="131">
        <v>63275</v>
      </c>
      <c r="H1689" s="152" t="s">
        <v>1032</v>
      </c>
    </row>
    <row r="1691" spans="4:8" ht="12.75">
      <c r="D1691" s="131">
        <v>81184.105905056</v>
      </c>
      <c r="F1691" s="131">
        <v>61315.000000059605</v>
      </c>
      <c r="G1691" s="131">
        <v>63792.5</v>
      </c>
      <c r="H1691" s="152" t="s">
        <v>1033</v>
      </c>
    </row>
    <row r="1693" spans="4:8" ht="12.75">
      <c r="D1693" s="131">
        <v>80674.15618491173</v>
      </c>
      <c r="F1693" s="131">
        <v>61557.5</v>
      </c>
      <c r="G1693" s="131">
        <v>62967.5</v>
      </c>
      <c r="H1693" s="152" t="s">
        <v>1034</v>
      </c>
    </row>
    <row r="1695" spans="1:8" ht="12.75">
      <c r="A1695" s="147" t="s">
        <v>426</v>
      </c>
      <c r="C1695" s="153" t="s">
        <v>427</v>
      </c>
      <c r="D1695" s="131">
        <v>80822.78511071205</v>
      </c>
      <c r="F1695" s="131">
        <v>61316.6666667064</v>
      </c>
      <c r="G1695" s="131">
        <v>63345</v>
      </c>
      <c r="H1695" s="131">
        <v>18497.84809518819</v>
      </c>
    </row>
    <row r="1696" spans="1:8" ht="12.75">
      <c r="A1696" s="130">
        <v>38387.898310185185</v>
      </c>
      <c r="C1696" s="153" t="s">
        <v>428</v>
      </c>
      <c r="D1696" s="131">
        <v>314.5481719502015</v>
      </c>
      <c r="F1696" s="131">
        <v>240.00434020801558</v>
      </c>
      <c r="G1696" s="131">
        <v>416.93074964554967</v>
      </c>
      <c r="H1696" s="131">
        <v>314.5481719502015</v>
      </c>
    </row>
    <row r="1698" spans="3:8" ht="12.75">
      <c r="C1698" s="153" t="s">
        <v>429</v>
      </c>
      <c r="D1698" s="131">
        <v>0.38918254489662724</v>
      </c>
      <c r="F1698" s="131">
        <v>0.39141778778123426</v>
      </c>
      <c r="G1698" s="131">
        <v>0.6581904643548026</v>
      </c>
      <c r="H1698" s="131">
        <v>1.7004581848200189</v>
      </c>
    </row>
    <row r="1699" spans="1:16" ht="12.75">
      <c r="A1699" s="141" t="s">
        <v>409</v>
      </c>
      <c r="B1699" s="136" t="s">
        <v>577</v>
      </c>
      <c r="D1699" s="141" t="s">
        <v>410</v>
      </c>
      <c r="E1699" s="136" t="s">
        <v>411</v>
      </c>
      <c r="F1699" s="137" t="s">
        <v>449</v>
      </c>
      <c r="G1699" s="142" t="s">
        <v>413</v>
      </c>
      <c r="H1699" s="143">
        <v>2</v>
      </c>
      <c r="I1699" s="144" t="s">
        <v>414</v>
      </c>
      <c r="J1699" s="143">
        <v>2</v>
      </c>
      <c r="K1699" s="142" t="s">
        <v>415</v>
      </c>
      <c r="L1699" s="145">
        <v>1</v>
      </c>
      <c r="M1699" s="142" t="s">
        <v>416</v>
      </c>
      <c r="N1699" s="146">
        <v>1</v>
      </c>
      <c r="O1699" s="142" t="s">
        <v>417</v>
      </c>
      <c r="P1699" s="146">
        <v>1</v>
      </c>
    </row>
    <row r="1701" spans="1:10" ht="12.75">
      <c r="A1701" s="147" t="s">
        <v>418</v>
      </c>
      <c r="C1701" s="148" t="s">
        <v>419</v>
      </c>
      <c r="D1701" s="148" t="s">
        <v>420</v>
      </c>
      <c r="F1701" s="148" t="s">
        <v>421</v>
      </c>
      <c r="G1701" s="148" t="s">
        <v>422</v>
      </c>
      <c r="H1701" s="148" t="s">
        <v>423</v>
      </c>
      <c r="I1701" s="149" t="s">
        <v>424</v>
      </c>
      <c r="J1701" s="148" t="s">
        <v>425</v>
      </c>
    </row>
    <row r="1702" spans="1:8" ht="12.75">
      <c r="A1702" s="150" t="s">
        <v>489</v>
      </c>
      <c r="C1702" s="151">
        <v>228.61599999992177</v>
      </c>
      <c r="D1702" s="131">
        <v>23804.568311095238</v>
      </c>
      <c r="F1702" s="131">
        <v>19465</v>
      </c>
      <c r="G1702" s="131">
        <v>20058</v>
      </c>
      <c r="H1702" s="152" t="s">
        <v>1035</v>
      </c>
    </row>
    <row r="1704" spans="4:8" ht="12.75">
      <c r="D1704" s="131">
        <v>23677.381204783916</v>
      </c>
      <c r="F1704" s="131">
        <v>19996</v>
      </c>
      <c r="G1704" s="131">
        <v>19860</v>
      </c>
      <c r="H1704" s="152" t="s">
        <v>1036</v>
      </c>
    </row>
    <row r="1706" spans="4:8" ht="12.75">
      <c r="D1706" s="131">
        <v>23971.718261659145</v>
      </c>
      <c r="F1706" s="131">
        <v>19520</v>
      </c>
      <c r="G1706" s="131">
        <v>20020</v>
      </c>
      <c r="H1706" s="152" t="s">
        <v>1037</v>
      </c>
    </row>
    <row r="1708" spans="1:8" ht="12.75">
      <c r="A1708" s="147" t="s">
        <v>426</v>
      </c>
      <c r="C1708" s="153" t="s">
        <v>427</v>
      </c>
      <c r="D1708" s="131">
        <v>23817.889259179436</v>
      </c>
      <c r="F1708" s="131">
        <v>19660.333333333332</v>
      </c>
      <c r="G1708" s="131">
        <v>19979.333333333332</v>
      </c>
      <c r="H1708" s="131">
        <v>3979.732166054977</v>
      </c>
    </row>
    <row r="1709" spans="1:8" ht="12.75">
      <c r="A1709" s="130">
        <v>38387.90053240741</v>
      </c>
      <c r="C1709" s="153" t="s">
        <v>428</v>
      </c>
      <c r="D1709" s="131">
        <v>147.6199901976042</v>
      </c>
      <c r="F1709" s="131">
        <v>291.9937213936857</v>
      </c>
      <c r="G1709" s="131">
        <v>105.07774899251189</v>
      </c>
      <c r="H1709" s="131">
        <v>147.6199901976042</v>
      </c>
    </row>
    <row r="1711" spans="3:8" ht="12.75">
      <c r="C1711" s="153" t="s">
        <v>429</v>
      </c>
      <c r="D1711" s="131">
        <v>0.619786197640126</v>
      </c>
      <c r="F1711" s="131">
        <v>1.4851921198030846</v>
      </c>
      <c r="G1711" s="131">
        <v>0.5259322082444121</v>
      </c>
      <c r="H1711" s="131">
        <v>3.7092945966747486</v>
      </c>
    </row>
    <row r="1712" spans="1:10" ht="12.75">
      <c r="A1712" s="147" t="s">
        <v>418</v>
      </c>
      <c r="C1712" s="148" t="s">
        <v>419</v>
      </c>
      <c r="D1712" s="148" t="s">
        <v>420</v>
      </c>
      <c r="F1712" s="148" t="s">
        <v>421</v>
      </c>
      <c r="G1712" s="148" t="s">
        <v>422</v>
      </c>
      <c r="H1712" s="148" t="s">
        <v>423</v>
      </c>
      <c r="I1712" s="149" t="s">
        <v>424</v>
      </c>
      <c r="J1712" s="148" t="s">
        <v>425</v>
      </c>
    </row>
    <row r="1713" spans="1:8" ht="12.75">
      <c r="A1713" s="150" t="s">
        <v>490</v>
      </c>
      <c r="C1713" s="151">
        <v>231.6040000000503</v>
      </c>
      <c r="D1713" s="131">
        <v>47047.06967371702</v>
      </c>
      <c r="F1713" s="131">
        <v>29531.999999970198</v>
      </c>
      <c r="G1713" s="131">
        <v>32352</v>
      </c>
      <c r="H1713" s="152" t="s">
        <v>1038</v>
      </c>
    </row>
    <row r="1715" spans="4:8" ht="12.75">
      <c r="D1715" s="131">
        <v>47561.96801042557</v>
      </c>
      <c r="F1715" s="131">
        <v>30229</v>
      </c>
      <c r="G1715" s="131">
        <v>32356</v>
      </c>
      <c r="H1715" s="152" t="s">
        <v>1039</v>
      </c>
    </row>
    <row r="1717" spans="4:8" ht="12.75">
      <c r="D1717" s="131">
        <v>47360.10436654091</v>
      </c>
      <c r="F1717" s="131">
        <v>30102.999999970198</v>
      </c>
      <c r="G1717" s="131">
        <v>32500</v>
      </c>
      <c r="H1717" s="152" t="s">
        <v>1040</v>
      </c>
    </row>
    <row r="1719" spans="1:8" ht="12.75">
      <c r="A1719" s="147" t="s">
        <v>426</v>
      </c>
      <c r="C1719" s="153" t="s">
        <v>427</v>
      </c>
      <c r="D1719" s="131">
        <v>47323.04735022783</v>
      </c>
      <c r="F1719" s="131">
        <v>29954.6666666468</v>
      </c>
      <c r="G1719" s="131">
        <v>32402.666666666664</v>
      </c>
      <c r="H1719" s="131">
        <v>16024.827195198035</v>
      </c>
    </row>
    <row r="1720" spans="1:8" ht="12.75">
      <c r="A1720" s="130">
        <v>38387.90099537037</v>
      </c>
      <c r="C1720" s="153" t="s">
        <v>428</v>
      </c>
      <c r="D1720" s="131">
        <v>259.4416911939122</v>
      </c>
      <c r="F1720" s="131">
        <v>371.4220420781073</v>
      </c>
      <c r="G1720" s="131">
        <v>84.31686268673268</v>
      </c>
      <c r="H1720" s="131">
        <v>259.4416911939122</v>
      </c>
    </row>
    <row r="1722" spans="3:8" ht="12.75">
      <c r="C1722" s="153" t="s">
        <v>429</v>
      </c>
      <c r="D1722" s="131">
        <v>0.5482353857600067</v>
      </c>
      <c r="F1722" s="131">
        <v>1.2399471715426216</v>
      </c>
      <c r="G1722" s="131">
        <v>0.2602158135752182</v>
      </c>
      <c r="H1722" s="131">
        <v>1.618998370676072</v>
      </c>
    </row>
    <row r="1723" spans="1:10" ht="12.75">
      <c r="A1723" s="147" t="s">
        <v>418</v>
      </c>
      <c r="C1723" s="148" t="s">
        <v>419</v>
      </c>
      <c r="D1723" s="148" t="s">
        <v>420</v>
      </c>
      <c r="F1723" s="148" t="s">
        <v>421</v>
      </c>
      <c r="G1723" s="148" t="s">
        <v>422</v>
      </c>
      <c r="H1723" s="148" t="s">
        <v>423</v>
      </c>
      <c r="I1723" s="149" t="s">
        <v>424</v>
      </c>
      <c r="J1723" s="148" t="s">
        <v>425</v>
      </c>
    </row>
    <row r="1724" spans="1:8" ht="12.75">
      <c r="A1724" s="150" t="s">
        <v>488</v>
      </c>
      <c r="C1724" s="151">
        <v>267.7160000000149</v>
      </c>
      <c r="D1724" s="131">
        <v>36993.165237128735</v>
      </c>
      <c r="F1724" s="131">
        <v>7474.250000007451</v>
      </c>
      <c r="G1724" s="131">
        <v>7613.5</v>
      </c>
      <c r="H1724" s="152" t="s">
        <v>1041</v>
      </c>
    </row>
    <row r="1726" spans="4:8" ht="12.75">
      <c r="D1726" s="131">
        <v>40687.10723888874</v>
      </c>
      <c r="F1726" s="131">
        <v>7514</v>
      </c>
      <c r="G1726" s="131">
        <v>7618.999999992549</v>
      </c>
      <c r="H1726" s="152" t="s">
        <v>1042</v>
      </c>
    </row>
    <row r="1728" spans="4:8" ht="12.75">
      <c r="D1728" s="131">
        <v>38384.1208409071</v>
      </c>
      <c r="F1728" s="131">
        <v>7544.25</v>
      </c>
      <c r="G1728" s="131">
        <v>7585</v>
      </c>
      <c r="H1728" s="152" t="s">
        <v>1043</v>
      </c>
    </row>
    <row r="1730" spans="1:8" ht="12.75">
      <c r="A1730" s="147" t="s">
        <v>426</v>
      </c>
      <c r="C1730" s="153" t="s">
        <v>427</v>
      </c>
      <c r="D1730" s="131">
        <v>38688.13110564152</v>
      </c>
      <c r="F1730" s="131">
        <v>7510.833333335817</v>
      </c>
      <c r="G1730" s="131">
        <v>7605.833333330849</v>
      </c>
      <c r="H1730" s="131">
        <v>31121.829631866472</v>
      </c>
    </row>
    <row r="1731" spans="1:8" ht="12.75">
      <c r="A1731" s="130">
        <v>38387.90164351852</v>
      </c>
      <c r="C1731" s="153" t="s">
        <v>428</v>
      </c>
      <c r="D1731" s="131">
        <v>1865.6415944359644</v>
      </c>
      <c r="F1731" s="131">
        <v>35.10727606997713</v>
      </c>
      <c r="G1731" s="131">
        <v>18.250570764891812</v>
      </c>
      <c r="H1731" s="131">
        <v>1865.6415944359644</v>
      </c>
    </row>
    <row r="1733" spans="3:8" ht="12.75">
      <c r="C1733" s="153" t="s">
        <v>429</v>
      </c>
      <c r="D1733" s="131">
        <v>4.822258251094265</v>
      </c>
      <c r="F1733" s="131">
        <v>0.4674218493726688</v>
      </c>
      <c r="G1733" s="131">
        <v>0.2399549130916767</v>
      </c>
      <c r="H1733" s="131">
        <v>5.994639828391337</v>
      </c>
    </row>
    <row r="1734" spans="1:10" ht="12.75">
      <c r="A1734" s="147" t="s">
        <v>418</v>
      </c>
      <c r="C1734" s="148" t="s">
        <v>419</v>
      </c>
      <c r="D1734" s="148" t="s">
        <v>420</v>
      </c>
      <c r="F1734" s="148" t="s">
        <v>421</v>
      </c>
      <c r="G1734" s="148" t="s">
        <v>422</v>
      </c>
      <c r="H1734" s="148" t="s">
        <v>423</v>
      </c>
      <c r="I1734" s="149" t="s">
        <v>424</v>
      </c>
      <c r="J1734" s="148" t="s">
        <v>425</v>
      </c>
    </row>
    <row r="1735" spans="1:8" ht="12.75">
      <c r="A1735" s="150" t="s">
        <v>487</v>
      </c>
      <c r="C1735" s="151">
        <v>292.40199999976903</v>
      </c>
      <c r="D1735" s="131">
        <v>53677.50819784403</v>
      </c>
      <c r="F1735" s="131">
        <v>29134.500000029802</v>
      </c>
      <c r="G1735" s="131">
        <v>28462.5</v>
      </c>
      <c r="H1735" s="152" t="s">
        <v>1044</v>
      </c>
    </row>
    <row r="1737" spans="4:8" ht="12.75">
      <c r="D1737" s="131">
        <v>54658.59358340502</v>
      </c>
      <c r="F1737" s="131">
        <v>28872.75</v>
      </c>
      <c r="G1737" s="131">
        <v>28067.499999970198</v>
      </c>
      <c r="H1737" s="152" t="s">
        <v>1045</v>
      </c>
    </row>
    <row r="1739" spans="4:8" ht="12.75">
      <c r="D1739" s="131">
        <v>54150.07447654009</v>
      </c>
      <c r="F1739" s="131">
        <v>28885.5</v>
      </c>
      <c r="G1739" s="131">
        <v>28470.000000029802</v>
      </c>
      <c r="H1739" s="152" t="s">
        <v>1046</v>
      </c>
    </row>
    <row r="1741" spans="1:8" ht="12.75">
      <c r="A1741" s="147" t="s">
        <v>426</v>
      </c>
      <c r="C1741" s="153" t="s">
        <v>427</v>
      </c>
      <c r="D1741" s="131">
        <v>54162.05875259638</v>
      </c>
      <c r="F1741" s="131">
        <v>28964.25000000993</v>
      </c>
      <c r="G1741" s="131">
        <v>28333.333333333336</v>
      </c>
      <c r="H1741" s="131">
        <v>25559.60559816653</v>
      </c>
    </row>
    <row r="1742" spans="1:8" ht="12.75">
      <c r="A1742" s="130">
        <v>38387.90231481481</v>
      </c>
      <c r="C1742" s="153" t="s">
        <v>428</v>
      </c>
      <c r="D1742" s="131">
        <v>490.65247435928546</v>
      </c>
      <c r="F1742" s="131">
        <v>147.57858078016017</v>
      </c>
      <c r="G1742" s="131">
        <v>230.24895948762386</v>
      </c>
      <c r="H1742" s="131">
        <v>490.65247435928546</v>
      </c>
    </row>
    <row r="1744" spans="3:8" ht="12.75">
      <c r="C1744" s="153" t="s">
        <v>429</v>
      </c>
      <c r="D1744" s="131">
        <v>0.9058970165822307</v>
      </c>
      <c r="F1744" s="131">
        <v>0.509519772754722</v>
      </c>
      <c r="G1744" s="131">
        <v>0.8126433864269079</v>
      </c>
      <c r="H1744" s="131">
        <v>1.9196402404365798</v>
      </c>
    </row>
    <row r="1745" spans="1:10" ht="12.75">
      <c r="A1745" s="147" t="s">
        <v>418</v>
      </c>
      <c r="C1745" s="148" t="s">
        <v>419</v>
      </c>
      <c r="D1745" s="148" t="s">
        <v>420</v>
      </c>
      <c r="F1745" s="148" t="s">
        <v>421</v>
      </c>
      <c r="G1745" s="148" t="s">
        <v>422</v>
      </c>
      <c r="H1745" s="148" t="s">
        <v>423</v>
      </c>
      <c r="I1745" s="149" t="s">
        <v>424</v>
      </c>
      <c r="J1745" s="148" t="s">
        <v>425</v>
      </c>
    </row>
    <row r="1746" spans="1:8" ht="12.75">
      <c r="A1746" s="150" t="s">
        <v>491</v>
      </c>
      <c r="C1746" s="151">
        <v>324.75400000019</v>
      </c>
      <c r="D1746" s="131">
        <v>52768.38813269138</v>
      </c>
      <c r="F1746" s="131">
        <v>38914</v>
      </c>
      <c r="G1746" s="131">
        <v>36217</v>
      </c>
      <c r="H1746" s="152" t="s">
        <v>1047</v>
      </c>
    </row>
    <row r="1748" spans="4:8" ht="12.75">
      <c r="D1748" s="131">
        <v>53993.938364923</v>
      </c>
      <c r="F1748" s="131">
        <v>39136</v>
      </c>
      <c r="G1748" s="131">
        <v>36802</v>
      </c>
      <c r="H1748" s="152" t="s">
        <v>1048</v>
      </c>
    </row>
    <row r="1750" spans="4:8" ht="12.75">
      <c r="D1750" s="131">
        <v>53451.96915632486</v>
      </c>
      <c r="F1750" s="131">
        <v>38723</v>
      </c>
      <c r="G1750" s="131">
        <v>36666</v>
      </c>
      <c r="H1750" s="152" t="s">
        <v>1049</v>
      </c>
    </row>
    <row r="1752" spans="1:8" ht="12.75">
      <c r="A1752" s="147" t="s">
        <v>426</v>
      </c>
      <c r="C1752" s="153" t="s">
        <v>427</v>
      </c>
      <c r="D1752" s="131">
        <v>53404.765217979744</v>
      </c>
      <c r="F1752" s="131">
        <v>38924.333333333336</v>
      </c>
      <c r="G1752" s="131">
        <v>36561.666666666664</v>
      </c>
      <c r="H1752" s="131">
        <v>15164.571054118918</v>
      </c>
    </row>
    <row r="1753" spans="1:8" ht="12.75">
      <c r="A1753" s="130">
        <v>38387.90283564815</v>
      </c>
      <c r="C1753" s="153" t="s">
        <v>428</v>
      </c>
      <c r="D1753" s="131">
        <v>614.1372011019556</v>
      </c>
      <c r="F1753" s="131">
        <v>206.69381542110384</v>
      </c>
      <c r="G1753" s="131">
        <v>306.13776855091453</v>
      </c>
      <c r="H1753" s="131">
        <v>614.1372011019556</v>
      </c>
    </row>
    <row r="1755" spans="3:8" ht="12.75">
      <c r="C1755" s="153" t="s">
        <v>429</v>
      </c>
      <c r="D1755" s="131">
        <v>1.1499670461900928</v>
      </c>
      <c r="F1755" s="131">
        <v>0.5310144008146672</v>
      </c>
      <c r="G1755" s="131">
        <v>0.8373189639902848</v>
      </c>
      <c r="H1755" s="131">
        <v>4.0498158431929205</v>
      </c>
    </row>
    <row r="1756" spans="1:10" ht="12.75">
      <c r="A1756" s="147" t="s">
        <v>418</v>
      </c>
      <c r="C1756" s="148" t="s">
        <v>419</v>
      </c>
      <c r="D1756" s="148" t="s">
        <v>420</v>
      </c>
      <c r="F1756" s="148" t="s">
        <v>421</v>
      </c>
      <c r="G1756" s="148" t="s">
        <v>422</v>
      </c>
      <c r="H1756" s="148" t="s">
        <v>423</v>
      </c>
      <c r="I1756" s="149" t="s">
        <v>424</v>
      </c>
      <c r="J1756" s="148" t="s">
        <v>425</v>
      </c>
    </row>
    <row r="1757" spans="1:8" ht="12.75">
      <c r="A1757" s="150" t="s">
        <v>510</v>
      </c>
      <c r="C1757" s="151">
        <v>343.82299999985844</v>
      </c>
      <c r="D1757" s="131">
        <v>34480.70303428173</v>
      </c>
      <c r="F1757" s="131">
        <v>31792</v>
      </c>
      <c r="G1757" s="131">
        <v>32704</v>
      </c>
      <c r="H1757" s="152" t="s">
        <v>1050</v>
      </c>
    </row>
    <row r="1759" spans="4:8" ht="12.75">
      <c r="D1759" s="131">
        <v>34691.5</v>
      </c>
      <c r="F1759" s="131">
        <v>31802</v>
      </c>
      <c r="G1759" s="131">
        <v>31775.999999970198</v>
      </c>
      <c r="H1759" s="152" t="s">
        <v>1051</v>
      </c>
    </row>
    <row r="1761" spans="4:8" ht="12.75">
      <c r="D1761" s="131">
        <v>33954.5</v>
      </c>
      <c r="F1761" s="131">
        <v>32508</v>
      </c>
      <c r="G1761" s="131">
        <v>31388</v>
      </c>
      <c r="H1761" s="152" t="s">
        <v>1052</v>
      </c>
    </row>
    <row r="1763" spans="1:8" ht="12.75">
      <c r="A1763" s="147" t="s">
        <v>426</v>
      </c>
      <c r="C1763" s="153" t="s">
        <v>427</v>
      </c>
      <c r="D1763" s="131">
        <v>34375.56767809391</v>
      </c>
      <c r="F1763" s="131">
        <v>32034</v>
      </c>
      <c r="G1763" s="131">
        <v>31955.99999999007</v>
      </c>
      <c r="H1763" s="131">
        <v>2380.2862928174563</v>
      </c>
    </row>
    <row r="1764" spans="1:8" ht="12.75">
      <c r="A1764" s="130">
        <v>38387.90326388889</v>
      </c>
      <c r="C1764" s="153" t="s">
        <v>428</v>
      </c>
      <c r="D1764" s="131">
        <v>379.5817861021453</v>
      </c>
      <c r="F1764" s="131">
        <v>410.5264912280327</v>
      </c>
      <c r="G1764" s="131">
        <v>676.2129842035667</v>
      </c>
      <c r="H1764" s="131">
        <v>379.5817861021453</v>
      </c>
    </row>
    <row r="1766" spans="3:8" ht="12.75">
      <c r="C1766" s="153" t="s">
        <v>429</v>
      </c>
      <c r="D1766" s="131">
        <v>1.104219687822164</v>
      </c>
      <c r="F1766" s="131">
        <v>1.28153365557855</v>
      </c>
      <c r="G1766" s="131">
        <v>2.116075179007939</v>
      </c>
      <c r="H1766" s="131">
        <v>15.946896272416392</v>
      </c>
    </row>
    <row r="1767" spans="1:10" ht="12.75">
      <c r="A1767" s="147" t="s">
        <v>418</v>
      </c>
      <c r="C1767" s="148" t="s">
        <v>419</v>
      </c>
      <c r="D1767" s="148" t="s">
        <v>420</v>
      </c>
      <c r="F1767" s="148" t="s">
        <v>421</v>
      </c>
      <c r="G1767" s="148" t="s">
        <v>422</v>
      </c>
      <c r="H1767" s="148" t="s">
        <v>423</v>
      </c>
      <c r="I1767" s="149" t="s">
        <v>424</v>
      </c>
      <c r="J1767" s="148" t="s">
        <v>425</v>
      </c>
    </row>
    <row r="1768" spans="1:8" ht="12.75">
      <c r="A1768" s="150" t="s">
        <v>492</v>
      </c>
      <c r="C1768" s="151">
        <v>361.38400000007823</v>
      </c>
      <c r="D1768" s="131">
        <v>78804.82785868645</v>
      </c>
      <c r="F1768" s="131">
        <v>33204</v>
      </c>
      <c r="G1768" s="131">
        <v>33868</v>
      </c>
      <c r="H1768" s="152" t="s">
        <v>1053</v>
      </c>
    </row>
    <row r="1770" spans="4:8" ht="12.75">
      <c r="D1770" s="131">
        <v>81079.91784262657</v>
      </c>
      <c r="F1770" s="131">
        <v>33698</v>
      </c>
      <c r="G1770" s="131">
        <v>33738</v>
      </c>
      <c r="H1770" s="152" t="s">
        <v>1054</v>
      </c>
    </row>
    <row r="1772" spans="4:8" ht="12.75">
      <c r="D1772" s="131">
        <v>78360.13159298897</v>
      </c>
      <c r="F1772" s="131">
        <v>33424</v>
      </c>
      <c r="G1772" s="131">
        <v>33048</v>
      </c>
      <c r="H1772" s="152" t="s">
        <v>1055</v>
      </c>
    </row>
    <row r="1774" spans="1:8" ht="12.75">
      <c r="A1774" s="147" t="s">
        <v>426</v>
      </c>
      <c r="C1774" s="153" t="s">
        <v>427</v>
      </c>
      <c r="D1774" s="131">
        <v>79414.95909810066</v>
      </c>
      <c r="F1774" s="131">
        <v>33442</v>
      </c>
      <c r="G1774" s="131">
        <v>33551.333333333336</v>
      </c>
      <c r="H1774" s="131">
        <v>45922.70465213623</v>
      </c>
    </row>
    <row r="1775" spans="1:8" ht="12.75">
      <c r="A1775" s="130">
        <v>38387.903703703705</v>
      </c>
      <c r="C1775" s="153" t="s">
        <v>428</v>
      </c>
      <c r="D1775" s="131">
        <v>1458.9394805509091</v>
      </c>
      <c r="F1775" s="131">
        <v>247.4914139924858</v>
      </c>
      <c r="G1775" s="131">
        <v>440.71910933533763</v>
      </c>
      <c r="H1775" s="131">
        <v>1458.9394805509091</v>
      </c>
    </row>
    <row r="1777" spans="3:8" ht="12.75">
      <c r="C1777" s="153" t="s">
        <v>429</v>
      </c>
      <c r="D1777" s="131">
        <v>1.837109150618202</v>
      </c>
      <c r="F1777" s="131">
        <v>0.740061641027707</v>
      </c>
      <c r="G1777" s="131">
        <v>1.3135666024261456</v>
      </c>
      <c r="H1777" s="131">
        <v>3.176945895504965</v>
      </c>
    </row>
    <row r="1778" spans="1:10" ht="12.75">
      <c r="A1778" s="147" t="s">
        <v>418</v>
      </c>
      <c r="C1778" s="148" t="s">
        <v>419</v>
      </c>
      <c r="D1778" s="148" t="s">
        <v>420</v>
      </c>
      <c r="F1778" s="148" t="s">
        <v>421</v>
      </c>
      <c r="G1778" s="148" t="s">
        <v>422</v>
      </c>
      <c r="H1778" s="148" t="s">
        <v>423</v>
      </c>
      <c r="I1778" s="149" t="s">
        <v>424</v>
      </c>
      <c r="J1778" s="148" t="s">
        <v>425</v>
      </c>
    </row>
    <row r="1779" spans="1:8" ht="12.75">
      <c r="A1779" s="150" t="s">
        <v>511</v>
      </c>
      <c r="C1779" s="151">
        <v>371.029</v>
      </c>
      <c r="D1779" s="131">
        <v>53823.72441405058</v>
      </c>
      <c r="F1779" s="131">
        <v>43716</v>
      </c>
      <c r="G1779" s="131">
        <v>45750</v>
      </c>
      <c r="H1779" s="152" t="s">
        <v>1056</v>
      </c>
    </row>
    <row r="1781" spans="4:8" ht="12.75">
      <c r="D1781" s="131">
        <v>54239.838329434395</v>
      </c>
      <c r="F1781" s="131">
        <v>45176</v>
      </c>
      <c r="G1781" s="131">
        <v>45362</v>
      </c>
      <c r="H1781" s="152" t="s">
        <v>1057</v>
      </c>
    </row>
    <row r="1783" spans="4:8" ht="12.75">
      <c r="D1783" s="131">
        <v>53685.181615531445</v>
      </c>
      <c r="F1783" s="131">
        <v>45464</v>
      </c>
      <c r="G1783" s="131">
        <v>44788</v>
      </c>
      <c r="H1783" s="152" t="s">
        <v>1058</v>
      </c>
    </row>
    <row r="1785" spans="1:8" ht="12.75">
      <c r="A1785" s="147" t="s">
        <v>426</v>
      </c>
      <c r="C1785" s="153" t="s">
        <v>427</v>
      </c>
      <c r="D1785" s="131">
        <v>53916.248119672135</v>
      </c>
      <c r="F1785" s="131">
        <v>44785.33333333333</v>
      </c>
      <c r="G1785" s="131">
        <v>45300</v>
      </c>
      <c r="H1785" s="131">
        <v>8935.058549552337</v>
      </c>
    </row>
    <row r="1786" spans="1:8" ht="12.75">
      <c r="A1786" s="130">
        <v>38387.90414351852</v>
      </c>
      <c r="C1786" s="153" t="s">
        <v>428</v>
      </c>
      <c r="D1786" s="131">
        <v>288.6719498773584</v>
      </c>
      <c r="F1786" s="131">
        <v>937.1986626822155</v>
      </c>
      <c r="G1786" s="131">
        <v>483.98760314702275</v>
      </c>
      <c r="H1786" s="131">
        <v>288.6719498773584</v>
      </c>
    </row>
    <row r="1788" spans="3:8" ht="12.75">
      <c r="C1788" s="153" t="s">
        <v>429</v>
      </c>
      <c r="D1788" s="131">
        <v>0.5354080818765878</v>
      </c>
      <c r="F1788" s="131">
        <v>2.0926463931991486</v>
      </c>
      <c r="G1788" s="131">
        <v>1.0684053049603153</v>
      </c>
      <c r="H1788" s="131">
        <v>3.2307784921210327</v>
      </c>
    </row>
    <row r="1789" spans="1:10" ht="12.75">
      <c r="A1789" s="147" t="s">
        <v>418</v>
      </c>
      <c r="C1789" s="148" t="s">
        <v>419</v>
      </c>
      <c r="D1789" s="148" t="s">
        <v>420</v>
      </c>
      <c r="F1789" s="148" t="s">
        <v>421</v>
      </c>
      <c r="G1789" s="148" t="s">
        <v>422</v>
      </c>
      <c r="H1789" s="148" t="s">
        <v>423</v>
      </c>
      <c r="I1789" s="149" t="s">
        <v>424</v>
      </c>
      <c r="J1789" s="148" t="s">
        <v>425</v>
      </c>
    </row>
    <row r="1790" spans="1:8" ht="12.75">
      <c r="A1790" s="150" t="s">
        <v>486</v>
      </c>
      <c r="C1790" s="151">
        <v>407.77100000018254</v>
      </c>
      <c r="D1790" s="131">
        <v>1228087.6083126068</v>
      </c>
      <c r="F1790" s="131">
        <v>93100</v>
      </c>
      <c r="G1790" s="131">
        <v>91300</v>
      </c>
      <c r="H1790" s="152" t="s">
        <v>1059</v>
      </c>
    </row>
    <row r="1792" spans="4:8" ht="12.75">
      <c r="D1792" s="131">
        <v>1196430.732931137</v>
      </c>
      <c r="F1792" s="131">
        <v>92700</v>
      </c>
      <c r="G1792" s="131">
        <v>91300</v>
      </c>
      <c r="H1792" s="152" t="s">
        <v>1060</v>
      </c>
    </row>
    <row r="1794" spans="4:8" ht="12.75">
      <c r="D1794" s="131">
        <v>1192578.0263652802</v>
      </c>
      <c r="F1794" s="131">
        <v>91600</v>
      </c>
      <c r="G1794" s="131">
        <v>90900</v>
      </c>
      <c r="H1794" s="152" t="s">
        <v>1061</v>
      </c>
    </row>
    <row r="1796" spans="1:8" ht="12.75">
      <c r="A1796" s="147" t="s">
        <v>426</v>
      </c>
      <c r="C1796" s="153" t="s">
        <v>427</v>
      </c>
      <c r="D1796" s="131">
        <v>1205698.789203008</v>
      </c>
      <c r="F1796" s="131">
        <v>92466.66666666666</v>
      </c>
      <c r="G1796" s="131">
        <v>91166.66666666666</v>
      </c>
      <c r="H1796" s="131">
        <v>1113892.751467159</v>
      </c>
    </row>
    <row r="1797" spans="1:8" ht="12.75">
      <c r="A1797" s="130">
        <v>38387.90461805555</v>
      </c>
      <c r="C1797" s="153" t="s">
        <v>428</v>
      </c>
      <c r="D1797" s="131">
        <v>19484.744104352085</v>
      </c>
      <c r="F1797" s="131">
        <v>776.745346515403</v>
      </c>
      <c r="G1797" s="131">
        <v>230.94010767585027</v>
      </c>
      <c r="H1797" s="131">
        <v>19484.744104352085</v>
      </c>
    </row>
    <row r="1799" spans="3:8" ht="12.75">
      <c r="C1799" s="153" t="s">
        <v>429</v>
      </c>
      <c r="D1799" s="131">
        <v>1.616054049223348</v>
      </c>
      <c r="F1799" s="131">
        <v>0.8400274115162972</v>
      </c>
      <c r="G1799" s="131">
        <v>0.25331638867552136</v>
      </c>
      <c r="H1799" s="131">
        <v>1.7492477690233503</v>
      </c>
    </row>
    <row r="1800" spans="1:10" ht="12.75">
      <c r="A1800" s="147" t="s">
        <v>418</v>
      </c>
      <c r="C1800" s="148" t="s">
        <v>419</v>
      </c>
      <c r="D1800" s="148" t="s">
        <v>420</v>
      </c>
      <c r="F1800" s="148" t="s">
        <v>421</v>
      </c>
      <c r="G1800" s="148" t="s">
        <v>422</v>
      </c>
      <c r="H1800" s="148" t="s">
        <v>423</v>
      </c>
      <c r="I1800" s="149" t="s">
        <v>424</v>
      </c>
      <c r="J1800" s="148" t="s">
        <v>425</v>
      </c>
    </row>
    <row r="1801" spans="1:8" ht="12.75">
      <c r="A1801" s="150" t="s">
        <v>493</v>
      </c>
      <c r="C1801" s="151">
        <v>455.40299999993294</v>
      </c>
      <c r="D1801" s="131">
        <v>72298.44395041466</v>
      </c>
      <c r="F1801" s="131">
        <v>61892.5</v>
      </c>
      <c r="G1801" s="131">
        <v>63817.5</v>
      </c>
      <c r="H1801" s="152" t="s">
        <v>1062</v>
      </c>
    </row>
    <row r="1803" spans="4:8" ht="12.75">
      <c r="D1803" s="131">
        <v>72555.8064469099</v>
      </c>
      <c r="F1803" s="131">
        <v>61462.5</v>
      </c>
      <c r="G1803" s="131">
        <v>63932.5</v>
      </c>
      <c r="H1803" s="152" t="s">
        <v>1063</v>
      </c>
    </row>
    <row r="1805" spans="4:8" ht="12.75">
      <c r="D1805" s="131">
        <v>70876.31510102749</v>
      </c>
      <c r="F1805" s="131">
        <v>61802.500000059605</v>
      </c>
      <c r="G1805" s="131">
        <v>63315.000000059605</v>
      </c>
      <c r="H1805" s="152" t="s">
        <v>1064</v>
      </c>
    </row>
    <row r="1807" spans="1:8" ht="12.75">
      <c r="A1807" s="147" t="s">
        <v>426</v>
      </c>
      <c r="C1807" s="153" t="s">
        <v>427</v>
      </c>
      <c r="D1807" s="131">
        <v>71910.18849945068</v>
      </c>
      <c r="F1807" s="131">
        <v>61719.166666686535</v>
      </c>
      <c r="G1807" s="131">
        <v>63688.33333335321</v>
      </c>
      <c r="H1807" s="131">
        <v>9212.162821136242</v>
      </c>
    </row>
    <row r="1808" spans="1:8" ht="12.75">
      <c r="A1808" s="130">
        <v>38387.90526620371</v>
      </c>
      <c r="C1808" s="153" t="s">
        <v>428</v>
      </c>
      <c r="D1808" s="131">
        <v>904.5603996569849</v>
      </c>
      <c r="F1808" s="131">
        <v>226.78918258641912</v>
      </c>
      <c r="G1808" s="131">
        <v>328.3893775848221</v>
      </c>
      <c r="H1808" s="131">
        <v>904.5603996569849</v>
      </c>
    </row>
    <row r="1810" spans="3:8" ht="12.75">
      <c r="C1810" s="153" t="s">
        <v>429</v>
      </c>
      <c r="D1810" s="131">
        <v>1.2579029738795564</v>
      </c>
      <c r="F1810" s="131">
        <v>0.36745341007468696</v>
      </c>
      <c r="G1810" s="131">
        <v>0.515619361345175</v>
      </c>
      <c r="H1810" s="131">
        <v>9.819196829452208</v>
      </c>
    </row>
    <row r="1811" spans="1:16" ht="12.75">
      <c r="A1811" s="141" t="s">
        <v>409</v>
      </c>
      <c r="B1811" s="136" t="s">
        <v>353</v>
      </c>
      <c r="D1811" s="141" t="s">
        <v>410</v>
      </c>
      <c r="E1811" s="136" t="s">
        <v>411</v>
      </c>
      <c r="F1811" s="137" t="s">
        <v>450</v>
      </c>
      <c r="G1811" s="142" t="s">
        <v>413</v>
      </c>
      <c r="H1811" s="143">
        <v>2</v>
      </c>
      <c r="I1811" s="144" t="s">
        <v>414</v>
      </c>
      <c r="J1811" s="143">
        <v>3</v>
      </c>
      <c r="K1811" s="142" t="s">
        <v>415</v>
      </c>
      <c r="L1811" s="145">
        <v>1</v>
      </c>
      <c r="M1811" s="142" t="s">
        <v>416</v>
      </c>
      <c r="N1811" s="146">
        <v>1</v>
      </c>
      <c r="O1811" s="142" t="s">
        <v>417</v>
      </c>
      <c r="P1811" s="146">
        <v>1</v>
      </c>
    </row>
    <row r="1813" spans="1:10" ht="12.75">
      <c r="A1813" s="147" t="s">
        <v>418</v>
      </c>
      <c r="C1813" s="148" t="s">
        <v>419</v>
      </c>
      <c r="D1813" s="148" t="s">
        <v>420</v>
      </c>
      <c r="F1813" s="148" t="s">
        <v>421</v>
      </c>
      <c r="G1813" s="148" t="s">
        <v>422</v>
      </c>
      <c r="H1813" s="148" t="s">
        <v>423</v>
      </c>
      <c r="I1813" s="149" t="s">
        <v>424</v>
      </c>
      <c r="J1813" s="148" t="s">
        <v>425</v>
      </c>
    </row>
    <row r="1814" spans="1:8" ht="12.75">
      <c r="A1814" s="150" t="s">
        <v>489</v>
      </c>
      <c r="C1814" s="151">
        <v>228.61599999992177</v>
      </c>
      <c r="D1814" s="131">
        <v>49721.77994227409</v>
      </c>
      <c r="F1814" s="131">
        <v>19866</v>
      </c>
      <c r="G1814" s="131">
        <v>20639</v>
      </c>
      <c r="H1814" s="152" t="s">
        <v>1065</v>
      </c>
    </row>
    <row r="1816" spans="4:8" ht="12.75">
      <c r="D1816" s="131">
        <v>51133.371097922325</v>
      </c>
      <c r="F1816" s="131">
        <v>19527</v>
      </c>
      <c r="G1816" s="131">
        <v>20559</v>
      </c>
      <c r="H1816" s="152" t="s">
        <v>1066</v>
      </c>
    </row>
    <row r="1818" spans="4:8" ht="12.75">
      <c r="D1818" s="131">
        <v>48274.509821116924</v>
      </c>
      <c r="F1818" s="131">
        <v>19748</v>
      </c>
      <c r="G1818" s="131">
        <v>20411</v>
      </c>
      <c r="H1818" s="152" t="s">
        <v>1067</v>
      </c>
    </row>
    <row r="1820" spans="1:8" ht="12.75">
      <c r="A1820" s="147" t="s">
        <v>426</v>
      </c>
      <c r="C1820" s="153" t="s">
        <v>427</v>
      </c>
      <c r="D1820" s="131">
        <v>49709.886953771114</v>
      </c>
      <c r="F1820" s="131">
        <v>19713.666666666668</v>
      </c>
      <c r="G1820" s="131">
        <v>20536.333333333332</v>
      </c>
      <c r="H1820" s="131">
        <v>29537.631949419505</v>
      </c>
    </row>
    <row r="1821" spans="1:8" ht="12.75">
      <c r="A1821" s="130">
        <v>38387.907476851855</v>
      </c>
      <c r="C1821" s="153" t="s">
        <v>428</v>
      </c>
      <c r="D1821" s="131">
        <v>1429.4677444370923</v>
      </c>
      <c r="F1821" s="131">
        <v>172.08815570321315</v>
      </c>
      <c r="G1821" s="131">
        <v>115.67771320930116</v>
      </c>
      <c r="H1821" s="131">
        <v>1429.4677444370923</v>
      </c>
    </row>
    <row r="1823" spans="3:8" ht="12.75">
      <c r="C1823" s="153" t="s">
        <v>429</v>
      </c>
      <c r="D1823" s="131">
        <v>2.8756205898566214</v>
      </c>
      <c r="F1823" s="131">
        <v>0.8729383458339212</v>
      </c>
      <c r="G1823" s="131">
        <v>0.5632831885404787</v>
      </c>
      <c r="H1823" s="131">
        <v>4.839479843492279</v>
      </c>
    </row>
    <row r="1824" spans="1:10" ht="12.75">
      <c r="A1824" s="147" t="s">
        <v>418</v>
      </c>
      <c r="C1824" s="148" t="s">
        <v>419</v>
      </c>
      <c r="D1824" s="148" t="s">
        <v>420</v>
      </c>
      <c r="F1824" s="148" t="s">
        <v>421</v>
      </c>
      <c r="G1824" s="148" t="s">
        <v>422</v>
      </c>
      <c r="H1824" s="148" t="s">
        <v>423</v>
      </c>
      <c r="I1824" s="149" t="s">
        <v>424</v>
      </c>
      <c r="J1824" s="148" t="s">
        <v>425</v>
      </c>
    </row>
    <row r="1825" spans="1:8" ht="12.75">
      <c r="A1825" s="150" t="s">
        <v>490</v>
      </c>
      <c r="C1825" s="151">
        <v>231.6040000000503</v>
      </c>
      <c r="D1825" s="131">
        <v>69585.42993247509</v>
      </c>
      <c r="F1825" s="131">
        <v>31562</v>
      </c>
      <c r="G1825" s="131">
        <v>33232</v>
      </c>
      <c r="H1825" s="152" t="s">
        <v>1068</v>
      </c>
    </row>
    <row r="1827" spans="4:8" ht="12.75">
      <c r="D1827" s="131">
        <v>94685.46137428284</v>
      </c>
      <c r="F1827" s="131">
        <v>30634</v>
      </c>
      <c r="G1827" s="131">
        <v>33871</v>
      </c>
      <c r="H1827" s="152" t="s">
        <v>1069</v>
      </c>
    </row>
    <row r="1829" spans="4:8" ht="12.75">
      <c r="D1829" s="131">
        <v>97562.98894572258</v>
      </c>
      <c r="F1829" s="131">
        <v>31989</v>
      </c>
      <c r="G1829" s="131">
        <v>34592</v>
      </c>
      <c r="H1829" s="152" t="s">
        <v>1070</v>
      </c>
    </row>
    <row r="1831" spans="1:8" ht="12.75">
      <c r="A1831" s="147" t="s">
        <v>426</v>
      </c>
      <c r="C1831" s="153" t="s">
        <v>427</v>
      </c>
      <c r="D1831" s="131">
        <v>87277.96008416018</v>
      </c>
      <c r="F1831" s="131">
        <v>31395</v>
      </c>
      <c r="G1831" s="131">
        <v>33898.333333333336</v>
      </c>
      <c r="H1831" s="131">
        <v>54509.03760354001</v>
      </c>
    </row>
    <row r="1832" spans="1:8" ht="12.75">
      <c r="A1832" s="130">
        <v>38387.90793981482</v>
      </c>
      <c r="C1832" s="153" t="s">
        <v>428</v>
      </c>
      <c r="D1832" s="131">
        <v>15389.582795102431</v>
      </c>
      <c r="F1832" s="131">
        <v>692.7647508353756</v>
      </c>
      <c r="G1832" s="131">
        <v>680.4118850617862</v>
      </c>
      <c r="H1832" s="131">
        <v>15389.582795102431</v>
      </c>
    </row>
    <row r="1834" spans="3:8" ht="12.75">
      <c r="C1834" s="153" t="s">
        <v>429</v>
      </c>
      <c r="D1834" s="131">
        <v>17.63283970003722</v>
      </c>
      <c r="F1834" s="131">
        <v>2.2066085390520005</v>
      </c>
      <c r="G1834" s="131">
        <v>2.0072133882544456</v>
      </c>
      <c r="H1834" s="131">
        <v>28.233084772171754</v>
      </c>
    </row>
    <row r="1835" spans="1:10" ht="12.75">
      <c r="A1835" s="147" t="s">
        <v>418</v>
      </c>
      <c r="C1835" s="148" t="s">
        <v>419</v>
      </c>
      <c r="D1835" s="148" t="s">
        <v>420</v>
      </c>
      <c r="F1835" s="148" t="s">
        <v>421</v>
      </c>
      <c r="G1835" s="148" t="s">
        <v>422</v>
      </c>
      <c r="H1835" s="148" t="s">
        <v>423</v>
      </c>
      <c r="I1835" s="149" t="s">
        <v>424</v>
      </c>
      <c r="J1835" s="148" t="s">
        <v>425</v>
      </c>
    </row>
    <row r="1836" spans="1:8" ht="12.75">
      <c r="A1836" s="150" t="s">
        <v>488</v>
      </c>
      <c r="C1836" s="151">
        <v>267.7160000000149</v>
      </c>
      <c r="D1836" s="131">
        <v>86549.36227858067</v>
      </c>
      <c r="F1836" s="131">
        <v>7820.499999992549</v>
      </c>
      <c r="G1836" s="131">
        <v>7905.500000007451</v>
      </c>
      <c r="H1836" s="152" t="s">
        <v>1071</v>
      </c>
    </row>
    <row r="1838" spans="4:8" ht="12.75">
      <c r="D1838" s="131">
        <v>90603.54140591621</v>
      </c>
      <c r="F1838" s="131">
        <v>7765.25</v>
      </c>
      <c r="G1838" s="131">
        <v>7946.5</v>
      </c>
      <c r="H1838" s="152" t="s">
        <v>1072</v>
      </c>
    </row>
    <row r="1840" spans="4:8" ht="12.75">
      <c r="D1840" s="131">
        <v>52981</v>
      </c>
      <c r="F1840" s="131">
        <v>7848.750000007451</v>
      </c>
      <c r="G1840" s="131">
        <v>8026</v>
      </c>
      <c r="H1840" s="152" t="s">
        <v>1073</v>
      </c>
    </row>
    <row r="1842" spans="1:8" ht="12.75">
      <c r="A1842" s="147" t="s">
        <v>426</v>
      </c>
      <c r="C1842" s="153" t="s">
        <v>427</v>
      </c>
      <c r="D1842" s="131">
        <v>76711.30122816563</v>
      </c>
      <c r="F1842" s="131">
        <v>7811.5</v>
      </c>
      <c r="G1842" s="131">
        <v>7959.333333335817</v>
      </c>
      <c r="H1842" s="131">
        <v>68813.48501663405</v>
      </c>
    </row>
    <row r="1843" spans="1:8" ht="12.75">
      <c r="A1843" s="130">
        <v>38387.908587962964</v>
      </c>
      <c r="C1843" s="153" t="s">
        <v>428</v>
      </c>
      <c r="D1843" s="131">
        <v>20650.774546823668</v>
      </c>
      <c r="F1843" s="131">
        <v>42.47131385053604</v>
      </c>
      <c r="G1843" s="131">
        <v>61.26649437448782</v>
      </c>
      <c r="H1843" s="131">
        <v>20650.774546823668</v>
      </c>
    </row>
    <row r="1845" spans="3:8" ht="12.75">
      <c r="C1845" s="153" t="s">
        <v>429</v>
      </c>
      <c r="D1845" s="131">
        <v>26.92012026415926</v>
      </c>
      <c r="F1845" s="131">
        <v>0.5437024111954945</v>
      </c>
      <c r="G1845" s="131">
        <v>0.7697440452441832</v>
      </c>
      <c r="H1845" s="131">
        <v>30.00977866741065</v>
      </c>
    </row>
    <row r="1846" spans="1:10" ht="12.75">
      <c r="A1846" s="147" t="s">
        <v>418</v>
      </c>
      <c r="C1846" s="148" t="s">
        <v>419</v>
      </c>
      <c r="D1846" s="148" t="s">
        <v>420</v>
      </c>
      <c r="F1846" s="148" t="s">
        <v>421</v>
      </c>
      <c r="G1846" s="148" t="s">
        <v>422</v>
      </c>
      <c r="H1846" s="148" t="s">
        <v>423</v>
      </c>
      <c r="I1846" s="149" t="s">
        <v>424</v>
      </c>
      <c r="J1846" s="148" t="s">
        <v>425</v>
      </c>
    </row>
    <row r="1847" spans="1:8" ht="12.75">
      <c r="A1847" s="150" t="s">
        <v>487</v>
      </c>
      <c r="C1847" s="151">
        <v>292.40199999976903</v>
      </c>
      <c r="D1847" s="131">
        <v>79177.76026976109</v>
      </c>
      <c r="F1847" s="131">
        <v>31426.250000029802</v>
      </c>
      <c r="G1847" s="131">
        <v>29233.5</v>
      </c>
      <c r="H1847" s="152" t="s">
        <v>1074</v>
      </c>
    </row>
    <row r="1849" spans="4:8" ht="12.75">
      <c r="D1849" s="131">
        <v>81556.7338643074</v>
      </c>
      <c r="F1849" s="131">
        <v>31368.000000029802</v>
      </c>
      <c r="G1849" s="131">
        <v>29452</v>
      </c>
      <c r="H1849" s="152" t="s">
        <v>1075</v>
      </c>
    </row>
    <row r="1851" spans="4:8" ht="12.75">
      <c r="D1851" s="131">
        <v>83494.10756099224</v>
      </c>
      <c r="F1851" s="131">
        <v>31264.25</v>
      </c>
      <c r="G1851" s="131">
        <v>29290</v>
      </c>
      <c r="H1851" s="152" t="s">
        <v>1076</v>
      </c>
    </row>
    <row r="1853" spans="1:8" ht="12.75">
      <c r="A1853" s="147" t="s">
        <v>426</v>
      </c>
      <c r="C1853" s="153" t="s">
        <v>427</v>
      </c>
      <c r="D1853" s="131">
        <v>81409.53389835358</v>
      </c>
      <c r="F1853" s="131">
        <v>31352.8333333532</v>
      </c>
      <c r="G1853" s="131">
        <v>29325.166666666664</v>
      </c>
      <c r="H1853" s="131">
        <v>51219.45856877825</v>
      </c>
    </row>
    <row r="1854" spans="1:8" ht="12.75">
      <c r="A1854" s="130">
        <v>38387.909270833334</v>
      </c>
      <c r="C1854" s="153" t="s">
        <v>428</v>
      </c>
      <c r="D1854" s="131">
        <v>2161.93532676457</v>
      </c>
      <c r="F1854" s="131">
        <v>82.05803334213044</v>
      </c>
      <c r="G1854" s="131">
        <v>113.41553391547971</v>
      </c>
      <c r="H1854" s="131">
        <v>2161.93532676457</v>
      </c>
    </row>
    <row r="1856" spans="3:8" ht="12.75">
      <c r="C1856" s="153" t="s">
        <v>429</v>
      </c>
      <c r="D1856" s="131">
        <v>2.655629166804865</v>
      </c>
      <c r="F1856" s="131">
        <v>0.261724458742416</v>
      </c>
      <c r="G1856" s="131">
        <v>0.386751540765826</v>
      </c>
      <c r="H1856" s="131">
        <v>4.2209257715239055</v>
      </c>
    </row>
    <row r="1857" spans="1:10" ht="12.75">
      <c r="A1857" s="147" t="s">
        <v>418</v>
      </c>
      <c r="C1857" s="148" t="s">
        <v>419</v>
      </c>
      <c r="D1857" s="148" t="s">
        <v>420</v>
      </c>
      <c r="F1857" s="148" t="s">
        <v>421</v>
      </c>
      <c r="G1857" s="148" t="s">
        <v>422</v>
      </c>
      <c r="H1857" s="148" t="s">
        <v>423</v>
      </c>
      <c r="I1857" s="149" t="s">
        <v>424</v>
      </c>
      <c r="J1857" s="148" t="s">
        <v>425</v>
      </c>
    </row>
    <row r="1858" spans="1:8" ht="12.75">
      <c r="A1858" s="150" t="s">
        <v>491</v>
      </c>
      <c r="C1858" s="151">
        <v>324.75400000019</v>
      </c>
      <c r="D1858" s="131">
        <v>69254.6368508339</v>
      </c>
      <c r="F1858" s="131">
        <v>41823</v>
      </c>
      <c r="G1858" s="131">
        <v>38645</v>
      </c>
      <c r="H1858" s="152" t="s">
        <v>1077</v>
      </c>
    </row>
    <row r="1860" spans="4:8" ht="12.75">
      <c r="D1860" s="131">
        <v>68820.51370358467</v>
      </c>
      <c r="F1860" s="131">
        <v>40893</v>
      </c>
      <c r="G1860" s="131">
        <v>38071</v>
      </c>
      <c r="H1860" s="152" t="s">
        <v>1078</v>
      </c>
    </row>
    <row r="1862" spans="4:8" ht="12.75">
      <c r="D1862" s="131">
        <v>66698.66076219082</v>
      </c>
      <c r="F1862" s="131">
        <v>41159</v>
      </c>
      <c r="G1862" s="131">
        <v>38051</v>
      </c>
      <c r="H1862" s="152" t="s">
        <v>1079</v>
      </c>
    </row>
    <row r="1864" spans="1:8" ht="12.75">
      <c r="A1864" s="147" t="s">
        <v>426</v>
      </c>
      <c r="C1864" s="153" t="s">
        <v>427</v>
      </c>
      <c r="D1864" s="131">
        <v>68257.93710553646</v>
      </c>
      <c r="F1864" s="131">
        <v>41291.666666666664</v>
      </c>
      <c r="G1864" s="131">
        <v>38255.666666666664</v>
      </c>
      <c r="H1864" s="131">
        <v>27845.381549980906</v>
      </c>
    </row>
    <row r="1865" spans="1:8" ht="12.75">
      <c r="A1865" s="130">
        <v>38387.909780092596</v>
      </c>
      <c r="C1865" s="153" t="s">
        <v>428</v>
      </c>
      <c r="D1865" s="131">
        <v>1367.7071188426792</v>
      </c>
      <c r="F1865" s="131">
        <v>478.9836462065624</v>
      </c>
      <c r="G1865" s="131">
        <v>337.32081663208004</v>
      </c>
      <c r="H1865" s="131">
        <v>1367.7071188426792</v>
      </c>
    </row>
    <row r="1867" spans="3:8" ht="12.75">
      <c r="C1867" s="153" t="s">
        <v>429</v>
      </c>
      <c r="D1867" s="131">
        <v>2.0037334511413816</v>
      </c>
      <c r="F1867" s="131">
        <v>1.1600007577151867</v>
      </c>
      <c r="G1867" s="131">
        <v>0.881753857725862</v>
      </c>
      <c r="H1867" s="131">
        <v>4.911791624717807</v>
      </c>
    </row>
    <row r="1868" spans="1:10" ht="12.75">
      <c r="A1868" s="147" t="s">
        <v>418</v>
      </c>
      <c r="C1868" s="148" t="s">
        <v>419</v>
      </c>
      <c r="D1868" s="148" t="s">
        <v>420</v>
      </c>
      <c r="F1868" s="148" t="s">
        <v>421</v>
      </c>
      <c r="G1868" s="148" t="s">
        <v>422</v>
      </c>
      <c r="H1868" s="148" t="s">
        <v>423</v>
      </c>
      <c r="I1868" s="149" t="s">
        <v>424</v>
      </c>
      <c r="J1868" s="148" t="s">
        <v>425</v>
      </c>
    </row>
    <row r="1869" spans="1:8" ht="12.75">
      <c r="A1869" s="150" t="s">
        <v>510</v>
      </c>
      <c r="C1869" s="151">
        <v>343.82299999985844</v>
      </c>
      <c r="D1869" s="131">
        <v>70416.94162166119</v>
      </c>
      <c r="F1869" s="131">
        <v>33276</v>
      </c>
      <c r="G1869" s="131">
        <v>32664</v>
      </c>
      <c r="H1869" s="152" t="s">
        <v>1080</v>
      </c>
    </row>
    <row r="1871" spans="4:8" ht="12.75">
      <c r="D1871" s="131">
        <v>64421.30615133047</v>
      </c>
      <c r="F1871" s="131">
        <v>33780</v>
      </c>
      <c r="G1871" s="131">
        <v>32472.000000029802</v>
      </c>
      <c r="H1871" s="152" t="s">
        <v>1081</v>
      </c>
    </row>
    <row r="1873" spans="4:8" ht="12.75">
      <c r="D1873" s="131">
        <v>67906.0787833929</v>
      </c>
      <c r="F1873" s="131">
        <v>33926</v>
      </c>
      <c r="G1873" s="131">
        <v>32866</v>
      </c>
      <c r="H1873" s="152" t="s">
        <v>1082</v>
      </c>
    </row>
    <row r="1875" spans="1:8" ht="12.75">
      <c r="A1875" s="147" t="s">
        <v>426</v>
      </c>
      <c r="C1875" s="153" t="s">
        <v>427</v>
      </c>
      <c r="D1875" s="131">
        <v>67581.44218546152</v>
      </c>
      <c r="F1875" s="131">
        <v>33660.666666666664</v>
      </c>
      <c r="G1875" s="131">
        <v>32667.333333343267</v>
      </c>
      <c r="H1875" s="131">
        <v>34413.85873187313</v>
      </c>
    </row>
    <row r="1876" spans="1:8" ht="12.75">
      <c r="A1876" s="130">
        <v>38387.910219907404</v>
      </c>
      <c r="C1876" s="153" t="s">
        <v>428</v>
      </c>
      <c r="D1876" s="131">
        <v>3010.9720795466383</v>
      </c>
      <c r="F1876" s="131">
        <v>341.03567750798936</v>
      </c>
      <c r="G1876" s="131">
        <v>197.02114944196543</v>
      </c>
      <c r="H1876" s="131">
        <v>3010.9720795466383</v>
      </c>
    </row>
    <row r="1878" spans="3:8" ht="12.75">
      <c r="C1878" s="153" t="s">
        <v>429</v>
      </c>
      <c r="D1878" s="131">
        <v>4.455323802181857</v>
      </c>
      <c r="F1878" s="131">
        <v>1.013157822705005</v>
      </c>
      <c r="G1878" s="131">
        <v>0.6031136592372772</v>
      </c>
      <c r="H1878" s="131">
        <v>8.749300980764362</v>
      </c>
    </row>
    <row r="1879" spans="1:10" ht="12.75">
      <c r="A1879" s="147" t="s">
        <v>418</v>
      </c>
      <c r="C1879" s="148" t="s">
        <v>419</v>
      </c>
      <c r="D1879" s="148" t="s">
        <v>420</v>
      </c>
      <c r="F1879" s="148" t="s">
        <v>421</v>
      </c>
      <c r="G1879" s="148" t="s">
        <v>422</v>
      </c>
      <c r="H1879" s="148" t="s">
        <v>423</v>
      </c>
      <c r="I1879" s="149" t="s">
        <v>424</v>
      </c>
      <c r="J1879" s="148" t="s">
        <v>425</v>
      </c>
    </row>
    <row r="1880" spans="1:8" ht="12.75">
      <c r="A1880" s="150" t="s">
        <v>492</v>
      </c>
      <c r="C1880" s="151">
        <v>361.38400000007823</v>
      </c>
      <c r="D1880" s="131">
        <v>75132.84117007256</v>
      </c>
      <c r="F1880" s="131">
        <v>35204</v>
      </c>
      <c r="G1880" s="131">
        <v>35032</v>
      </c>
      <c r="H1880" s="152" t="s">
        <v>1083</v>
      </c>
    </row>
    <row r="1882" spans="4:8" ht="12.75">
      <c r="D1882" s="131">
        <v>69836.5</v>
      </c>
      <c r="F1882" s="131">
        <v>35224</v>
      </c>
      <c r="G1882" s="131">
        <v>34188</v>
      </c>
      <c r="H1882" s="152" t="s">
        <v>1084</v>
      </c>
    </row>
    <row r="1884" spans="4:8" ht="12.75">
      <c r="D1884" s="131">
        <v>74944.7063242197</v>
      </c>
      <c r="F1884" s="131">
        <v>34408</v>
      </c>
      <c r="G1884" s="131">
        <v>34544</v>
      </c>
      <c r="H1884" s="152" t="s">
        <v>1085</v>
      </c>
    </row>
    <row r="1886" spans="1:8" ht="12.75">
      <c r="A1886" s="147" t="s">
        <v>426</v>
      </c>
      <c r="C1886" s="153" t="s">
        <v>427</v>
      </c>
      <c r="D1886" s="131">
        <v>73304.68249809742</v>
      </c>
      <c r="F1886" s="131">
        <v>34945.333333333336</v>
      </c>
      <c r="G1886" s="131">
        <v>34588</v>
      </c>
      <c r="H1886" s="131">
        <v>38523.595402794184</v>
      </c>
    </row>
    <row r="1887" spans="1:8" ht="12.75">
      <c r="A1887" s="130">
        <v>38387.91064814815</v>
      </c>
      <c r="C1887" s="153" t="s">
        <v>428</v>
      </c>
      <c r="D1887" s="131">
        <v>3005.0068319620086</v>
      </c>
      <c r="F1887" s="131">
        <v>465.4517518855562</v>
      </c>
      <c r="G1887" s="131">
        <v>423.71688661180366</v>
      </c>
      <c r="H1887" s="131">
        <v>3005.0068319620086</v>
      </c>
    </row>
    <row r="1889" spans="3:8" ht="12.75">
      <c r="C1889" s="153" t="s">
        <v>429</v>
      </c>
      <c r="D1889" s="131">
        <v>4.0993381726194675</v>
      </c>
      <c r="F1889" s="131">
        <v>1.3319425156021487</v>
      </c>
      <c r="G1889" s="131">
        <v>1.2250401486405798</v>
      </c>
      <c r="H1889" s="131">
        <v>7.800431918522462</v>
      </c>
    </row>
    <row r="1890" spans="1:10" ht="12.75">
      <c r="A1890" s="147" t="s">
        <v>418</v>
      </c>
      <c r="C1890" s="148" t="s">
        <v>419</v>
      </c>
      <c r="D1890" s="148" t="s">
        <v>420</v>
      </c>
      <c r="F1890" s="148" t="s">
        <v>421</v>
      </c>
      <c r="G1890" s="148" t="s">
        <v>422</v>
      </c>
      <c r="H1890" s="148" t="s">
        <v>423</v>
      </c>
      <c r="I1890" s="149" t="s">
        <v>424</v>
      </c>
      <c r="J1890" s="148" t="s">
        <v>425</v>
      </c>
    </row>
    <row r="1891" spans="1:8" ht="12.75">
      <c r="A1891" s="150" t="s">
        <v>511</v>
      </c>
      <c r="C1891" s="151">
        <v>371.029</v>
      </c>
      <c r="D1891" s="131">
        <v>72340.68132328987</v>
      </c>
      <c r="F1891" s="131">
        <v>46180</v>
      </c>
      <c r="G1891" s="131">
        <v>47572</v>
      </c>
      <c r="H1891" s="152" t="s">
        <v>1086</v>
      </c>
    </row>
    <row r="1893" spans="4:8" ht="12.75">
      <c r="D1893" s="131">
        <v>74137.72605121136</v>
      </c>
      <c r="F1893" s="131">
        <v>47030</v>
      </c>
      <c r="G1893" s="131">
        <v>47052</v>
      </c>
      <c r="H1893" s="152" t="s">
        <v>1087</v>
      </c>
    </row>
    <row r="1895" spans="4:8" ht="12.75">
      <c r="D1895" s="131">
        <v>74864.9658293724</v>
      </c>
      <c r="F1895" s="131">
        <v>47266</v>
      </c>
      <c r="G1895" s="131">
        <v>47226</v>
      </c>
      <c r="H1895" s="152" t="s">
        <v>1088</v>
      </c>
    </row>
    <row r="1897" spans="1:8" ht="12.75">
      <c r="A1897" s="147" t="s">
        <v>426</v>
      </c>
      <c r="C1897" s="153" t="s">
        <v>427</v>
      </c>
      <c r="D1897" s="131">
        <v>73781.1244012912</v>
      </c>
      <c r="F1897" s="131">
        <v>46825.33333333333</v>
      </c>
      <c r="G1897" s="131">
        <v>47283.33333333333</v>
      </c>
      <c r="H1897" s="131">
        <v>26781.499313201006</v>
      </c>
    </row>
    <row r="1898" spans="1:8" ht="12.75">
      <c r="A1898" s="130">
        <v>38387.911099537036</v>
      </c>
      <c r="C1898" s="153" t="s">
        <v>428</v>
      </c>
      <c r="D1898" s="131">
        <v>1299.375472854702</v>
      </c>
      <c r="F1898" s="131">
        <v>571.1964052174466</v>
      </c>
      <c r="G1898" s="131">
        <v>264.69857070511983</v>
      </c>
      <c r="H1898" s="131">
        <v>1299.375472854702</v>
      </c>
    </row>
    <row r="1900" spans="3:8" ht="12.75">
      <c r="C1900" s="153" t="s">
        <v>429</v>
      </c>
      <c r="D1900" s="131">
        <v>1.7611218091330176</v>
      </c>
      <c r="F1900" s="131">
        <v>1.2198448244912583</v>
      </c>
      <c r="G1900" s="131">
        <v>0.559813684959718</v>
      </c>
      <c r="H1900" s="131">
        <v>4.8517652341227215</v>
      </c>
    </row>
    <row r="1901" spans="1:10" ht="12.75">
      <c r="A1901" s="147" t="s">
        <v>418</v>
      </c>
      <c r="C1901" s="148" t="s">
        <v>419</v>
      </c>
      <c r="D1901" s="148" t="s">
        <v>420</v>
      </c>
      <c r="F1901" s="148" t="s">
        <v>421</v>
      </c>
      <c r="G1901" s="148" t="s">
        <v>422</v>
      </c>
      <c r="H1901" s="148" t="s">
        <v>423</v>
      </c>
      <c r="I1901" s="149" t="s">
        <v>424</v>
      </c>
      <c r="J1901" s="148" t="s">
        <v>425</v>
      </c>
    </row>
    <row r="1902" spans="1:8" ht="12.75">
      <c r="A1902" s="150" t="s">
        <v>486</v>
      </c>
      <c r="C1902" s="151">
        <v>407.77100000018254</v>
      </c>
      <c r="D1902" s="131">
        <v>5906771.997657776</v>
      </c>
      <c r="F1902" s="131">
        <v>107000</v>
      </c>
      <c r="G1902" s="131">
        <v>104600</v>
      </c>
      <c r="H1902" s="152" t="s">
        <v>1089</v>
      </c>
    </row>
    <row r="1904" spans="4:8" ht="12.75">
      <c r="D1904" s="131">
        <v>5986614.231300354</v>
      </c>
      <c r="F1904" s="131">
        <v>107500</v>
      </c>
      <c r="G1904" s="131">
        <v>103600</v>
      </c>
      <c r="H1904" s="152" t="s">
        <v>1090</v>
      </c>
    </row>
    <row r="1906" spans="4:8" ht="12.75">
      <c r="D1906" s="131">
        <v>5733957.24042511</v>
      </c>
      <c r="F1906" s="131">
        <v>108800</v>
      </c>
      <c r="G1906" s="131">
        <v>102200</v>
      </c>
      <c r="H1906" s="152" t="s">
        <v>1091</v>
      </c>
    </row>
    <row r="1908" spans="1:8" ht="12.75">
      <c r="A1908" s="147" t="s">
        <v>426</v>
      </c>
      <c r="C1908" s="153" t="s">
        <v>427</v>
      </c>
      <c r="D1908" s="131">
        <v>5875781.156461081</v>
      </c>
      <c r="F1908" s="131">
        <v>107766.66666666666</v>
      </c>
      <c r="G1908" s="131">
        <v>103466.66666666666</v>
      </c>
      <c r="H1908" s="131">
        <v>5770199.647027118</v>
      </c>
    </row>
    <row r="1909" spans="1:8" ht="12.75">
      <c r="A1909" s="130">
        <v>38387.9115625</v>
      </c>
      <c r="C1909" s="153" t="s">
        <v>428</v>
      </c>
      <c r="D1909" s="131">
        <v>129148.0272327069</v>
      </c>
      <c r="F1909" s="131">
        <v>929.1573243177569</v>
      </c>
      <c r="G1909" s="131">
        <v>1205.5427546683416</v>
      </c>
      <c r="H1909" s="131">
        <v>129148.0272327069</v>
      </c>
    </row>
    <row r="1911" spans="3:8" ht="12.75">
      <c r="C1911" s="153" t="s">
        <v>429</v>
      </c>
      <c r="D1911" s="131">
        <v>2.197972044801127</v>
      </c>
      <c r="F1911" s="131">
        <v>0.8621936198432638</v>
      </c>
      <c r="G1911" s="131">
        <v>1.165150858249042</v>
      </c>
      <c r="H1911" s="131">
        <v>2.238189926396145</v>
      </c>
    </row>
    <row r="1912" spans="1:10" ht="12.75">
      <c r="A1912" s="147" t="s">
        <v>418</v>
      </c>
      <c r="C1912" s="148" t="s">
        <v>419</v>
      </c>
      <c r="D1912" s="148" t="s">
        <v>420</v>
      </c>
      <c r="F1912" s="148" t="s">
        <v>421</v>
      </c>
      <c r="G1912" s="148" t="s">
        <v>422</v>
      </c>
      <c r="H1912" s="148" t="s">
        <v>423</v>
      </c>
      <c r="I1912" s="149" t="s">
        <v>424</v>
      </c>
      <c r="J1912" s="148" t="s">
        <v>425</v>
      </c>
    </row>
    <row r="1913" spans="1:8" ht="12.75">
      <c r="A1913" s="150" t="s">
        <v>493</v>
      </c>
      <c r="C1913" s="151">
        <v>455.40299999993294</v>
      </c>
      <c r="D1913" s="131">
        <v>558362.160405159</v>
      </c>
      <c r="F1913" s="131">
        <v>64997.499999940395</v>
      </c>
      <c r="G1913" s="131">
        <v>66740</v>
      </c>
      <c r="H1913" s="152" t="s">
        <v>1092</v>
      </c>
    </row>
    <row r="1915" spans="4:8" ht="12.75">
      <c r="D1915" s="131">
        <v>561204.4514188766</v>
      </c>
      <c r="F1915" s="131">
        <v>64812.5</v>
      </c>
      <c r="G1915" s="131">
        <v>66832.5</v>
      </c>
      <c r="H1915" s="152" t="s">
        <v>1093</v>
      </c>
    </row>
    <row r="1917" spans="4:8" ht="12.75">
      <c r="D1917" s="131">
        <v>553019.5333747864</v>
      </c>
      <c r="F1917" s="131">
        <v>64770</v>
      </c>
      <c r="G1917" s="131">
        <v>66562.5</v>
      </c>
      <c r="H1917" s="152" t="s">
        <v>1094</v>
      </c>
    </row>
    <row r="1919" spans="1:8" ht="12.75">
      <c r="A1919" s="147" t="s">
        <v>426</v>
      </c>
      <c r="C1919" s="153" t="s">
        <v>427</v>
      </c>
      <c r="D1919" s="131">
        <v>557528.715066274</v>
      </c>
      <c r="F1919" s="131">
        <v>64859.99999998014</v>
      </c>
      <c r="G1919" s="131">
        <v>66711.66666666667</v>
      </c>
      <c r="H1919" s="131">
        <v>491748.2644848887</v>
      </c>
    </row>
    <row r="1920" spans="1:8" ht="12.75">
      <c r="A1920" s="130">
        <v>38387.912210648145</v>
      </c>
      <c r="C1920" s="153" t="s">
        <v>428</v>
      </c>
      <c r="D1920" s="131">
        <v>4155.621998789461</v>
      </c>
      <c r="F1920" s="131">
        <v>120.95970399702611</v>
      </c>
      <c r="G1920" s="131">
        <v>137.21181921880248</v>
      </c>
      <c r="H1920" s="131">
        <v>4155.621998789461</v>
      </c>
    </row>
    <row r="1922" spans="3:8" ht="12.75">
      <c r="C1922" s="153" t="s">
        <v>429</v>
      </c>
      <c r="D1922" s="131">
        <v>0.7453646577280737</v>
      </c>
      <c r="F1922" s="131">
        <v>0.18649353067693983</v>
      </c>
      <c r="G1922" s="131">
        <v>0.20567889557369146</v>
      </c>
      <c r="H1922" s="131">
        <v>0.8450710046008026</v>
      </c>
    </row>
    <row r="1923" spans="1:16" ht="12.75">
      <c r="A1923" s="141" t="s">
        <v>409</v>
      </c>
      <c r="B1923" s="136" t="s">
        <v>354</v>
      </c>
      <c r="D1923" s="141" t="s">
        <v>410</v>
      </c>
      <c r="E1923" s="136" t="s">
        <v>411</v>
      </c>
      <c r="F1923" s="137" t="s">
        <v>451</v>
      </c>
      <c r="G1923" s="142" t="s">
        <v>413</v>
      </c>
      <c r="H1923" s="143">
        <v>2</v>
      </c>
      <c r="I1923" s="144" t="s">
        <v>414</v>
      </c>
      <c r="J1923" s="143">
        <v>4</v>
      </c>
      <c r="K1923" s="142" t="s">
        <v>415</v>
      </c>
      <c r="L1923" s="145">
        <v>1</v>
      </c>
      <c r="M1923" s="142" t="s">
        <v>416</v>
      </c>
      <c r="N1923" s="146">
        <v>1</v>
      </c>
      <c r="O1923" s="142" t="s">
        <v>417</v>
      </c>
      <c r="P1923" s="146">
        <v>1</v>
      </c>
    </row>
    <row r="1925" spans="1:10" ht="12.75">
      <c r="A1925" s="147" t="s">
        <v>418</v>
      </c>
      <c r="C1925" s="148" t="s">
        <v>419</v>
      </c>
      <c r="D1925" s="148" t="s">
        <v>420</v>
      </c>
      <c r="F1925" s="148" t="s">
        <v>421</v>
      </c>
      <c r="G1925" s="148" t="s">
        <v>422</v>
      </c>
      <c r="H1925" s="148" t="s">
        <v>423</v>
      </c>
      <c r="I1925" s="149" t="s">
        <v>424</v>
      </c>
      <c r="J1925" s="148" t="s">
        <v>425</v>
      </c>
    </row>
    <row r="1926" spans="1:8" ht="12.75">
      <c r="A1926" s="150" t="s">
        <v>489</v>
      </c>
      <c r="C1926" s="151">
        <v>228.61599999992177</v>
      </c>
      <c r="D1926" s="131">
        <v>26992.263831436634</v>
      </c>
      <c r="F1926" s="131">
        <v>20190</v>
      </c>
      <c r="G1926" s="131">
        <v>20398</v>
      </c>
      <c r="H1926" s="152" t="s">
        <v>1095</v>
      </c>
    </row>
    <row r="1928" spans="4:8" ht="12.75">
      <c r="D1928" s="131">
        <v>26595.415761053562</v>
      </c>
      <c r="F1928" s="131">
        <v>20034</v>
      </c>
      <c r="G1928" s="131">
        <v>20233</v>
      </c>
      <c r="H1928" s="152" t="s">
        <v>1096</v>
      </c>
    </row>
    <row r="1930" spans="4:8" ht="12.75">
      <c r="D1930" s="131">
        <v>26458.951394557953</v>
      </c>
      <c r="F1930" s="131">
        <v>19642</v>
      </c>
      <c r="G1930" s="131">
        <v>20432</v>
      </c>
      <c r="H1930" s="152" t="s">
        <v>1097</v>
      </c>
    </row>
    <row r="1932" spans="1:8" ht="12.75">
      <c r="A1932" s="147" t="s">
        <v>426</v>
      </c>
      <c r="C1932" s="153" t="s">
        <v>427</v>
      </c>
      <c r="D1932" s="131">
        <v>26682.210329016052</v>
      </c>
      <c r="F1932" s="131">
        <v>19955.333333333332</v>
      </c>
      <c r="G1932" s="131">
        <v>20354.333333333332</v>
      </c>
      <c r="H1932" s="131">
        <v>6504.457935630498</v>
      </c>
    </row>
    <row r="1933" spans="1:8" ht="12.75">
      <c r="A1933" s="130">
        <v>38387.91443287037</v>
      </c>
      <c r="C1933" s="153" t="s">
        <v>428</v>
      </c>
      <c r="D1933" s="131">
        <v>277.04785074638295</v>
      </c>
      <c r="F1933" s="131">
        <v>282.34258150929577</v>
      </c>
      <c r="G1933" s="131">
        <v>106.44403850537302</v>
      </c>
      <c r="H1933" s="131">
        <v>277.04785074638295</v>
      </c>
    </row>
    <row r="1935" spans="3:8" ht="12.75">
      <c r="C1935" s="153" t="s">
        <v>429</v>
      </c>
      <c r="D1935" s="131">
        <v>1.0383242142615985</v>
      </c>
      <c r="F1935" s="131">
        <v>1.4148727901110607</v>
      </c>
      <c r="G1935" s="131">
        <v>0.5229551700966528</v>
      </c>
      <c r="H1935" s="131">
        <v>4.259353407895133</v>
      </c>
    </row>
    <row r="1936" spans="1:10" ht="12.75">
      <c r="A1936" s="147" t="s">
        <v>418</v>
      </c>
      <c r="C1936" s="148" t="s">
        <v>419</v>
      </c>
      <c r="D1936" s="148" t="s">
        <v>420</v>
      </c>
      <c r="F1936" s="148" t="s">
        <v>421</v>
      </c>
      <c r="G1936" s="148" t="s">
        <v>422</v>
      </c>
      <c r="H1936" s="148" t="s">
        <v>423</v>
      </c>
      <c r="I1936" s="149" t="s">
        <v>424</v>
      </c>
      <c r="J1936" s="148" t="s">
        <v>425</v>
      </c>
    </row>
    <row r="1937" spans="1:8" ht="12.75">
      <c r="A1937" s="150" t="s">
        <v>490</v>
      </c>
      <c r="C1937" s="151">
        <v>231.6040000000503</v>
      </c>
      <c r="D1937" s="131">
        <v>48686.559914946556</v>
      </c>
      <c r="F1937" s="131">
        <v>31002.999999970198</v>
      </c>
      <c r="G1937" s="131">
        <v>33098</v>
      </c>
      <c r="H1937" s="152" t="s">
        <v>1098</v>
      </c>
    </row>
    <row r="1939" spans="4:8" ht="12.75">
      <c r="D1939" s="131">
        <v>47207.94974130392</v>
      </c>
      <c r="F1939" s="131">
        <v>30793.000000029802</v>
      </c>
      <c r="G1939" s="131">
        <v>33193</v>
      </c>
      <c r="H1939" s="152" t="s">
        <v>1099</v>
      </c>
    </row>
    <row r="1941" spans="4:8" ht="12.75">
      <c r="D1941" s="131">
        <v>49980.757921636105</v>
      </c>
      <c r="F1941" s="131">
        <v>30923</v>
      </c>
      <c r="G1941" s="131">
        <v>33308</v>
      </c>
      <c r="H1941" s="152" t="s">
        <v>1100</v>
      </c>
    </row>
    <row r="1943" spans="1:8" ht="12.75">
      <c r="A1943" s="147" t="s">
        <v>426</v>
      </c>
      <c r="C1943" s="153" t="s">
        <v>427</v>
      </c>
      <c r="D1943" s="131">
        <v>48625.08919262886</v>
      </c>
      <c r="F1943" s="131">
        <v>30906.333333333336</v>
      </c>
      <c r="G1943" s="131">
        <v>33199.666666666664</v>
      </c>
      <c r="H1943" s="131">
        <v>16460.08919262886</v>
      </c>
    </row>
    <row r="1944" spans="1:8" ht="12.75">
      <c r="A1944" s="130">
        <v>38387.91489583333</v>
      </c>
      <c r="C1944" s="153" t="s">
        <v>428</v>
      </c>
      <c r="D1944" s="131">
        <v>1387.4257776565416</v>
      </c>
      <c r="F1944" s="131">
        <v>105.98742060843739</v>
      </c>
      <c r="G1944" s="131">
        <v>105.1586103623157</v>
      </c>
      <c r="H1944" s="131">
        <v>1387.4257776565416</v>
      </c>
    </row>
    <row r="1946" spans="3:8" ht="12.75">
      <c r="C1946" s="153" t="s">
        <v>429</v>
      </c>
      <c r="D1946" s="131">
        <v>2.853312560847422</v>
      </c>
      <c r="F1946" s="131">
        <v>0.34293107327010874</v>
      </c>
      <c r="G1946" s="131">
        <v>0.3167459824766787</v>
      </c>
      <c r="H1946" s="131">
        <v>8.429029523593695</v>
      </c>
    </row>
    <row r="1947" spans="1:10" ht="12.75">
      <c r="A1947" s="147" t="s">
        <v>418</v>
      </c>
      <c r="C1947" s="148" t="s">
        <v>419</v>
      </c>
      <c r="D1947" s="148" t="s">
        <v>420</v>
      </c>
      <c r="F1947" s="148" t="s">
        <v>421</v>
      </c>
      <c r="G1947" s="148" t="s">
        <v>422</v>
      </c>
      <c r="H1947" s="148" t="s">
        <v>423</v>
      </c>
      <c r="I1947" s="149" t="s">
        <v>424</v>
      </c>
      <c r="J1947" s="148" t="s">
        <v>425</v>
      </c>
    </row>
    <row r="1948" spans="1:8" ht="12.75">
      <c r="A1948" s="150" t="s">
        <v>488</v>
      </c>
      <c r="C1948" s="151">
        <v>267.7160000000149</v>
      </c>
      <c r="D1948" s="131">
        <v>22830.5</v>
      </c>
      <c r="F1948" s="131">
        <v>7649.250000007451</v>
      </c>
      <c r="G1948" s="131">
        <v>7752</v>
      </c>
      <c r="H1948" s="152" t="s">
        <v>1101</v>
      </c>
    </row>
    <row r="1950" spans="4:8" ht="12.75">
      <c r="D1950" s="131">
        <v>24249.845865041018</v>
      </c>
      <c r="F1950" s="131">
        <v>7617.500000007451</v>
      </c>
      <c r="G1950" s="131">
        <v>7752.25</v>
      </c>
      <c r="H1950" s="152" t="s">
        <v>1102</v>
      </c>
    </row>
    <row r="1952" spans="4:8" ht="12.75">
      <c r="D1952" s="131">
        <v>24747.926091253757</v>
      </c>
      <c r="F1952" s="131">
        <v>7655.000000007451</v>
      </c>
      <c r="G1952" s="131">
        <v>7734.5</v>
      </c>
      <c r="H1952" s="152" t="s">
        <v>1103</v>
      </c>
    </row>
    <row r="1954" spans="1:8" ht="12.75">
      <c r="A1954" s="147" t="s">
        <v>426</v>
      </c>
      <c r="C1954" s="153" t="s">
        <v>427</v>
      </c>
      <c r="D1954" s="131">
        <v>23942.757318764925</v>
      </c>
      <c r="F1954" s="131">
        <v>7640.5833333407845</v>
      </c>
      <c r="G1954" s="131">
        <v>7746.25</v>
      </c>
      <c r="H1954" s="131">
        <v>16240.477843252504</v>
      </c>
    </row>
    <row r="1955" spans="1:8" ht="12.75">
      <c r="A1955" s="130">
        <v>38387.91554398148</v>
      </c>
      <c r="C1955" s="153" t="s">
        <v>428</v>
      </c>
      <c r="D1955" s="131">
        <v>994.9161951117869</v>
      </c>
      <c r="F1955" s="131">
        <v>20.196431202896548</v>
      </c>
      <c r="G1955" s="131">
        <v>10.17656621852381</v>
      </c>
      <c r="H1955" s="131">
        <v>994.9161951117869</v>
      </c>
    </row>
    <row r="1957" spans="3:8" ht="12.75">
      <c r="C1957" s="153" t="s">
        <v>429</v>
      </c>
      <c r="D1957" s="131">
        <v>4.15539522815123</v>
      </c>
      <c r="F1957" s="131">
        <v>0.2643310114133108</v>
      </c>
      <c r="G1957" s="131">
        <v>0.13137409996480634</v>
      </c>
      <c r="H1957" s="131">
        <v>6.126150995767336</v>
      </c>
    </row>
    <row r="1958" spans="1:10" ht="12.75">
      <c r="A1958" s="147" t="s">
        <v>418</v>
      </c>
      <c r="C1958" s="148" t="s">
        <v>419</v>
      </c>
      <c r="D1958" s="148" t="s">
        <v>420</v>
      </c>
      <c r="F1958" s="148" t="s">
        <v>421</v>
      </c>
      <c r="G1958" s="148" t="s">
        <v>422</v>
      </c>
      <c r="H1958" s="148" t="s">
        <v>423</v>
      </c>
      <c r="I1958" s="149" t="s">
        <v>424</v>
      </c>
      <c r="J1958" s="148" t="s">
        <v>425</v>
      </c>
    </row>
    <row r="1959" spans="1:8" ht="12.75">
      <c r="A1959" s="150" t="s">
        <v>487</v>
      </c>
      <c r="C1959" s="151">
        <v>292.40199999976903</v>
      </c>
      <c r="D1959" s="131">
        <v>81144.16580176353</v>
      </c>
      <c r="F1959" s="131">
        <v>30277</v>
      </c>
      <c r="G1959" s="131">
        <v>29125.5</v>
      </c>
      <c r="H1959" s="152" t="s">
        <v>1104</v>
      </c>
    </row>
    <row r="1961" spans="4:8" ht="12.75">
      <c r="D1961" s="131">
        <v>82484.54922711849</v>
      </c>
      <c r="F1961" s="131">
        <v>30362</v>
      </c>
      <c r="G1961" s="131">
        <v>28949.5</v>
      </c>
      <c r="H1961" s="152" t="s">
        <v>1105</v>
      </c>
    </row>
    <row r="1963" spans="4:8" ht="12.75">
      <c r="D1963" s="131">
        <v>72262</v>
      </c>
      <c r="F1963" s="131">
        <v>30981</v>
      </c>
      <c r="G1963" s="131">
        <v>29478.250000029802</v>
      </c>
      <c r="H1963" s="152" t="s">
        <v>1106</v>
      </c>
    </row>
    <row r="1965" spans="1:8" ht="12.75">
      <c r="A1965" s="147" t="s">
        <v>426</v>
      </c>
      <c r="C1965" s="153" t="s">
        <v>427</v>
      </c>
      <c r="D1965" s="131">
        <v>78630.23834296067</v>
      </c>
      <c r="F1965" s="131">
        <v>30540</v>
      </c>
      <c r="G1965" s="131">
        <v>29184.416666676603</v>
      </c>
      <c r="H1965" s="131">
        <v>48867.59262732409</v>
      </c>
    </row>
    <row r="1966" spans="1:8" ht="12.75">
      <c r="A1966" s="130">
        <v>38387.91621527778</v>
      </c>
      <c r="C1966" s="153" t="s">
        <v>428</v>
      </c>
      <c r="D1966" s="131">
        <v>5555.627923674208</v>
      </c>
      <c r="F1966" s="131">
        <v>384.27464136994524</v>
      </c>
      <c r="G1966" s="131">
        <v>269.25363663668816</v>
      </c>
      <c r="H1966" s="131">
        <v>5555.627923674208</v>
      </c>
    </row>
    <row r="1968" spans="3:8" ht="12.75">
      <c r="C1968" s="153" t="s">
        <v>429</v>
      </c>
      <c r="D1968" s="131">
        <v>7.065510725584078</v>
      </c>
      <c r="F1968" s="131">
        <v>1.2582666711524078</v>
      </c>
      <c r="G1968" s="131">
        <v>0.922593861346997</v>
      </c>
      <c r="H1968" s="131">
        <v>11.36873667185276</v>
      </c>
    </row>
    <row r="1969" spans="1:10" ht="12.75">
      <c r="A1969" s="147" t="s">
        <v>418</v>
      </c>
      <c r="C1969" s="148" t="s">
        <v>419</v>
      </c>
      <c r="D1969" s="148" t="s">
        <v>420</v>
      </c>
      <c r="F1969" s="148" t="s">
        <v>421</v>
      </c>
      <c r="G1969" s="148" t="s">
        <v>422</v>
      </c>
      <c r="H1969" s="148" t="s">
        <v>423</v>
      </c>
      <c r="I1969" s="149" t="s">
        <v>424</v>
      </c>
      <c r="J1969" s="148" t="s">
        <v>425</v>
      </c>
    </row>
    <row r="1970" spans="1:8" ht="12.75">
      <c r="A1970" s="150" t="s">
        <v>491</v>
      </c>
      <c r="C1970" s="151">
        <v>324.75400000019</v>
      </c>
      <c r="D1970" s="131">
        <v>65123.97581756115</v>
      </c>
      <c r="F1970" s="131">
        <v>40881</v>
      </c>
      <c r="G1970" s="131">
        <v>37305</v>
      </c>
      <c r="H1970" s="152" t="s">
        <v>1107</v>
      </c>
    </row>
    <row r="1972" spans="4:8" ht="12.75">
      <c r="D1972" s="131">
        <v>66623.22372376919</v>
      </c>
      <c r="F1972" s="131">
        <v>40174</v>
      </c>
      <c r="G1972" s="131">
        <v>37128</v>
      </c>
      <c r="H1972" s="152" t="s">
        <v>1108</v>
      </c>
    </row>
    <row r="1974" spans="4:8" ht="12.75">
      <c r="D1974" s="131">
        <v>66553.97972166538</v>
      </c>
      <c r="F1974" s="131">
        <v>40629</v>
      </c>
      <c r="G1974" s="131">
        <v>36841</v>
      </c>
      <c r="H1974" s="152" t="s">
        <v>1109</v>
      </c>
    </row>
    <row r="1976" spans="1:8" ht="12.75">
      <c r="A1976" s="147" t="s">
        <v>426</v>
      </c>
      <c r="C1976" s="153" t="s">
        <v>427</v>
      </c>
      <c r="D1976" s="131">
        <v>66100.39308766524</v>
      </c>
      <c r="F1976" s="131">
        <v>40561.333333333336</v>
      </c>
      <c r="G1976" s="131">
        <v>37091.333333333336</v>
      </c>
      <c r="H1976" s="131">
        <v>26543.84089911305</v>
      </c>
    </row>
    <row r="1977" spans="1:8" ht="12.75">
      <c r="A1977" s="130">
        <v>38387.91673611111</v>
      </c>
      <c r="C1977" s="153" t="s">
        <v>428</v>
      </c>
      <c r="D1977" s="131">
        <v>846.3106385808334</v>
      </c>
      <c r="F1977" s="131">
        <v>358.3243409724398</v>
      </c>
      <c r="G1977" s="131">
        <v>234.1630486078735</v>
      </c>
      <c r="H1977" s="131">
        <v>846.3106385808334</v>
      </c>
    </row>
    <row r="1979" spans="3:8" ht="12.75">
      <c r="C1979" s="153" t="s">
        <v>429</v>
      </c>
      <c r="D1979" s="131">
        <v>1.2803413097081269</v>
      </c>
      <c r="F1979" s="131">
        <v>0.8834136147047431</v>
      </c>
      <c r="G1979" s="131">
        <v>0.6313147238560854</v>
      </c>
      <c r="H1979" s="131">
        <v>3.1883503287917643</v>
      </c>
    </row>
    <row r="1980" spans="1:10" ht="12.75">
      <c r="A1980" s="147" t="s">
        <v>418</v>
      </c>
      <c r="C1980" s="148" t="s">
        <v>419</v>
      </c>
      <c r="D1980" s="148" t="s">
        <v>420</v>
      </c>
      <c r="F1980" s="148" t="s">
        <v>421</v>
      </c>
      <c r="G1980" s="148" t="s">
        <v>422</v>
      </c>
      <c r="H1980" s="148" t="s">
        <v>423</v>
      </c>
      <c r="I1980" s="149" t="s">
        <v>424</v>
      </c>
      <c r="J1980" s="148" t="s">
        <v>425</v>
      </c>
    </row>
    <row r="1981" spans="1:8" ht="12.75">
      <c r="A1981" s="150" t="s">
        <v>510</v>
      </c>
      <c r="C1981" s="151">
        <v>343.82299999985844</v>
      </c>
      <c r="D1981" s="131">
        <v>38011.88905584812</v>
      </c>
      <c r="F1981" s="131">
        <v>33002</v>
      </c>
      <c r="G1981" s="131">
        <v>32179.999999970198</v>
      </c>
      <c r="H1981" s="152" t="s">
        <v>1110</v>
      </c>
    </row>
    <row r="1983" spans="4:8" ht="12.75">
      <c r="D1983" s="131">
        <v>36922.5</v>
      </c>
      <c r="F1983" s="131">
        <v>33286</v>
      </c>
      <c r="G1983" s="131">
        <v>32882</v>
      </c>
      <c r="H1983" s="152" t="s">
        <v>1111</v>
      </c>
    </row>
    <row r="1985" spans="4:8" ht="12.75">
      <c r="D1985" s="131">
        <v>37204.441851854324</v>
      </c>
      <c r="F1985" s="131">
        <v>33064</v>
      </c>
      <c r="G1985" s="131">
        <v>33048</v>
      </c>
      <c r="H1985" s="152" t="s">
        <v>1112</v>
      </c>
    </row>
    <row r="1987" spans="1:8" ht="12.75">
      <c r="A1987" s="147" t="s">
        <v>426</v>
      </c>
      <c r="C1987" s="153" t="s">
        <v>427</v>
      </c>
      <c r="D1987" s="131">
        <v>37379.61030256748</v>
      </c>
      <c r="F1987" s="131">
        <v>33117.333333333336</v>
      </c>
      <c r="G1987" s="131">
        <v>32703.333333323397</v>
      </c>
      <c r="H1987" s="131">
        <v>4467.783462745573</v>
      </c>
    </row>
    <row r="1988" spans="1:8" ht="12.75">
      <c r="A1988" s="130">
        <v>38387.917175925926</v>
      </c>
      <c r="C1988" s="153" t="s">
        <v>428</v>
      </c>
      <c r="D1988" s="131">
        <v>565.4247238530693</v>
      </c>
      <c r="F1988" s="131">
        <v>149.32291630333683</v>
      </c>
      <c r="G1988" s="131">
        <v>460.7573475802665</v>
      </c>
      <c r="H1988" s="131">
        <v>565.4247238530693</v>
      </c>
    </row>
    <row r="1990" spans="3:8" ht="12.75">
      <c r="C1990" s="153" t="s">
        <v>429</v>
      </c>
      <c r="D1990" s="131">
        <v>1.5126554805581591</v>
      </c>
      <c r="F1990" s="131">
        <v>0.4508905194762164</v>
      </c>
      <c r="G1990" s="131">
        <v>1.4089002576100498</v>
      </c>
      <c r="H1990" s="131">
        <v>12.655598208101173</v>
      </c>
    </row>
    <row r="1991" spans="1:10" ht="12.75">
      <c r="A1991" s="147" t="s">
        <v>418</v>
      </c>
      <c r="C1991" s="148" t="s">
        <v>419</v>
      </c>
      <c r="D1991" s="148" t="s">
        <v>420</v>
      </c>
      <c r="F1991" s="148" t="s">
        <v>421</v>
      </c>
      <c r="G1991" s="148" t="s">
        <v>422</v>
      </c>
      <c r="H1991" s="148" t="s">
        <v>423</v>
      </c>
      <c r="I1991" s="149" t="s">
        <v>424</v>
      </c>
      <c r="J1991" s="148" t="s">
        <v>425</v>
      </c>
    </row>
    <row r="1992" spans="1:8" ht="12.75">
      <c r="A1992" s="150" t="s">
        <v>492</v>
      </c>
      <c r="C1992" s="151">
        <v>361.38400000007823</v>
      </c>
      <c r="D1992" s="131">
        <v>91499.95072174072</v>
      </c>
      <c r="F1992" s="131">
        <v>34410</v>
      </c>
      <c r="G1992" s="131">
        <v>33854</v>
      </c>
      <c r="H1992" s="152" t="s">
        <v>1113</v>
      </c>
    </row>
    <row r="1994" spans="4:8" ht="12.75">
      <c r="D1994" s="131">
        <v>81098</v>
      </c>
      <c r="F1994" s="131">
        <v>33874</v>
      </c>
      <c r="G1994" s="131">
        <v>34572</v>
      </c>
      <c r="H1994" s="152" t="s">
        <v>1114</v>
      </c>
    </row>
    <row r="1996" spans="4:8" ht="12.75">
      <c r="D1996" s="131">
        <v>90866.66607129574</v>
      </c>
      <c r="F1996" s="131">
        <v>34800</v>
      </c>
      <c r="G1996" s="131">
        <v>34344</v>
      </c>
      <c r="H1996" s="152" t="s">
        <v>1115</v>
      </c>
    </row>
    <row r="1998" spans="1:8" ht="12.75">
      <c r="A1998" s="147" t="s">
        <v>426</v>
      </c>
      <c r="C1998" s="153" t="s">
        <v>427</v>
      </c>
      <c r="D1998" s="131">
        <v>87821.53893101215</v>
      </c>
      <c r="F1998" s="131">
        <v>34361.333333333336</v>
      </c>
      <c r="G1998" s="131">
        <v>34256.666666666664</v>
      </c>
      <c r="H1998" s="131">
        <v>53508.315036803295</v>
      </c>
    </row>
    <row r="1999" spans="1:8" ht="12.75">
      <c r="A1999" s="130">
        <v>38387.917604166665</v>
      </c>
      <c r="C1999" s="153" t="s">
        <v>428</v>
      </c>
      <c r="D1999" s="131">
        <v>5831.358690712598</v>
      </c>
      <c r="F1999" s="131">
        <v>464.9143290256102</v>
      </c>
      <c r="G1999" s="131">
        <v>366.8805436832721</v>
      </c>
      <c r="H1999" s="131">
        <v>5831.358690712598</v>
      </c>
    </row>
    <row r="2001" spans="3:8" ht="12.75">
      <c r="C2001" s="153" t="s">
        <v>429</v>
      </c>
      <c r="D2001" s="131">
        <v>6.64000968520194</v>
      </c>
      <c r="F2001" s="131">
        <v>1.3530159744255468</v>
      </c>
      <c r="G2001" s="131">
        <v>1.0709756067430347</v>
      </c>
      <c r="H2001" s="131">
        <v>10.898042083182327</v>
      </c>
    </row>
    <row r="2002" spans="1:10" ht="12.75">
      <c r="A2002" s="147" t="s">
        <v>418</v>
      </c>
      <c r="C2002" s="148" t="s">
        <v>419</v>
      </c>
      <c r="D2002" s="148" t="s">
        <v>420</v>
      </c>
      <c r="F2002" s="148" t="s">
        <v>421</v>
      </c>
      <c r="G2002" s="148" t="s">
        <v>422</v>
      </c>
      <c r="H2002" s="148" t="s">
        <v>423</v>
      </c>
      <c r="I2002" s="149" t="s">
        <v>424</v>
      </c>
      <c r="J2002" s="148" t="s">
        <v>425</v>
      </c>
    </row>
    <row r="2003" spans="1:8" ht="12.75">
      <c r="A2003" s="150" t="s">
        <v>511</v>
      </c>
      <c r="C2003" s="151">
        <v>371.029</v>
      </c>
      <c r="D2003" s="131">
        <v>62557.72440725565</v>
      </c>
      <c r="F2003" s="131">
        <v>46630</v>
      </c>
      <c r="G2003" s="131">
        <v>46230</v>
      </c>
      <c r="H2003" s="152" t="s">
        <v>1116</v>
      </c>
    </row>
    <row r="2005" spans="4:8" ht="12.75">
      <c r="D2005" s="131">
        <v>62817.18437540531</v>
      </c>
      <c r="F2005" s="131">
        <v>46702</v>
      </c>
      <c r="G2005" s="131">
        <v>46734</v>
      </c>
      <c r="H2005" s="152" t="s">
        <v>1117</v>
      </c>
    </row>
    <row r="2007" spans="4:8" ht="12.75">
      <c r="D2007" s="131">
        <v>63098.73585522175</v>
      </c>
      <c r="F2007" s="131">
        <v>46460</v>
      </c>
      <c r="G2007" s="131">
        <v>45756</v>
      </c>
      <c r="H2007" s="152" t="s">
        <v>1118</v>
      </c>
    </row>
    <row r="2009" spans="1:8" ht="12.75">
      <c r="A2009" s="147" t="s">
        <v>426</v>
      </c>
      <c r="C2009" s="153" t="s">
        <v>427</v>
      </c>
      <c r="D2009" s="131">
        <v>62824.548212627575</v>
      </c>
      <c r="F2009" s="131">
        <v>46597.33333333333</v>
      </c>
      <c r="G2009" s="131">
        <v>46240</v>
      </c>
      <c r="H2009" s="131">
        <v>16363.197965974996</v>
      </c>
    </row>
    <row r="2010" spans="1:8" ht="12.75">
      <c r="A2010" s="130">
        <v>38387.91804398148</v>
      </c>
      <c r="C2010" s="153" t="s">
        <v>428</v>
      </c>
      <c r="D2010" s="131">
        <v>270.5808867620263</v>
      </c>
      <c r="F2010" s="131">
        <v>124.2631616100819</v>
      </c>
      <c r="G2010" s="131">
        <v>489.07668110430296</v>
      </c>
      <c r="H2010" s="131">
        <v>270.5808867620263</v>
      </c>
    </row>
    <row r="2012" spans="3:8" ht="12.75">
      <c r="C2012" s="153" t="s">
        <v>429</v>
      </c>
      <c r="D2012" s="131">
        <v>0.43069292889501476</v>
      </c>
      <c r="F2012" s="131">
        <v>0.26667440542394827</v>
      </c>
      <c r="G2012" s="131">
        <v>1.0576917843951188</v>
      </c>
      <c r="H2012" s="131">
        <v>1.6535941649343966</v>
      </c>
    </row>
    <row r="2013" spans="1:10" ht="12.75">
      <c r="A2013" s="147" t="s">
        <v>418</v>
      </c>
      <c r="C2013" s="148" t="s">
        <v>419</v>
      </c>
      <c r="D2013" s="148" t="s">
        <v>420</v>
      </c>
      <c r="F2013" s="148" t="s">
        <v>421</v>
      </c>
      <c r="G2013" s="148" t="s">
        <v>422</v>
      </c>
      <c r="H2013" s="148" t="s">
        <v>423</v>
      </c>
      <c r="I2013" s="149" t="s">
        <v>424</v>
      </c>
      <c r="J2013" s="148" t="s">
        <v>425</v>
      </c>
    </row>
    <row r="2014" spans="1:8" ht="12.75">
      <c r="A2014" s="150" t="s">
        <v>486</v>
      </c>
      <c r="C2014" s="151">
        <v>407.77100000018254</v>
      </c>
      <c r="D2014" s="131">
        <v>1652797.462430954</v>
      </c>
      <c r="F2014" s="131">
        <v>93600</v>
      </c>
      <c r="G2014" s="131">
        <v>93400</v>
      </c>
      <c r="H2014" s="152" t="s">
        <v>1119</v>
      </c>
    </row>
    <row r="2016" spans="4:8" ht="12.75">
      <c r="D2016" s="131">
        <v>1630642.279598236</v>
      </c>
      <c r="F2016" s="131">
        <v>93200</v>
      </c>
      <c r="G2016" s="131">
        <v>91600</v>
      </c>
      <c r="H2016" s="152" t="s">
        <v>1120</v>
      </c>
    </row>
    <row r="2018" spans="4:8" ht="12.75">
      <c r="D2018" s="131">
        <v>1658338.558790207</v>
      </c>
      <c r="F2018" s="131">
        <v>92400</v>
      </c>
      <c r="G2018" s="131">
        <v>93900</v>
      </c>
      <c r="H2018" s="152" t="s">
        <v>1121</v>
      </c>
    </row>
    <row r="2020" spans="1:8" ht="12.75">
      <c r="A2020" s="147" t="s">
        <v>426</v>
      </c>
      <c r="C2020" s="153" t="s">
        <v>427</v>
      </c>
      <c r="D2020" s="131">
        <v>1647259.4336064658</v>
      </c>
      <c r="F2020" s="131">
        <v>93066.66666666666</v>
      </c>
      <c r="G2020" s="131">
        <v>92966.66666666666</v>
      </c>
      <c r="H2020" s="131">
        <v>1554243.584549862</v>
      </c>
    </row>
    <row r="2021" spans="1:8" ht="12.75">
      <c r="A2021" s="130">
        <v>38387.91851851852</v>
      </c>
      <c r="C2021" s="153" t="s">
        <v>428</v>
      </c>
      <c r="D2021" s="131">
        <v>14655.145605412228</v>
      </c>
      <c r="F2021" s="131">
        <v>611.0100926607788</v>
      </c>
      <c r="G2021" s="131">
        <v>1209.6831541082704</v>
      </c>
      <c r="H2021" s="131">
        <v>14655.145605412228</v>
      </c>
    </row>
    <row r="2023" spans="3:8" ht="12.75">
      <c r="C2023" s="153" t="s">
        <v>429</v>
      </c>
      <c r="D2023" s="131">
        <v>0.8896683367796316</v>
      </c>
      <c r="F2023" s="131">
        <v>0.6565294691913814</v>
      </c>
      <c r="G2023" s="131">
        <v>1.3012009545804275</v>
      </c>
      <c r="H2023" s="131">
        <v>0.9429117643523446</v>
      </c>
    </row>
    <row r="2024" spans="1:10" ht="12.75">
      <c r="A2024" s="147" t="s">
        <v>418</v>
      </c>
      <c r="C2024" s="148" t="s">
        <v>419</v>
      </c>
      <c r="D2024" s="148" t="s">
        <v>420</v>
      </c>
      <c r="F2024" s="148" t="s">
        <v>421</v>
      </c>
      <c r="G2024" s="148" t="s">
        <v>422</v>
      </c>
      <c r="H2024" s="148" t="s">
        <v>423</v>
      </c>
      <c r="I2024" s="149" t="s">
        <v>424</v>
      </c>
      <c r="J2024" s="148" t="s">
        <v>425</v>
      </c>
    </row>
    <row r="2025" spans="1:8" ht="12.75">
      <c r="A2025" s="150" t="s">
        <v>493</v>
      </c>
      <c r="C2025" s="151">
        <v>455.40299999993294</v>
      </c>
      <c r="D2025" s="131">
        <v>90708.33967196941</v>
      </c>
      <c r="F2025" s="131">
        <v>62820</v>
      </c>
      <c r="G2025" s="131">
        <v>64990.000000059605</v>
      </c>
      <c r="H2025" s="152" t="s">
        <v>1122</v>
      </c>
    </row>
    <row r="2027" spans="4:8" ht="12.75">
      <c r="D2027" s="131">
        <v>92468.14572775364</v>
      </c>
      <c r="F2027" s="131">
        <v>62340.000000059605</v>
      </c>
      <c r="G2027" s="131">
        <v>64677.500000059605</v>
      </c>
      <c r="H2027" s="152" t="s">
        <v>1123</v>
      </c>
    </row>
    <row r="2029" spans="4:8" ht="12.75">
      <c r="D2029" s="131">
        <v>91605.17712163925</v>
      </c>
      <c r="F2029" s="131">
        <v>62450</v>
      </c>
      <c r="G2029" s="131">
        <v>65102.500000059605</v>
      </c>
      <c r="H2029" s="152" t="s">
        <v>1124</v>
      </c>
    </row>
    <row r="2031" spans="1:8" ht="12.75">
      <c r="A2031" s="147" t="s">
        <v>426</v>
      </c>
      <c r="C2031" s="153" t="s">
        <v>427</v>
      </c>
      <c r="D2031" s="131">
        <v>91593.88750712076</v>
      </c>
      <c r="F2031" s="131">
        <v>62536.666666686535</v>
      </c>
      <c r="G2031" s="131">
        <v>64923.33333339293</v>
      </c>
      <c r="H2031" s="131">
        <v>27870.82549157727</v>
      </c>
    </row>
    <row r="2032" spans="1:8" ht="12.75">
      <c r="A2032" s="130">
        <v>38387.91916666667</v>
      </c>
      <c r="C2032" s="153" t="s">
        <v>428</v>
      </c>
      <c r="D2032" s="131">
        <v>879.9573455793538</v>
      </c>
      <c r="F2032" s="131">
        <v>251.46238947791005</v>
      </c>
      <c r="G2032" s="131">
        <v>220.20350436021567</v>
      </c>
      <c r="H2032" s="131">
        <v>879.9573455793538</v>
      </c>
    </row>
    <row r="2034" spans="3:8" ht="12.75">
      <c r="C2034" s="153" t="s">
        <v>429</v>
      </c>
      <c r="D2034" s="131">
        <v>0.9607162328500837</v>
      </c>
      <c r="F2034" s="131">
        <v>0.40210392219683944</v>
      </c>
      <c r="G2034" s="131">
        <v>0.3391746742722394</v>
      </c>
      <c r="H2034" s="131">
        <v>3.1572704792876776</v>
      </c>
    </row>
    <row r="2035" spans="1:16" ht="12.75">
      <c r="A2035" s="141" t="s">
        <v>409</v>
      </c>
      <c r="B2035" s="136" t="s">
        <v>578</v>
      </c>
      <c r="D2035" s="141" t="s">
        <v>410</v>
      </c>
      <c r="E2035" s="136" t="s">
        <v>411</v>
      </c>
      <c r="F2035" s="137" t="s">
        <v>452</v>
      </c>
      <c r="G2035" s="142" t="s">
        <v>413</v>
      </c>
      <c r="H2035" s="143">
        <v>2</v>
      </c>
      <c r="I2035" s="144" t="s">
        <v>414</v>
      </c>
      <c r="J2035" s="143">
        <v>5</v>
      </c>
      <c r="K2035" s="142" t="s">
        <v>415</v>
      </c>
      <c r="L2035" s="145">
        <v>1</v>
      </c>
      <c r="M2035" s="142" t="s">
        <v>416</v>
      </c>
      <c r="N2035" s="146">
        <v>1</v>
      </c>
      <c r="O2035" s="142" t="s">
        <v>417</v>
      </c>
      <c r="P2035" s="146">
        <v>1</v>
      </c>
    </row>
    <row r="2037" spans="1:10" ht="12.75">
      <c r="A2037" s="147" t="s">
        <v>418</v>
      </c>
      <c r="C2037" s="148" t="s">
        <v>419</v>
      </c>
      <c r="D2037" s="148" t="s">
        <v>420</v>
      </c>
      <c r="F2037" s="148" t="s">
        <v>421</v>
      </c>
      <c r="G2037" s="148" t="s">
        <v>422</v>
      </c>
      <c r="H2037" s="148" t="s">
        <v>423</v>
      </c>
      <c r="I2037" s="149" t="s">
        <v>424</v>
      </c>
      <c r="J2037" s="148" t="s">
        <v>425</v>
      </c>
    </row>
    <row r="2038" spans="1:8" ht="12.75">
      <c r="A2038" s="150" t="s">
        <v>489</v>
      </c>
      <c r="C2038" s="151">
        <v>228.61599999992177</v>
      </c>
      <c r="D2038" s="131">
        <v>23635.035508543253</v>
      </c>
      <c r="F2038" s="131">
        <v>20171</v>
      </c>
      <c r="G2038" s="131">
        <v>20328</v>
      </c>
      <c r="H2038" s="152" t="s">
        <v>1125</v>
      </c>
    </row>
    <row r="2040" spans="4:8" ht="12.75">
      <c r="D2040" s="131">
        <v>24137.13747444749</v>
      </c>
      <c r="F2040" s="131">
        <v>19927</v>
      </c>
      <c r="G2040" s="131">
        <v>20185</v>
      </c>
      <c r="H2040" s="152" t="s">
        <v>1126</v>
      </c>
    </row>
    <row r="2042" spans="4:8" ht="12.75">
      <c r="D2042" s="131">
        <v>24104.519070208073</v>
      </c>
      <c r="F2042" s="131">
        <v>19842</v>
      </c>
      <c r="G2042" s="131">
        <v>20135</v>
      </c>
      <c r="H2042" s="152" t="s">
        <v>1127</v>
      </c>
    </row>
    <row r="2044" spans="1:8" ht="12.75">
      <c r="A2044" s="147" t="s">
        <v>426</v>
      </c>
      <c r="C2044" s="153" t="s">
        <v>427</v>
      </c>
      <c r="D2044" s="131">
        <v>23958.89735106627</v>
      </c>
      <c r="F2044" s="131">
        <v>19980</v>
      </c>
      <c r="G2044" s="131">
        <v>20216</v>
      </c>
      <c r="H2044" s="131">
        <v>3847.341215296037</v>
      </c>
    </row>
    <row r="2045" spans="1:8" ht="12.75">
      <c r="A2045" s="130">
        <v>38387.92138888889</v>
      </c>
      <c r="C2045" s="153" t="s">
        <v>428</v>
      </c>
      <c r="D2045" s="131">
        <v>280.9463647309752</v>
      </c>
      <c r="F2045" s="131">
        <v>170.783488663278</v>
      </c>
      <c r="G2045" s="131">
        <v>100.16486409914407</v>
      </c>
      <c r="H2045" s="131">
        <v>280.9463647309752</v>
      </c>
    </row>
    <row r="2047" spans="3:8" ht="12.75">
      <c r="C2047" s="153" t="s">
        <v>429</v>
      </c>
      <c r="D2047" s="131">
        <v>1.1726180909509676</v>
      </c>
      <c r="F2047" s="131">
        <v>0.8547722155319218</v>
      </c>
      <c r="G2047" s="131">
        <v>0.49547320982956117</v>
      </c>
      <c r="H2047" s="131">
        <v>7.302351130541917</v>
      </c>
    </row>
    <row r="2048" spans="1:10" ht="12.75">
      <c r="A2048" s="147" t="s">
        <v>418</v>
      </c>
      <c r="C2048" s="148" t="s">
        <v>419</v>
      </c>
      <c r="D2048" s="148" t="s">
        <v>420</v>
      </c>
      <c r="F2048" s="148" t="s">
        <v>421</v>
      </c>
      <c r="G2048" s="148" t="s">
        <v>422</v>
      </c>
      <c r="H2048" s="148" t="s">
        <v>423</v>
      </c>
      <c r="I2048" s="149" t="s">
        <v>424</v>
      </c>
      <c r="J2048" s="148" t="s">
        <v>425</v>
      </c>
    </row>
    <row r="2049" spans="1:8" ht="12.75">
      <c r="A2049" s="150" t="s">
        <v>490</v>
      </c>
      <c r="C2049" s="151">
        <v>231.6040000000503</v>
      </c>
      <c r="D2049" s="131">
        <v>54810.85842782259</v>
      </c>
      <c r="F2049" s="131">
        <v>30687</v>
      </c>
      <c r="G2049" s="131">
        <v>32963</v>
      </c>
      <c r="H2049" s="152" t="s">
        <v>1128</v>
      </c>
    </row>
    <row r="2051" spans="4:8" ht="12.75">
      <c r="D2051" s="131">
        <v>54506.26172757149</v>
      </c>
      <c r="F2051" s="131">
        <v>30954</v>
      </c>
      <c r="G2051" s="131">
        <v>33029</v>
      </c>
      <c r="H2051" s="152" t="s">
        <v>1129</v>
      </c>
    </row>
    <row r="2053" spans="4:8" ht="12.75">
      <c r="D2053" s="131">
        <v>55233.54660230875</v>
      </c>
      <c r="F2053" s="131">
        <v>31439</v>
      </c>
      <c r="G2053" s="131">
        <v>33819</v>
      </c>
      <c r="H2053" s="152" t="s">
        <v>1130</v>
      </c>
    </row>
    <row r="2055" spans="1:8" ht="12.75">
      <c r="A2055" s="147" t="s">
        <v>426</v>
      </c>
      <c r="C2055" s="153" t="s">
        <v>427</v>
      </c>
      <c r="D2055" s="131">
        <v>54850.222252567604</v>
      </c>
      <c r="F2055" s="131">
        <v>31026.666666666664</v>
      </c>
      <c r="G2055" s="131">
        <v>33270.333333333336</v>
      </c>
      <c r="H2055" s="131">
        <v>22592.147833962958</v>
      </c>
    </row>
    <row r="2056" spans="1:8" ht="12.75">
      <c r="A2056" s="130">
        <v>38387.921851851854</v>
      </c>
      <c r="C2056" s="153" t="s">
        <v>428</v>
      </c>
      <c r="D2056" s="131">
        <v>365.2368481946121</v>
      </c>
      <c r="F2056" s="131">
        <v>381.2300267992191</v>
      </c>
      <c r="G2056" s="131">
        <v>476.30382460498186</v>
      </c>
      <c r="H2056" s="131">
        <v>365.2368481946121</v>
      </c>
    </row>
    <row r="2058" spans="3:8" ht="12.75">
      <c r="C2058" s="153" t="s">
        <v>429</v>
      </c>
      <c r="D2058" s="131">
        <v>0.6658803432241609</v>
      </c>
      <c r="F2058" s="131">
        <v>1.2287173188629756</v>
      </c>
      <c r="G2058" s="131">
        <v>1.4316172303803645</v>
      </c>
      <c r="H2058" s="131">
        <v>1.6166539404701874</v>
      </c>
    </row>
    <row r="2059" spans="1:10" ht="12.75">
      <c r="A2059" s="147" t="s">
        <v>418</v>
      </c>
      <c r="C2059" s="148" t="s">
        <v>419</v>
      </c>
      <c r="D2059" s="148" t="s">
        <v>420</v>
      </c>
      <c r="F2059" s="148" t="s">
        <v>421</v>
      </c>
      <c r="G2059" s="148" t="s">
        <v>422</v>
      </c>
      <c r="H2059" s="148" t="s">
        <v>423</v>
      </c>
      <c r="I2059" s="149" t="s">
        <v>424</v>
      </c>
      <c r="J2059" s="148" t="s">
        <v>425</v>
      </c>
    </row>
    <row r="2060" spans="1:8" ht="12.75">
      <c r="A2060" s="150" t="s">
        <v>488</v>
      </c>
      <c r="C2060" s="151">
        <v>267.7160000000149</v>
      </c>
      <c r="D2060" s="131">
        <v>61084.85531795025</v>
      </c>
      <c r="F2060" s="131">
        <v>7679.000000007451</v>
      </c>
      <c r="G2060" s="131">
        <v>7778.25</v>
      </c>
      <c r="H2060" s="152" t="s">
        <v>1131</v>
      </c>
    </row>
    <row r="2062" spans="4:8" ht="12.75">
      <c r="D2062" s="131">
        <v>60493.232607245445</v>
      </c>
      <c r="F2062" s="131">
        <v>7717.000000007451</v>
      </c>
      <c r="G2062" s="131">
        <v>7838.249999992549</v>
      </c>
      <c r="H2062" s="152" t="s">
        <v>1132</v>
      </c>
    </row>
    <row r="2064" spans="4:8" ht="12.75">
      <c r="D2064" s="131">
        <v>59723.87868231535</v>
      </c>
      <c r="F2064" s="131">
        <v>7689.5</v>
      </c>
      <c r="G2064" s="131">
        <v>7809.25</v>
      </c>
      <c r="H2064" s="152" t="s">
        <v>1133</v>
      </c>
    </row>
    <row r="2066" spans="1:8" ht="12.75">
      <c r="A2066" s="147" t="s">
        <v>426</v>
      </c>
      <c r="C2066" s="153" t="s">
        <v>427</v>
      </c>
      <c r="D2066" s="131">
        <v>60433.98886917035</v>
      </c>
      <c r="F2066" s="131">
        <v>7695.166666671634</v>
      </c>
      <c r="G2066" s="131">
        <v>7808.583333330849</v>
      </c>
      <c r="H2066" s="131">
        <v>52672.60102781733</v>
      </c>
    </row>
    <row r="2067" spans="1:8" ht="12.75">
      <c r="A2067" s="130">
        <v>38387.922488425924</v>
      </c>
      <c r="C2067" s="153" t="s">
        <v>428</v>
      </c>
      <c r="D2067" s="131">
        <v>682.4197506388658</v>
      </c>
      <c r="F2067" s="131">
        <v>19.623540286387684</v>
      </c>
      <c r="G2067" s="131">
        <v>30.00555503743351</v>
      </c>
      <c r="H2067" s="131">
        <v>682.4197506388658</v>
      </c>
    </row>
    <row r="2069" spans="3:8" ht="12.75">
      <c r="C2069" s="153" t="s">
        <v>429</v>
      </c>
      <c r="D2069" s="131">
        <v>1.1291985907403739</v>
      </c>
      <c r="F2069" s="131">
        <v>0.2550112445436532</v>
      </c>
      <c r="G2069" s="131">
        <v>0.38426374870528873</v>
      </c>
      <c r="H2069" s="131">
        <v>1.2955877198440762</v>
      </c>
    </row>
    <row r="2070" spans="1:10" ht="12.75">
      <c r="A2070" s="147" t="s">
        <v>418</v>
      </c>
      <c r="C2070" s="148" t="s">
        <v>419</v>
      </c>
      <c r="D2070" s="148" t="s">
        <v>420</v>
      </c>
      <c r="F2070" s="148" t="s">
        <v>421</v>
      </c>
      <c r="G2070" s="148" t="s">
        <v>422</v>
      </c>
      <c r="H2070" s="148" t="s">
        <v>423</v>
      </c>
      <c r="I2070" s="149" t="s">
        <v>424</v>
      </c>
      <c r="J2070" s="148" t="s">
        <v>425</v>
      </c>
    </row>
    <row r="2071" spans="1:8" ht="12.75">
      <c r="A2071" s="150" t="s">
        <v>487</v>
      </c>
      <c r="C2071" s="151">
        <v>292.40199999976903</v>
      </c>
      <c r="D2071" s="131">
        <v>47346.87613528967</v>
      </c>
      <c r="F2071" s="131">
        <v>29107.249999970198</v>
      </c>
      <c r="G2071" s="131">
        <v>28406.5</v>
      </c>
      <c r="H2071" s="152" t="s">
        <v>1134</v>
      </c>
    </row>
    <row r="2073" spans="4:8" ht="12.75">
      <c r="D2073" s="131">
        <v>48986.571055948734</v>
      </c>
      <c r="F2073" s="131">
        <v>29375</v>
      </c>
      <c r="G2073" s="131">
        <v>28861.500000029802</v>
      </c>
      <c r="H2073" s="152" t="s">
        <v>1135</v>
      </c>
    </row>
    <row r="2075" spans="4:8" ht="12.75">
      <c r="D2075" s="131">
        <v>49305.89763301611</v>
      </c>
      <c r="F2075" s="131">
        <v>29111.249999970198</v>
      </c>
      <c r="G2075" s="131">
        <v>28801.250000029802</v>
      </c>
      <c r="H2075" s="152" t="s">
        <v>1136</v>
      </c>
    </row>
    <row r="2077" spans="1:8" ht="12.75">
      <c r="A2077" s="147" t="s">
        <v>426</v>
      </c>
      <c r="C2077" s="153" t="s">
        <v>427</v>
      </c>
      <c r="D2077" s="131">
        <v>48546.4482747515</v>
      </c>
      <c r="F2077" s="131">
        <v>29197.833333313465</v>
      </c>
      <c r="G2077" s="131">
        <v>28689.75000001987</v>
      </c>
      <c r="H2077" s="131">
        <v>19639.973463072503</v>
      </c>
    </row>
    <row r="2078" spans="1:8" ht="12.75">
      <c r="A2078" s="130">
        <v>38387.923171296294</v>
      </c>
      <c r="C2078" s="153" t="s">
        <v>428</v>
      </c>
      <c r="D2078" s="131">
        <v>1051.0577310665817</v>
      </c>
      <c r="F2078" s="131">
        <v>153.44386868956218</v>
      </c>
      <c r="G2078" s="131">
        <v>247.14456803324944</v>
      </c>
      <c r="H2078" s="131">
        <v>1051.0577310665817</v>
      </c>
    </row>
    <row r="2080" spans="3:8" ht="12.75">
      <c r="C2080" s="153" t="s">
        <v>429</v>
      </c>
      <c r="D2080" s="131">
        <v>2.1650558762158223</v>
      </c>
      <c r="F2080" s="131">
        <v>0.5255316959237839</v>
      </c>
      <c r="G2080" s="131">
        <v>0.8614385556969941</v>
      </c>
      <c r="H2080" s="131">
        <v>5.351625006229273</v>
      </c>
    </row>
    <row r="2081" spans="1:10" ht="12.75">
      <c r="A2081" s="147" t="s">
        <v>418</v>
      </c>
      <c r="C2081" s="148" t="s">
        <v>419</v>
      </c>
      <c r="D2081" s="148" t="s">
        <v>420</v>
      </c>
      <c r="F2081" s="148" t="s">
        <v>421</v>
      </c>
      <c r="G2081" s="148" t="s">
        <v>422</v>
      </c>
      <c r="H2081" s="148" t="s">
        <v>423</v>
      </c>
      <c r="I2081" s="149" t="s">
        <v>424</v>
      </c>
      <c r="J2081" s="148" t="s">
        <v>425</v>
      </c>
    </row>
    <row r="2082" spans="1:8" ht="12.75">
      <c r="A2082" s="150" t="s">
        <v>491</v>
      </c>
      <c r="C2082" s="151">
        <v>324.75400000019</v>
      </c>
      <c r="D2082" s="131">
        <v>58674.25650006533</v>
      </c>
      <c r="F2082" s="131">
        <v>39786</v>
      </c>
      <c r="G2082" s="131">
        <v>37078</v>
      </c>
      <c r="H2082" s="152" t="s">
        <v>1137</v>
      </c>
    </row>
    <row r="2084" spans="4:8" ht="12.75">
      <c r="D2084" s="131">
        <v>57930.128028035164</v>
      </c>
      <c r="F2084" s="131">
        <v>39291</v>
      </c>
      <c r="G2084" s="131">
        <v>36637</v>
      </c>
      <c r="H2084" s="152" t="s">
        <v>1138</v>
      </c>
    </row>
    <row r="2086" spans="4:8" ht="12.75">
      <c r="D2086" s="131">
        <v>57688.87449616194</v>
      </c>
      <c r="F2086" s="131">
        <v>40114</v>
      </c>
      <c r="G2086" s="131">
        <v>36928</v>
      </c>
      <c r="H2086" s="152" t="s">
        <v>1139</v>
      </c>
    </row>
    <row r="2088" spans="1:8" ht="12.75">
      <c r="A2088" s="147" t="s">
        <v>426</v>
      </c>
      <c r="C2088" s="153" t="s">
        <v>427</v>
      </c>
      <c r="D2088" s="131">
        <v>58097.75300808747</v>
      </c>
      <c r="F2088" s="131">
        <v>39730.333333333336</v>
      </c>
      <c r="G2088" s="131">
        <v>36881</v>
      </c>
      <c r="H2088" s="131">
        <v>19192.479158480295</v>
      </c>
    </row>
    <row r="2089" spans="1:8" ht="12.75">
      <c r="A2089" s="130">
        <v>38387.923680555556</v>
      </c>
      <c r="C2089" s="153" t="s">
        <v>428</v>
      </c>
      <c r="D2089" s="131">
        <v>513.6321873261272</v>
      </c>
      <c r="F2089" s="131">
        <v>414.31429293874635</v>
      </c>
      <c r="G2089" s="131">
        <v>224.2253330915131</v>
      </c>
      <c r="H2089" s="131">
        <v>513.6321873261272</v>
      </c>
    </row>
    <row r="2091" spans="3:8" ht="12.75">
      <c r="C2091" s="153" t="s">
        <v>429</v>
      </c>
      <c r="D2091" s="131">
        <v>0.8840827067005971</v>
      </c>
      <c r="F2091" s="131">
        <v>1.0428160505543533</v>
      </c>
      <c r="G2091" s="131">
        <v>0.6079697760134299</v>
      </c>
      <c r="H2091" s="131">
        <v>2.6762159441979962</v>
      </c>
    </row>
    <row r="2092" spans="1:10" ht="12.75">
      <c r="A2092" s="147" t="s">
        <v>418</v>
      </c>
      <c r="C2092" s="148" t="s">
        <v>419</v>
      </c>
      <c r="D2092" s="148" t="s">
        <v>420</v>
      </c>
      <c r="F2092" s="148" t="s">
        <v>421</v>
      </c>
      <c r="G2092" s="148" t="s">
        <v>422</v>
      </c>
      <c r="H2092" s="148" t="s">
        <v>423</v>
      </c>
      <c r="I2092" s="149" t="s">
        <v>424</v>
      </c>
      <c r="J2092" s="148" t="s">
        <v>425</v>
      </c>
    </row>
    <row r="2093" spans="1:8" ht="12.75">
      <c r="A2093" s="150" t="s">
        <v>510</v>
      </c>
      <c r="C2093" s="151">
        <v>343.82299999985844</v>
      </c>
      <c r="D2093" s="131">
        <v>35155.063274145126</v>
      </c>
      <c r="F2093" s="131">
        <v>32442</v>
      </c>
      <c r="G2093" s="131">
        <v>32164</v>
      </c>
      <c r="H2093" s="152" t="s">
        <v>1140</v>
      </c>
    </row>
    <row r="2095" spans="4:8" ht="12.75">
      <c r="D2095" s="131">
        <v>35335.15359669924</v>
      </c>
      <c r="F2095" s="131">
        <v>32952</v>
      </c>
      <c r="G2095" s="131">
        <v>32579.999999970198</v>
      </c>
      <c r="H2095" s="152" t="s">
        <v>1141</v>
      </c>
    </row>
    <row r="2097" spans="4:8" ht="12.75">
      <c r="D2097" s="131">
        <v>34973</v>
      </c>
      <c r="F2097" s="131">
        <v>32570.000000029802</v>
      </c>
      <c r="G2097" s="131">
        <v>32770</v>
      </c>
      <c r="H2097" s="152" t="s">
        <v>1142</v>
      </c>
    </row>
    <row r="2099" spans="1:8" ht="12.75">
      <c r="A2099" s="147" t="s">
        <v>426</v>
      </c>
      <c r="C2099" s="153" t="s">
        <v>427</v>
      </c>
      <c r="D2099" s="131">
        <v>35154.40562361479</v>
      </c>
      <c r="F2099" s="131">
        <v>32654.666666676603</v>
      </c>
      <c r="G2099" s="131">
        <v>32504.666666656733</v>
      </c>
      <c r="H2099" s="131">
        <v>2574.1978314069243</v>
      </c>
    </row>
    <row r="2100" spans="1:8" ht="12.75">
      <c r="A2100" s="130">
        <v>38387.924108796295</v>
      </c>
      <c r="C2100" s="153" t="s">
        <v>428</v>
      </c>
      <c r="D2100" s="131">
        <v>181.0776940412509</v>
      </c>
      <c r="F2100" s="131">
        <v>265.33249580685623</v>
      </c>
      <c r="G2100" s="131">
        <v>309.9440809744483</v>
      </c>
      <c r="H2100" s="131">
        <v>181.0776940412509</v>
      </c>
    </row>
    <row r="2102" spans="3:8" ht="12.75">
      <c r="C2102" s="153" t="s">
        <v>429</v>
      </c>
      <c r="D2102" s="131">
        <v>0.5150924637440404</v>
      </c>
      <c r="F2102" s="131">
        <v>0.8125408184846746</v>
      </c>
      <c r="G2102" s="131">
        <v>0.9535371771475164</v>
      </c>
      <c r="H2102" s="131">
        <v>7.034334806438834</v>
      </c>
    </row>
    <row r="2103" spans="1:10" ht="12.75">
      <c r="A2103" s="147" t="s">
        <v>418</v>
      </c>
      <c r="C2103" s="148" t="s">
        <v>419</v>
      </c>
      <c r="D2103" s="148" t="s">
        <v>420</v>
      </c>
      <c r="F2103" s="148" t="s">
        <v>421</v>
      </c>
      <c r="G2103" s="148" t="s">
        <v>422</v>
      </c>
      <c r="H2103" s="148" t="s">
        <v>423</v>
      </c>
      <c r="I2103" s="149" t="s">
        <v>424</v>
      </c>
      <c r="J2103" s="148" t="s">
        <v>425</v>
      </c>
    </row>
    <row r="2104" spans="1:8" ht="12.75">
      <c r="A2104" s="150" t="s">
        <v>492</v>
      </c>
      <c r="C2104" s="151">
        <v>361.38400000007823</v>
      </c>
      <c r="D2104" s="131">
        <v>72148.66108334064</v>
      </c>
      <c r="F2104" s="131">
        <v>33784</v>
      </c>
      <c r="G2104" s="131">
        <v>33316</v>
      </c>
      <c r="H2104" s="152" t="s">
        <v>1143</v>
      </c>
    </row>
    <row r="2106" spans="4:8" ht="12.75">
      <c r="D2106" s="131">
        <v>72703.34739863873</v>
      </c>
      <c r="F2106" s="131">
        <v>33896</v>
      </c>
      <c r="G2106" s="131">
        <v>33680</v>
      </c>
      <c r="H2106" s="152" t="s">
        <v>1144</v>
      </c>
    </row>
    <row r="2108" spans="4:8" ht="12.75">
      <c r="D2108" s="131">
        <v>72733.31416797638</v>
      </c>
      <c r="F2108" s="131">
        <v>33670</v>
      </c>
      <c r="G2108" s="131">
        <v>33118</v>
      </c>
      <c r="H2108" s="152" t="s">
        <v>1145</v>
      </c>
    </row>
    <row r="2110" spans="1:8" ht="12.75">
      <c r="A2110" s="147" t="s">
        <v>426</v>
      </c>
      <c r="C2110" s="153" t="s">
        <v>427</v>
      </c>
      <c r="D2110" s="131">
        <v>72528.44088331859</v>
      </c>
      <c r="F2110" s="131">
        <v>33783.333333333336</v>
      </c>
      <c r="G2110" s="131">
        <v>33371.333333333336</v>
      </c>
      <c r="H2110" s="131">
        <v>38934.48101099756</v>
      </c>
    </row>
    <row r="2111" spans="1:8" ht="12.75">
      <c r="A2111" s="130">
        <v>38387.92454861111</v>
      </c>
      <c r="C2111" s="153" t="s">
        <v>428</v>
      </c>
      <c r="D2111" s="131">
        <v>329.24007072582987</v>
      </c>
      <c r="F2111" s="131">
        <v>113.0014749166281</v>
      </c>
      <c r="G2111" s="131">
        <v>285.0567195021604</v>
      </c>
      <c r="H2111" s="131">
        <v>329.24007072582987</v>
      </c>
    </row>
    <row r="2113" spans="3:8" ht="12.75">
      <c r="C2113" s="153" t="s">
        <v>429</v>
      </c>
      <c r="D2113" s="131">
        <v>0.4539461578327606</v>
      </c>
      <c r="F2113" s="131">
        <v>0.33448882560422727</v>
      </c>
      <c r="G2113" s="131">
        <v>0.8541963746393921</v>
      </c>
      <c r="H2113" s="131">
        <v>0.8456259392101095</v>
      </c>
    </row>
    <row r="2114" spans="1:10" ht="12.75">
      <c r="A2114" s="147" t="s">
        <v>418</v>
      </c>
      <c r="C2114" s="148" t="s">
        <v>419</v>
      </c>
      <c r="D2114" s="148" t="s">
        <v>420</v>
      </c>
      <c r="F2114" s="148" t="s">
        <v>421</v>
      </c>
      <c r="G2114" s="148" t="s">
        <v>422</v>
      </c>
      <c r="H2114" s="148" t="s">
        <v>423</v>
      </c>
      <c r="I2114" s="149" t="s">
        <v>424</v>
      </c>
      <c r="J2114" s="148" t="s">
        <v>425</v>
      </c>
    </row>
    <row r="2115" spans="1:8" ht="12.75">
      <c r="A2115" s="150" t="s">
        <v>511</v>
      </c>
      <c r="C2115" s="151">
        <v>371.029</v>
      </c>
      <c r="D2115" s="131">
        <v>52485.66503351927</v>
      </c>
      <c r="F2115" s="131">
        <v>45232</v>
      </c>
      <c r="G2115" s="131">
        <v>46354</v>
      </c>
      <c r="H2115" s="152" t="s">
        <v>1146</v>
      </c>
    </row>
    <row r="2117" spans="4:8" ht="12.75">
      <c r="D2117" s="131">
        <v>52677.3080650568</v>
      </c>
      <c r="F2117" s="131">
        <v>45920</v>
      </c>
      <c r="G2117" s="131">
        <v>47336</v>
      </c>
      <c r="H2117" s="152" t="s">
        <v>1147</v>
      </c>
    </row>
    <row r="2119" spans="4:8" ht="12.75">
      <c r="D2119" s="131">
        <v>52063.712526381016</v>
      </c>
      <c r="F2119" s="131">
        <v>45334</v>
      </c>
      <c r="G2119" s="131">
        <v>45562</v>
      </c>
      <c r="H2119" s="152" t="s">
        <v>1148</v>
      </c>
    </row>
    <row r="2121" spans="1:8" ht="12.75">
      <c r="A2121" s="147" t="s">
        <v>426</v>
      </c>
      <c r="C2121" s="153" t="s">
        <v>427</v>
      </c>
      <c r="D2121" s="131">
        <v>52408.89520831902</v>
      </c>
      <c r="F2121" s="131">
        <v>45495.33333333333</v>
      </c>
      <c r="G2121" s="131">
        <v>46417.33333333333</v>
      </c>
      <c r="H2121" s="131">
        <v>6562.695067374701</v>
      </c>
    </row>
    <row r="2122" spans="1:8" ht="12.75">
      <c r="A2122" s="130">
        <v>38387.924988425926</v>
      </c>
      <c r="C2122" s="153" t="s">
        <v>428</v>
      </c>
      <c r="D2122" s="131">
        <v>313.9189000634675</v>
      </c>
      <c r="F2122" s="131">
        <v>371.29143988696177</v>
      </c>
      <c r="G2122" s="131">
        <v>888.6941731176892</v>
      </c>
      <c r="H2122" s="131">
        <v>313.9189000634675</v>
      </c>
    </row>
    <row r="2124" spans="3:8" ht="12.75">
      <c r="C2124" s="153" t="s">
        <v>429</v>
      </c>
      <c r="D2124" s="131">
        <v>0.5989801899385168</v>
      </c>
      <c r="F2124" s="131">
        <v>0.8161088460801004</v>
      </c>
      <c r="G2124" s="131">
        <v>1.9145739517946376</v>
      </c>
      <c r="H2124" s="131">
        <v>4.7833839122597785</v>
      </c>
    </row>
    <row r="2125" spans="1:10" ht="12.75">
      <c r="A2125" s="147" t="s">
        <v>418</v>
      </c>
      <c r="C2125" s="148" t="s">
        <v>419</v>
      </c>
      <c r="D2125" s="148" t="s">
        <v>420</v>
      </c>
      <c r="F2125" s="148" t="s">
        <v>421</v>
      </c>
      <c r="G2125" s="148" t="s">
        <v>422</v>
      </c>
      <c r="H2125" s="148" t="s">
        <v>423</v>
      </c>
      <c r="I2125" s="149" t="s">
        <v>424</v>
      </c>
      <c r="J2125" s="148" t="s">
        <v>425</v>
      </c>
    </row>
    <row r="2126" spans="1:8" ht="12.75">
      <c r="A2126" s="150" t="s">
        <v>486</v>
      </c>
      <c r="C2126" s="151">
        <v>407.77100000018254</v>
      </c>
      <c r="D2126" s="131">
        <v>1289587.1862869263</v>
      </c>
      <c r="F2126" s="131">
        <v>96300</v>
      </c>
      <c r="G2126" s="131">
        <v>92000</v>
      </c>
      <c r="H2126" s="152" t="s">
        <v>1149</v>
      </c>
    </row>
    <row r="2128" spans="4:8" ht="12.75">
      <c r="D2128" s="131">
        <v>1198850</v>
      </c>
      <c r="F2128" s="131">
        <v>94300</v>
      </c>
      <c r="G2128" s="131">
        <v>92100</v>
      </c>
      <c r="H2128" s="152" t="s">
        <v>1150</v>
      </c>
    </row>
    <row r="2130" spans="4:8" ht="12.75">
      <c r="D2130" s="131">
        <v>1261376.8179512024</v>
      </c>
      <c r="F2130" s="131">
        <v>96500</v>
      </c>
      <c r="G2130" s="131">
        <v>90900</v>
      </c>
      <c r="H2130" s="152" t="s">
        <v>1151</v>
      </c>
    </row>
    <row r="2132" spans="1:8" ht="12.75">
      <c r="A2132" s="147" t="s">
        <v>426</v>
      </c>
      <c r="C2132" s="153" t="s">
        <v>427</v>
      </c>
      <c r="D2132" s="131">
        <v>1249938.0014127095</v>
      </c>
      <c r="F2132" s="131">
        <v>95700</v>
      </c>
      <c r="G2132" s="131">
        <v>91666.66666666666</v>
      </c>
      <c r="H2132" s="131">
        <v>1156287.6450185794</v>
      </c>
    </row>
    <row r="2133" spans="1:8" ht="12.75">
      <c r="A2133" s="130">
        <v>38387.92545138889</v>
      </c>
      <c r="C2133" s="153" t="s">
        <v>428</v>
      </c>
      <c r="D2133" s="131">
        <v>46437.52939883323</v>
      </c>
      <c r="F2133" s="131">
        <v>1216.552506059644</v>
      </c>
      <c r="G2133" s="131">
        <v>665.8328118479393</v>
      </c>
      <c r="H2133" s="131">
        <v>46437.52939883323</v>
      </c>
    </row>
    <row r="2135" spans="3:8" ht="12.75">
      <c r="C2135" s="153" t="s">
        <v>429</v>
      </c>
      <c r="D2135" s="131">
        <v>3.7151866209642734</v>
      </c>
      <c r="F2135" s="131">
        <v>1.2712147398742362</v>
      </c>
      <c r="G2135" s="131">
        <v>0.7263630674704793</v>
      </c>
      <c r="H2135" s="131">
        <v>4.016088003611511</v>
      </c>
    </row>
    <row r="2136" spans="1:10" ht="12.75">
      <c r="A2136" s="147" t="s">
        <v>418</v>
      </c>
      <c r="C2136" s="148" t="s">
        <v>419</v>
      </c>
      <c r="D2136" s="148" t="s">
        <v>420</v>
      </c>
      <c r="F2136" s="148" t="s">
        <v>421</v>
      </c>
      <c r="G2136" s="148" t="s">
        <v>422</v>
      </c>
      <c r="H2136" s="148" t="s">
        <v>423</v>
      </c>
      <c r="I2136" s="149" t="s">
        <v>424</v>
      </c>
      <c r="J2136" s="148" t="s">
        <v>425</v>
      </c>
    </row>
    <row r="2137" spans="1:8" ht="12.75">
      <c r="A2137" s="150" t="s">
        <v>493</v>
      </c>
      <c r="C2137" s="151">
        <v>455.40299999993294</v>
      </c>
      <c r="D2137" s="131">
        <v>85857.86865901947</v>
      </c>
      <c r="F2137" s="131">
        <v>62222.499999940395</v>
      </c>
      <c r="G2137" s="131">
        <v>64337.5</v>
      </c>
      <c r="H2137" s="152" t="s">
        <v>1152</v>
      </c>
    </row>
    <row r="2139" spans="4:8" ht="12.75">
      <c r="D2139" s="131">
        <v>86657.85259652138</v>
      </c>
      <c r="F2139" s="131">
        <v>62180</v>
      </c>
      <c r="G2139" s="131">
        <v>64395</v>
      </c>
      <c r="H2139" s="152" t="s">
        <v>1153</v>
      </c>
    </row>
    <row r="2141" spans="4:8" ht="12.75">
      <c r="D2141" s="131">
        <v>85803.73188149929</v>
      </c>
      <c r="F2141" s="131">
        <v>62670</v>
      </c>
      <c r="G2141" s="131">
        <v>64217.5</v>
      </c>
      <c r="H2141" s="152" t="s">
        <v>1154</v>
      </c>
    </row>
    <row r="2143" spans="1:8" ht="12.75">
      <c r="A2143" s="147" t="s">
        <v>426</v>
      </c>
      <c r="C2143" s="153" t="s">
        <v>427</v>
      </c>
      <c r="D2143" s="131">
        <v>86106.48437901339</v>
      </c>
      <c r="F2143" s="131">
        <v>62357.49999998014</v>
      </c>
      <c r="G2143" s="131">
        <v>64316.66666666667</v>
      </c>
      <c r="H2143" s="131">
        <v>22775.096297628024</v>
      </c>
    </row>
    <row r="2144" spans="1:8" ht="12.75">
      <c r="A2144" s="130">
        <v>38387.926099537035</v>
      </c>
      <c r="C2144" s="153" t="s">
        <v>428</v>
      </c>
      <c r="D2144" s="131">
        <v>478.26549230310326</v>
      </c>
      <c r="F2144" s="131">
        <v>271.46592789545065</v>
      </c>
      <c r="G2144" s="131">
        <v>90.56535393478752</v>
      </c>
      <c r="H2144" s="131">
        <v>478.26549230310326</v>
      </c>
    </row>
    <row r="2146" spans="3:8" ht="12.75">
      <c r="C2146" s="153" t="s">
        <v>429</v>
      </c>
      <c r="D2146" s="131">
        <v>0.5554349312392439</v>
      </c>
      <c r="F2146" s="131">
        <v>0.43533805539916953</v>
      </c>
      <c r="G2146" s="131">
        <v>0.14081164125647194</v>
      </c>
      <c r="H2146" s="131">
        <v>2.0999493747603326</v>
      </c>
    </row>
    <row r="2147" spans="1:16" ht="12.75">
      <c r="A2147" s="141" t="s">
        <v>409</v>
      </c>
      <c r="B2147" s="136" t="s">
        <v>579</v>
      </c>
      <c r="D2147" s="141" t="s">
        <v>410</v>
      </c>
      <c r="E2147" s="136" t="s">
        <v>411</v>
      </c>
      <c r="F2147" s="137" t="s">
        <v>453</v>
      </c>
      <c r="G2147" s="142" t="s">
        <v>413</v>
      </c>
      <c r="H2147" s="143">
        <v>2</v>
      </c>
      <c r="I2147" s="144" t="s">
        <v>414</v>
      </c>
      <c r="J2147" s="143">
        <v>6</v>
      </c>
      <c r="K2147" s="142" t="s">
        <v>415</v>
      </c>
      <c r="L2147" s="145">
        <v>1</v>
      </c>
      <c r="M2147" s="142" t="s">
        <v>416</v>
      </c>
      <c r="N2147" s="146">
        <v>1</v>
      </c>
      <c r="O2147" s="142" t="s">
        <v>417</v>
      </c>
      <c r="P2147" s="146">
        <v>1</v>
      </c>
    </row>
    <row r="2149" spans="1:10" ht="12.75">
      <c r="A2149" s="147" t="s">
        <v>418</v>
      </c>
      <c r="C2149" s="148" t="s">
        <v>419</v>
      </c>
      <c r="D2149" s="148" t="s">
        <v>420</v>
      </c>
      <c r="F2149" s="148" t="s">
        <v>421</v>
      </c>
      <c r="G2149" s="148" t="s">
        <v>422</v>
      </c>
      <c r="H2149" s="148" t="s">
        <v>423</v>
      </c>
      <c r="I2149" s="149" t="s">
        <v>424</v>
      </c>
      <c r="J2149" s="148" t="s">
        <v>425</v>
      </c>
    </row>
    <row r="2150" spans="1:8" ht="12.75">
      <c r="A2150" s="150" t="s">
        <v>489</v>
      </c>
      <c r="C2150" s="151">
        <v>228.61599999992177</v>
      </c>
      <c r="D2150" s="131">
        <v>24322.08621710539</v>
      </c>
      <c r="F2150" s="131">
        <v>19834</v>
      </c>
      <c r="G2150" s="131">
        <v>20307</v>
      </c>
      <c r="H2150" s="152" t="s">
        <v>1155</v>
      </c>
    </row>
    <row r="2152" spans="4:8" ht="12.75">
      <c r="D2152" s="131">
        <v>24433.755561083555</v>
      </c>
      <c r="F2152" s="131">
        <v>20080</v>
      </c>
      <c r="G2152" s="131">
        <v>20470</v>
      </c>
      <c r="H2152" s="152" t="s">
        <v>1156</v>
      </c>
    </row>
    <row r="2154" spans="4:8" ht="12.75">
      <c r="D2154" s="131">
        <v>24201.90000411868</v>
      </c>
      <c r="F2154" s="131">
        <v>20261</v>
      </c>
      <c r="G2154" s="131">
        <v>20168</v>
      </c>
      <c r="H2154" s="152" t="s">
        <v>1157</v>
      </c>
    </row>
    <row r="2156" spans="1:8" ht="12.75">
      <c r="A2156" s="147" t="s">
        <v>426</v>
      </c>
      <c r="C2156" s="153" t="s">
        <v>427</v>
      </c>
      <c r="D2156" s="131">
        <v>24319.24726076921</v>
      </c>
      <c r="F2156" s="131">
        <v>20058.333333333332</v>
      </c>
      <c r="G2156" s="131">
        <v>20315</v>
      </c>
      <c r="H2156" s="131">
        <v>4117.83733909819</v>
      </c>
    </row>
    <row r="2157" spans="1:8" ht="12.75">
      <c r="A2157" s="130">
        <v>38387.92833333334</v>
      </c>
      <c r="C2157" s="153" t="s">
        <v>428</v>
      </c>
      <c r="D2157" s="131">
        <v>115.95384676091591</v>
      </c>
      <c r="F2157" s="131">
        <v>214.32296501619544</v>
      </c>
      <c r="G2157" s="131">
        <v>151.1588568361113</v>
      </c>
      <c r="H2157" s="131">
        <v>115.95384676091591</v>
      </c>
    </row>
    <row r="2159" spans="3:8" ht="12.75">
      <c r="C2159" s="153" t="s">
        <v>429</v>
      </c>
      <c r="D2159" s="131">
        <v>0.4767986669882163</v>
      </c>
      <c r="F2159" s="131">
        <v>1.0684983714974434</v>
      </c>
      <c r="G2159" s="131">
        <v>0.7440751013345376</v>
      </c>
      <c r="H2159" s="131">
        <v>2.815891867800439</v>
      </c>
    </row>
    <row r="2160" spans="1:10" ht="12.75">
      <c r="A2160" s="147" t="s">
        <v>418</v>
      </c>
      <c r="C2160" s="148" t="s">
        <v>419</v>
      </c>
      <c r="D2160" s="148" t="s">
        <v>420</v>
      </c>
      <c r="F2160" s="148" t="s">
        <v>421</v>
      </c>
      <c r="G2160" s="148" t="s">
        <v>422</v>
      </c>
      <c r="H2160" s="148" t="s">
        <v>423</v>
      </c>
      <c r="I2160" s="149" t="s">
        <v>424</v>
      </c>
      <c r="J2160" s="148" t="s">
        <v>425</v>
      </c>
    </row>
    <row r="2161" spans="1:8" ht="12.75">
      <c r="A2161" s="150" t="s">
        <v>490</v>
      </c>
      <c r="C2161" s="151">
        <v>231.6040000000503</v>
      </c>
      <c r="D2161" s="131">
        <v>39081.5</v>
      </c>
      <c r="F2161" s="131">
        <v>30250.999999970198</v>
      </c>
      <c r="G2161" s="131">
        <v>33044</v>
      </c>
      <c r="H2161" s="152" t="s">
        <v>1158</v>
      </c>
    </row>
    <row r="2163" spans="4:8" ht="12.75">
      <c r="D2163" s="131">
        <v>40955</v>
      </c>
      <c r="F2163" s="131">
        <v>31341.000000029802</v>
      </c>
      <c r="G2163" s="131">
        <v>33237</v>
      </c>
      <c r="H2163" s="152" t="s">
        <v>1159</v>
      </c>
    </row>
    <row r="2165" spans="4:8" ht="12.75">
      <c r="D2165" s="131">
        <v>40905.34706532955</v>
      </c>
      <c r="F2165" s="131">
        <v>30563</v>
      </c>
      <c r="G2165" s="131">
        <v>33238</v>
      </c>
      <c r="H2165" s="152" t="s">
        <v>1160</v>
      </c>
    </row>
    <row r="2167" spans="1:8" ht="12.75">
      <c r="A2167" s="147" t="s">
        <v>426</v>
      </c>
      <c r="C2167" s="153" t="s">
        <v>427</v>
      </c>
      <c r="D2167" s="131">
        <v>40313.94902177652</v>
      </c>
      <c r="F2167" s="131">
        <v>30718.333333333336</v>
      </c>
      <c r="G2167" s="131">
        <v>33173</v>
      </c>
      <c r="H2167" s="131">
        <v>8248.403285342409</v>
      </c>
    </row>
    <row r="2168" spans="1:8" ht="12.75">
      <c r="A2168" s="130">
        <v>38387.92878472222</v>
      </c>
      <c r="C2168" s="153" t="s">
        <v>428</v>
      </c>
      <c r="D2168" s="131">
        <v>1067.6208582352087</v>
      </c>
      <c r="F2168" s="131">
        <v>561.3566899625246</v>
      </c>
      <c r="G2168" s="131">
        <v>111.71839597846007</v>
      </c>
      <c r="H2168" s="131">
        <v>1067.6208582352087</v>
      </c>
    </row>
    <row r="2170" spans="3:8" ht="12.75">
      <c r="C2170" s="153" t="s">
        <v>429</v>
      </c>
      <c r="D2170" s="131">
        <v>2.6482666276590976</v>
      </c>
      <c r="F2170" s="131">
        <v>1.8274321196761696</v>
      </c>
      <c r="G2170" s="131">
        <v>0.3367750760511864</v>
      </c>
      <c r="H2170" s="131">
        <v>12.943363961512336</v>
      </c>
    </row>
    <row r="2171" spans="1:10" ht="12.75">
      <c r="A2171" s="147" t="s">
        <v>418</v>
      </c>
      <c r="C2171" s="148" t="s">
        <v>419</v>
      </c>
      <c r="D2171" s="148" t="s">
        <v>420</v>
      </c>
      <c r="F2171" s="148" t="s">
        <v>421</v>
      </c>
      <c r="G2171" s="148" t="s">
        <v>422</v>
      </c>
      <c r="H2171" s="148" t="s">
        <v>423</v>
      </c>
      <c r="I2171" s="149" t="s">
        <v>424</v>
      </c>
      <c r="J2171" s="148" t="s">
        <v>425</v>
      </c>
    </row>
    <row r="2172" spans="1:8" ht="12.75">
      <c r="A2172" s="150" t="s">
        <v>488</v>
      </c>
      <c r="C2172" s="151">
        <v>267.7160000000149</v>
      </c>
      <c r="D2172" s="131">
        <v>24513.222677618265</v>
      </c>
      <c r="F2172" s="131">
        <v>7611.750000007451</v>
      </c>
      <c r="G2172" s="131">
        <v>7778.5</v>
      </c>
      <c r="H2172" s="152" t="s">
        <v>1161</v>
      </c>
    </row>
    <row r="2174" spans="4:8" ht="12.75">
      <c r="D2174" s="131">
        <v>24472.595523774624</v>
      </c>
      <c r="F2174" s="131">
        <v>7600.5</v>
      </c>
      <c r="G2174" s="131">
        <v>7738.249999992549</v>
      </c>
      <c r="H2174" s="152" t="s">
        <v>1162</v>
      </c>
    </row>
    <row r="2176" spans="4:8" ht="12.75">
      <c r="D2176" s="131">
        <v>24086.7050819695</v>
      </c>
      <c r="F2176" s="131">
        <v>7640.5</v>
      </c>
      <c r="G2176" s="131">
        <v>7732.499999992549</v>
      </c>
      <c r="H2176" s="152" t="s">
        <v>1163</v>
      </c>
    </row>
    <row r="2178" spans="1:8" ht="12.75">
      <c r="A2178" s="147" t="s">
        <v>426</v>
      </c>
      <c r="C2178" s="153" t="s">
        <v>427</v>
      </c>
      <c r="D2178" s="131">
        <v>24357.507761120796</v>
      </c>
      <c r="F2178" s="131">
        <v>7617.583333335817</v>
      </c>
      <c r="G2178" s="131">
        <v>7749.749999995032</v>
      </c>
      <c r="H2178" s="131">
        <v>16662.7555938058</v>
      </c>
    </row>
    <row r="2179" spans="1:8" ht="12.75">
      <c r="A2179" s="130">
        <v>38387.92943287037</v>
      </c>
      <c r="C2179" s="153" t="s">
        <v>428</v>
      </c>
      <c r="D2179" s="131">
        <v>235.40010553129127</v>
      </c>
      <c r="F2179" s="131">
        <v>20.62815632321964</v>
      </c>
      <c r="G2179" s="131">
        <v>25.06366892992488</v>
      </c>
      <c r="H2179" s="131">
        <v>235.40010553129127</v>
      </c>
    </row>
    <row r="2181" spans="3:8" ht="12.75">
      <c r="C2181" s="153" t="s">
        <v>429</v>
      </c>
      <c r="D2181" s="131">
        <v>0.9664375675865924</v>
      </c>
      <c r="F2181" s="131">
        <v>0.27079659546286006</v>
      </c>
      <c r="G2181" s="131">
        <v>0.32341261240608987</v>
      </c>
      <c r="H2181" s="131">
        <v>1.412732151090296</v>
      </c>
    </row>
    <row r="2182" spans="1:10" ht="12.75">
      <c r="A2182" s="147" t="s">
        <v>418</v>
      </c>
      <c r="C2182" s="148" t="s">
        <v>419</v>
      </c>
      <c r="D2182" s="148" t="s">
        <v>420</v>
      </c>
      <c r="F2182" s="148" t="s">
        <v>421</v>
      </c>
      <c r="G2182" s="148" t="s">
        <v>422</v>
      </c>
      <c r="H2182" s="148" t="s">
        <v>423</v>
      </c>
      <c r="I2182" s="149" t="s">
        <v>424</v>
      </c>
      <c r="J2182" s="148" t="s">
        <v>425</v>
      </c>
    </row>
    <row r="2183" spans="1:8" ht="12.75">
      <c r="A2183" s="150" t="s">
        <v>487</v>
      </c>
      <c r="C2183" s="151">
        <v>292.40199999976903</v>
      </c>
      <c r="D2183" s="131">
        <v>65709.55071008205</v>
      </c>
      <c r="F2183" s="131">
        <v>29408.5</v>
      </c>
      <c r="G2183" s="131">
        <v>29221</v>
      </c>
      <c r="H2183" s="152" t="s">
        <v>1164</v>
      </c>
    </row>
    <row r="2185" spans="4:8" ht="12.75">
      <c r="D2185" s="131">
        <v>65689.91362977028</v>
      </c>
      <c r="F2185" s="131">
        <v>29568.75</v>
      </c>
      <c r="G2185" s="131">
        <v>29016.5</v>
      </c>
      <c r="H2185" s="152" t="s">
        <v>1165</v>
      </c>
    </row>
    <row r="2187" spans="4:8" ht="12.75">
      <c r="D2187" s="131">
        <v>63558.952459812164</v>
      </c>
      <c r="F2187" s="131">
        <v>29250.999999970198</v>
      </c>
      <c r="G2187" s="131">
        <v>28906.5</v>
      </c>
      <c r="H2187" s="152" t="s">
        <v>1166</v>
      </c>
    </row>
    <row r="2189" spans="1:8" ht="12.75">
      <c r="A2189" s="147" t="s">
        <v>426</v>
      </c>
      <c r="C2189" s="153" t="s">
        <v>427</v>
      </c>
      <c r="D2189" s="131">
        <v>64986.138933221504</v>
      </c>
      <c r="F2189" s="131">
        <v>29409.416666656733</v>
      </c>
      <c r="G2189" s="131">
        <v>29048</v>
      </c>
      <c r="H2189" s="131">
        <v>35783.97532682272</v>
      </c>
    </row>
    <row r="2190" spans="1:8" ht="12.75">
      <c r="A2190" s="130">
        <v>38387.93011574074</v>
      </c>
      <c r="C2190" s="153" t="s">
        <v>428</v>
      </c>
      <c r="D2190" s="131">
        <v>1236.0187402068702</v>
      </c>
      <c r="F2190" s="131">
        <v>158.87698334879315</v>
      </c>
      <c r="G2190" s="131">
        <v>159.59871553367842</v>
      </c>
      <c r="H2190" s="131">
        <v>1236.0187402068702</v>
      </c>
    </row>
    <row r="2192" spans="3:8" ht="12.75">
      <c r="C2192" s="153" t="s">
        <v>429</v>
      </c>
      <c r="D2192" s="131">
        <v>1.901972882981983</v>
      </c>
      <c r="F2192" s="131">
        <v>0.5402248713383077</v>
      </c>
      <c r="G2192" s="131">
        <v>0.5494309953651831</v>
      </c>
      <c r="H2192" s="131">
        <v>3.4541124313831713</v>
      </c>
    </row>
    <row r="2193" spans="1:10" ht="12.75">
      <c r="A2193" s="147" t="s">
        <v>418</v>
      </c>
      <c r="C2193" s="148" t="s">
        <v>419</v>
      </c>
      <c r="D2193" s="148" t="s">
        <v>420</v>
      </c>
      <c r="F2193" s="148" t="s">
        <v>421</v>
      </c>
      <c r="G2193" s="148" t="s">
        <v>422</v>
      </c>
      <c r="H2193" s="148" t="s">
        <v>423</v>
      </c>
      <c r="I2193" s="149" t="s">
        <v>424</v>
      </c>
      <c r="J2193" s="148" t="s">
        <v>425</v>
      </c>
    </row>
    <row r="2194" spans="1:8" ht="12.75">
      <c r="A2194" s="150" t="s">
        <v>491</v>
      </c>
      <c r="C2194" s="151">
        <v>324.75400000019</v>
      </c>
      <c r="D2194" s="131">
        <v>48076.74288392067</v>
      </c>
      <c r="F2194" s="131">
        <v>39165</v>
      </c>
      <c r="G2194" s="131">
        <v>36323</v>
      </c>
      <c r="H2194" s="152" t="s">
        <v>1167</v>
      </c>
    </row>
    <row r="2196" spans="4:8" ht="12.75">
      <c r="D2196" s="131">
        <v>47779.56500953436</v>
      </c>
      <c r="F2196" s="131">
        <v>39769</v>
      </c>
      <c r="G2196" s="131">
        <v>37261</v>
      </c>
      <c r="H2196" s="152" t="s">
        <v>1168</v>
      </c>
    </row>
    <row r="2198" spans="4:8" ht="12.75">
      <c r="D2198" s="131">
        <v>46890.08221703768</v>
      </c>
      <c r="F2198" s="131">
        <v>39437</v>
      </c>
      <c r="G2198" s="131">
        <v>37222</v>
      </c>
      <c r="H2198" s="152" t="s">
        <v>1169</v>
      </c>
    </row>
    <row r="2200" spans="1:8" ht="12.75">
      <c r="A2200" s="147" t="s">
        <v>426</v>
      </c>
      <c r="C2200" s="153" t="s">
        <v>427</v>
      </c>
      <c r="D2200" s="131">
        <v>47582.1300368309</v>
      </c>
      <c r="F2200" s="131">
        <v>39457</v>
      </c>
      <c r="G2200" s="131">
        <v>36935.333333333336</v>
      </c>
      <c r="H2200" s="131">
        <v>8855.309610343807</v>
      </c>
    </row>
    <row r="2201" spans="1:8" ht="12.75">
      <c r="A2201" s="130">
        <v>38387.930625</v>
      </c>
      <c r="C2201" s="153" t="s">
        <v>428</v>
      </c>
      <c r="D2201" s="131">
        <v>617.4757573517804</v>
      </c>
      <c r="F2201" s="131">
        <v>302.49628096887403</v>
      </c>
      <c r="G2201" s="131">
        <v>530.6546271666095</v>
      </c>
      <c r="H2201" s="131">
        <v>617.4757573517804</v>
      </c>
    </row>
    <row r="2203" spans="3:8" ht="12.75">
      <c r="C2203" s="153" t="s">
        <v>429</v>
      </c>
      <c r="D2203" s="131">
        <v>1.2977051613154433</v>
      </c>
      <c r="F2203" s="131">
        <v>0.7666479483206378</v>
      </c>
      <c r="G2203" s="131">
        <v>1.4367127064417344</v>
      </c>
      <c r="H2203" s="131">
        <v>6.972943742480925</v>
      </c>
    </row>
    <row r="2204" spans="1:10" ht="12.75">
      <c r="A2204" s="147" t="s">
        <v>418</v>
      </c>
      <c r="C2204" s="148" t="s">
        <v>419</v>
      </c>
      <c r="D2204" s="148" t="s">
        <v>420</v>
      </c>
      <c r="F2204" s="148" t="s">
        <v>421</v>
      </c>
      <c r="G2204" s="148" t="s">
        <v>422</v>
      </c>
      <c r="H2204" s="148" t="s">
        <v>423</v>
      </c>
      <c r="I2204" s="149" t="s">
        <v>424</v>
      </c>
      <c r="J2204" s="148" t="s">
        <v>425</v>
      </c>
    </row>
    <row r="2205" spans="1:8" ht="12.75">
      <c r="A2205" s="150" t="s">
        <v>510</v>
      </c>
      <c r="C2205" s="151">
        <v>343.82299999985844</v>
      </c>
      <c r="D2205" s="131">
        <v>37437.59601676464</v>
      </c>
      <c r="F2205" s="131">
        <v>33556</v>
      </c>
      <c r="G2205" s="131">
        <v>32577.999999970198</v>
      </c>
      <c r="H2205" s="152" t="s">
        <v>1170</v>
      </c>
    </row>
    <row r="2207" spans="4:8" ht="12.75">
      <c r="D2207" s="131">
        <v>37875.51240032911</v>
      </c>
      <c r="F2207" s="131">
        <v>33380</v>
      </c>
      <c r="G2207" s="131">
        <v>33080</v>
      </c>
      <c r="H2207" s="152" t="s">
        <v>569</v>
      </c>
    </row>
    <row r="2209" spans="4:8" ht="12.75">
      <c r="D2209" s="131">
        <v>37839.96560329199</v>
      </c>
      <c r="F2209" s="131">
        <v>32296</v>
      </c>
      <c r="G2209" s="131">
        <v>32706</v>
      </c>
      <c r="H2209" s="152" t="s">
        <v>1171</v>
      </c>
    </row>
    <row r="2211" spans="1:8" ht="12.75">
      <c r="A2211" s="147" t="s">
        <v>426</v>
      </c>
      <c r="C2211" s="153" t="s">
        <v>427</v>
      </c>
      <c r="D2211" s="131">
        <v>37717.69134012858</v>
      </c>
      <c r="F2211" s="131">
        <v>33077.333333333336</v>
      </c>
      <c r="G2211" s="131">
        <v>32787.99999999007</v>
      </c>
      <c r="H2211" s="131">
        <v>4783.980902423074</v>
      </c>
    </row>
    <row r="2212" spans="1:8" ht="12.75">
      <c r="A2212" s="130">
        <v>38387.93106481482</v>
      </c>
      <c r="C2212" s="153" t="s">
        <v>428</v>
      </c>
      <c r="D2212" s="131">
        <v>243.21993405645924</v>
      </c>
      <c r="F2212" s="131">
        <v>682.3527924272996</v>
      </c>
      <c r="G2212" s="131">
        <v>260.85244872591664</v>
      </c>
      <c r="H2212" s="131">
        <v>243.21993405645924</v>
      </c>
    </row>
    <row r="2214" spans="3:8" ht="12.75">
      <c r="C2214" s="153" t="s">
        <v>429</v>
      </c>
      <c r="D2214" s="131">
        <v>0.6448431105264731</v>
      </c>
      <c r="F2214" s="131">
        <v>2.062901460498527</v>
      </c>
      <c r="G2214" s="131">
        <v>0.7955729191350361</v>
      </c>
      <c r="H2214" s="131">
        <v>5.084049017279082</v>
      </c>
    </row>
    <row r="2215" spans="1:10" ht="12.75">
      <c r="A2215" s="147" t="s">
        <v>418</v>
      </c>
      <c r="C2215" s="148" t="s">
        <v>419</v>
      </c>
      <c r="D2215" s="148" t="s">
        <v>420</v>
      </c>
      <c r="F2215" s="148" t="s">
        <v>421</v>
      </c>
      <c r="G2215" s="148" t="s">
        <v>422</v>
      </c>
      <c r="H2215" s="148" t="s">
        <v>423</v>
      </c>
      <c r="I2215" s="149" t="s">
        <v>424</v>
      </c>
      <c r="J2215" s="148" t="s">
        <v>425</v>
      </c>
    </row>
    <row r="2216" spans="1:8" ht="12.75">
      <c r="A2216" s="150" t="s">
        <v>492</v>
      </c>
      <c r="C2216" s="151">
        <v>361.38400000007823</v>
      </c>
      <c r="D2216" s="131">
        <v>92711.32865011692</v>
      </c>
      <c r="F2216" s="131">
        <v>34066</v>
      </c>
      <c r="G2216" s="131">
        <v>33666</v>
      </c>
      <c r="H2216" s="152" t="s">
        <v>1172</v>
      </c>
    </row>
    <row r="2218" spans="4:8" ht="12.75">
      <c r="D2218" s="131">
        <v>92549.14395260811</v>
      </c>
      <c r="F2218" s="131">
        <v>34260</v>
      </c>
      <c r="G2218" s="131">
        <v>34620</v>
      </c>
      <c r="H2218" s="152" t="s">
        <v>1173</v>
      </c>
    </row>
    <row r="2220" spans="4:8" ht="12.75">
      <c r="D2220" s="131">
        <v>96750.6539388895</v>
      </c>
      <c r="F2220" s="131">
        <v>33762</v>
      </c>
      <c r="G2220" s="131">
        <v>33184</v>
      </c>
      <c r="H2220" s="152" t="s">
        <v>1174</v>
      </c>
    </row>
    <row r="2222" spans="1:8" ht="12.75">
      <c r="A2222" s="147" t="s">
        <v>426</v>
      </c>
      <c r="C2222" s="153" t="s">
        <v>427</v>
      </c>
      <c r="D2222" s="131">
        <v>94003.70884720483</v>
      </c>
      <c r="F2222" s="131">
        <v>34029.333333333336</v>
      </c>
      <c r="G2222" s="131">
        <v>33823.333333333336</v>
      </c>
      <c r="H2222" s="131">
        <v>60069.06224437766</v>
      </c>
    </row>
    <row r="2223" spans="1:8" ht="12.75">
      <c r="A2223" s="130">
        <v>38387.931493055556</v>
      </c>
      <c r="C2223" s="153" t="s">
        <v>428</v>
      </c>
      <c r="D2223" s="131">
        <v>2380.305961756917</v>
      </c>
      <c r="F2223" s="131">
        <v>251.0165997166987</v>
      </c>
      <c r="G2223" s="131">
        <v>730.8141578632241</v>
      </c>
      <c r="H2223" s="131">
        <v>2380.305961756917</v>
      </c>
    </row>
    <row r="2225" spans="3:8" ht="12.75">
      <c r="C2225" s="153" t="s">
        <v>429</v>
      </c>
      <c r="D2225" s="131">
        <v>2.53214047716554</v>
      </c>
      <c r="F2225" s="131">
        <v>0.7376477148637411</v>
      </c>
      <c r="G2225" s="131">
        <v>2.1606804706708114</v>
      </c>
      <c r="H2225" s="131">
        <v>3.962615484279029</v>
      </c>
    </row>
    <row r="2226" spans="1:10" ht="12.75">
      <c r="A2226" s="147" t="s">
        <v>418</v>
      </c>
      <c r="C2226" s="148" t="s">
        <v>419</v>
      </c>
      <c r="D2226" s="148" t="s">
        <v>420</v>
      </c>
      <c r="F2226" s="148" t="s">
        <v>421</v>
      </c>
      <c r="G2226" s="148" t="s">
        <v>422</v>
      </c>
      <c r="H2226" s="148" t="s">
        <v>423</v>
      </c>
      <c r="I2226" s="149" t="s">
        <v>424</v>
      </c>
      <c r="J2226" s="148" t="s">
        <v>425</v>
      </c>
    </row>
    <row r="2227" spans="1:8" ht="12.75">
      <c r="A2227" s="150" t="s">
        <v>511</v>
      </c>
      <c r="C2227" s="151">
        <v>371.029</v>
      </c>
      <c r="D2227" s="131">
        <v>64046.196163356304</v>
      </c>
      <c r="F2227" s="131">
        <v>46080</v>
      </c>
      <c r="G2227" s="131">
        <v>46202</v>
      </c>
      <c r="H2227" s="152" t="s">
        <v>1175</v>
      </c>
    </row>
    <row r="2229" spans="4:8" ht="12.75">
      <c r="D2229" s="131">
        <v>63939.12969762087</v>
      </c>
      <c r="F2229" s="131">
        <v>45964</v>
      </c>
      <c r="G2229" s="131">
        <v>44864</v>
      </c>
      <c r="H2229" s="152" t="s">
        <v>1176</v>
      </c>
    </row>
    <row r="2231" spans="4:8" ht="12.75">
      <c r="D2231" s="131">
        <v>64682.42796224356</v>
      </c>
      <c r="F2231" s="131">
        <v>45262</v>
      </c>
      <c r="G2231" s="131">
        <v>46738</v>
      </c>
      <c r="H2231" s="152" t="s">
        <v>1177</v>
      </c>
    </row>
    <row r="2233" spans="1:8" ht="12.75">
      <c r="A2233" s="147" t="s">
        <v>426</v>
      </c>
      <c r="C2233" s="153" t="s">
        <v>427</v>
      </c>
      <c r="D2233" s="131">
        <v>64222.58460774024</v>
      </c>
      <c r="F2233" s="131">
        <v>45768.66666666667</v>
      </c>
      <c r="G2233" s="131">
        <v>45934.66666666667</v>
      </c>
      <c r="H2233" s="131">
        <v>18390.746693716283</v>
      </c>
    </row>
    <row r="2234" spans="1:8" ht="12.75">
      <c r="A2234" s="130">
        <v>38387.93193287037</v>
      </c>
      <c r="C2234" s="153" t="s">
        <v>428</v>
      </c>
      <c r="D2234" s="131">
        <v>401.81804343623554</v>
      </c>
      <c r="F2234" s="131">
        <v>442.6029070547699</v>
      </c>
      <c r="G2234" s="131">
        <v>965.1783945640999</v>
      </c>
      <c r="H2234" s="131">
        <v>401.81804343623554</v>
      </c>
    </row>
    <row r="2236" spans="3:8" ht="12.75">
      <c r="C2236" s="153" t="s">
        <v>429</v>
      </c>
      <c r="D2236" s="131">
        <v>0.6256647032978607</v>
      </c>
      <c r="F2236" s="131">
        <v>0.9670434803754461</v>
      </c>
      <c r="G2236" s="131">
        <v>2.101198211729921</v>
      </c>
      <c r="H2236" s="131">
        <v>2.1848924903822855</v>
      </c>
    </row>
    <row r="2237" spans="1:10" ht="12.75">
      <c r="A2237" s="147" t="s">
        <v>418</v>
      </c>
      <c r="C2237" s="148" t="s">
        <v>419</v>
      </c>
      <c r="D2237" s="148" t="s">
        <v>420</v>
      </c>
      <c r="F2237" s="148" t="s">
        <v>421</v>
      </c>
      <c r="G2237" s="148" t="s">
        <v>422</v>
      </c>
      <c r="H2237" s="148" t="s">
        <v>423</v>
      </c>
      <c r="I2237" s="149" t="s">
        <v>424</v>
      </c>
      <c r="J2237" s="148" t="s">
        <v>425</v>
      </c>
    </row>
    <row r="2238" spans="1:8" ht="12.75">
      <c r="A2238" s="150" t="s">
        <v>486</v>
      </c>
      <c r="C2238" s="151">
        <v>407.77100000018254</v>
      </c>
      <c r="D2238" s="131">
        <v>1394258.3828258514</v>
      </c>
      <c r="F2238" s="131">
        <v>96700</v>
      </c>
      <c r="G2238" s="131">
        <v>92600</v>
      </c>
      <c r="H2238" s="152" t="s">
        <v>1178</v>
      </c>
    </row>
    <row r="2240" spans="4:8" ht="12.75">
      <c r="D2240" s="131">
        <v>1352684.8389282227</v>
      </c>
      <c r="F2240" s="131">
        <v>96100</v>
      </c>
      <c r="G2240" s="131">
        <v>91200</v>
      </c>
      <c r="H2240" s="152" t="s">
        <v>1179</v>
      </c>
    </row>
    <row r="2242" spans="4:8" ht="12.75">
      <c r="D2242" s="131">
        <v>1401607.980009079</v>
      </c>
      <c r="F2242" s="131">
        <v>96000</v>
      </c>
      <c r="G2242" s="131">
        <v>93600</v>
      </c>
      <c r="H2242" s="152" t="s">
        <v>1180</v>
      </c>
    </row>
    <row r="2244" spans="1:8" ht="12.75">
      <c r="A2244" s="147" t="s">
        <v>426</v>
      </c>
      <c r="C2244" s="153" t="s">
        <v>427</v>
      </c>
      <c r="D2244" s="131">
        <v>1382850.4005877175</v>
      </c>
      <c r="F2244" s="131">
        <v>96266.66666666666</v>
      </c>
      <c r="G2244" s="131">
        <v>92466.66666666666</v>
      </c>
      <c r="H2244" s="131">
        <v>1288514.803103441</v>
      </c>
    </row>
    <row r="2245" spans="1:8" ht="12.75">
      <c r="A2245" s="130">
        <v>38387.93239583333</v>
      </c>
      <c r="C2245" s="153" t="s">
        <v>428</v>
      </c>
      <c r="D2245" s="131">
        <v>26381.337671993628</v>
      </c>
      <c r="F2245" s="131">
        <v>378.5938897200183</v>
      </c>
      <c r="G2245" s="131">
        <v>1205.5427546683416</v>
      </c>
      <c r="H2245" s="131">
        <v>26381.337671993628</v>
      </c>
    </row>
    <row r="2247" spans="3:8" ht="12.75">
      <c r="C2247" s="153" t="s">
        <v>429</v>
      </c>
      <c r="D2247" s="131">
        <v>1.9077506620225477</v>
      </c>
      <c r="F2247" s="131">
        <v>0.39327620123270607</v>
      </c>
      <c r="G2247" s="131">
        <v>1.3037592876730448</v>
      </c>
      <c r="H2247" s="131">
        <v>2.0474221645302864</v>
      </c>
    </row>
    <row r="2248" spans="1:10" ht="12.75">
      <c r="A2248" s="147" t="s">
        <v>418</v>
      </c>
      <c r="C2248" s="148" t="s">
        <v>419</v>
      </c>
      <c r="D2248" s="148" t="s">
        <v>420</v>
      </c>
      <c r="F2248" s="148" t="s">
        <v>421</v>
      </c>
      <c r="G2248" s="148" t="s">
        <v>422</v>
      </c>
      <c r="H2248" s="148" t="s">
        <v>423</v>
      </c>
      <c r="I2248" s="149" t="s">
        <v>424</v>
      </c>
      <c r="J2248" s="148" t="s">
        <v>425</v>
      </c>
    </row>
    <row r="2249" spans="1:8" ht="12.75">
      <c r="A2249" s="150" t="s">
        <v>493</v>
      </c>
      <c r="C2249" s="151">
        <v>455.40299999993294</v>
      </c>
      <c r="D2249" s="131">
        <v>80979.41583526134</v>
      </c>
      <c r="F2249" s="131">
        <v>62534.999999940395</v>
      </c>
      <c r="G2249" s="131">
        <v>63922.499999940395</v>
      </c>
      <c r="H2249" s="152" t="s">
        <v>1181</v>
      </c>
    </row>
    <row r="2251" spans="4:8" ht="12.75">
      <c r="D2251" s="131">
        <v>79752.75191903114</v>
      </c>
      <c r="F2251" s="131">
        <v>62445</v>
      </c>
      <c r="G2251" s="131">
        <v>64784.999999940395</v>
      </c>
      <c r="H2251" s="152" t="s">
        <v>1182</v>
      </c>
    </row>
    <row r="2253" spans="4:8" ht="12.75">
      <c r="D2253" s="131">
        <v>79159.50124549866</v>
      </c>
      <c r="F2253" s="131">
        <v>62125</v>
      </c>
      <c r="G2253" s="131">
        <v>64284.999999940395</v>
      </c>
      <c r="H2253" s="152" t="s">
        <v>1183</v>
      </c>
    </row>
    <row r="2255" spans="1:8" ht="12.75">
      <c r="A2255" s="147" t="s">
        <v>426</v>
      </c>
      <c r="C2255" s="153" t="s">
        <v>427</v>
      </c>
      <c r="D2255" s="131">
        <v>79963.88966659705</v>
      </c>
      <c r="F2255" s="131">
        <v>62368.333333313465</v>
      </c>
      <c r="G2255" s="131">
        <v>64330.833333273724</v>
      </c>
      <c r="H2255" s="131">
        <v>16620.011275163804</v>
      </c>
    </row>
    <row r="2256" spans="1:8" ht="12.75">
      <c r="A2256" s="130">
        <v>38387.93304398148</v>
      </c>
      <c r="C2256" s="153" t="s">
        <v>428</v>
      </c>
      <c r="D2256" s="131">
        <v>928.1468848438686</v>
      </c>
      <c r="F2256" s="131">
        <v>215.48395142926006</v>
      </c>
      <c r="G2256" s="131">
        <v>433.0728383703452</v>
      </c>
      <c r="H2256" s="131">
        <v>928.1468848438686</v>
      </c>
    </row>
    <row r="2258" spans="3:8" ht="12.75">
      <c r="C2258" s="153" t="s">
        <v>429</v>
      </c>
      <c r="D2258" s="131">
        <v>1.1607075252513377</v>
      </c>
      <c r="F2258" s="131">
        <v>0.34550218021324186</v>
      </c>
      <c r="G2258" s="131">
        <v>0.6731963755649777</v>
      </c>
      <c r="H2258" s="131">
        <v>5.584514170762626</v>
      </c>
    </row>
    <row r="2259" spans="1:16" ht="12.75">
      <c r="A2259" s="141" t="s">
        <v>409</v>
      </c>
      <c r="B2259" s="136" t="s">
        <v>580</v>
      </c>
      <c r="D2259" s="141" t="s">
        <v>410</v>
      </c>
      <c r="E2259" s="136" t="s">
        <v>411</v>
      </c>
      <c r="F2259" s="137" t="s">
        <v>454</v>
      </c>
      <c r="G2259" s="142" t="s">
        <v>413</v>
      </c>
      <c r="H2259" s="143">
        <v>2</v>
      </c>
      <c r="I2259" s="144" t="s">
        <v>414</v>
      </c>
      <c r="J2259" s="143">
        <v>7</v>
      </c>
      <c r="K2259" s="142" t="s">
        <v>415</v>
      </c>
      <c r="L2259" s="145">
        <v>1</v>
      </c>
      <c r="M2259" s="142" t="s">
        <v>416</v>
      </c>
      <c r="N2259" s="146">
        <v>1</v>
      </c>
      <c r="O2259" s="142" t="s">
        <v>417</v>
      </c>
      <c r="P2259" s="146">
        <v>1</v>
      </c>
    </row>
    <row r="2261" spans="1:10" ht="12.75">
      <c r="A2261" s="147" t="s">
        <v>418</v>
      </c>
      <c r="C2261" s="148" t="s">
        <v>419</v>
      </c>
      <c r="D2261" s="148" t="s">
        <v>420</v>
      </c>
      <c r="F2261" s="148" t="s">
        <v>421</v>
      </c>
      <c r="G2261" s="148" t="s">
        <v>422</v>
      </c>
      <c r="H2261" s="148" t="s">
        <v>423</v>
      </c>
      <c r="I2261" s="149" t="s">
        <v>424</v>
      </c>
      <c r="J2261" s="148" t="s">
        <v>425</v>
      </c>
    </row>
    <row r="2262" spans="1:8" ht="12.75">
      <c r="A2262" s="150" t="s">
        <v>489</v>
      </c>
      <c r="C2262" s="151">
        <v>228.61599999992177</v>
      </c>
      <c r="D2262" s="131">
        <v>26806.224135309458</v>
      </c>
      <c r="F2262" s="131">
        <v>19983</v>
      </c>
      <c r="G2262" s="131">
        <v>20865</v>
      </c>
      <c r="H2262" s="152" t="s">
        <v>1184</v>
      </c>
    </row>
    <row r="2264" spans="4:8" ht="12.75">
      <c r="D2264" s="131">
        <v>27613.4208073318</v>
      </c>
      <c r="F2264" s="131">
        <v>20132</v>
      </c>
      <c r="G2264" s="131">
        <v>20579</v>
      </c>
      <c r="H2264" s="152" t="s">
        <v>1185</v>
      </c>
    </row>
    <row r="2266" spans="4:8" ht="12.75">
      <c r="D2266" s="131">
        <v>28027.3631234169</v>
      </c>
      <c r="F2266" s="131">
        <v>20272</v>
      </c>
      <c r="G2266" s="131">
        <v>20647</v>
      </c>
      <c r="H2266" s="152" t="s">
        <v>1186</v>
      </c>
    </row>
    <row r="2268" spans="1:8" ht="12.75">
      <c r="A2268" s="147" t="s">
        <v>426</v>
      </c>
      <c r="C2268" s="153" t="s">
        <v>427</v>
      </c>
      <c r="D2268" s="131">
        <v>27482.336022019386</v>
      </c>
      <c r="F2268" s="131">
        <v>20129</v>
      </c>
      <c r="G2268" s="131">
        <v>20697</v>
      </c>
      <c r="H2268" s="131">
        <v>7036.709390165601</v>
      </c>
    </row>
    <row r="2269" spans="1:8" ht="12.75">
      <c r="A2269" s="130">
        <v>38387.935266203705</v>
      </c>
      <c r="C2269" s="153" t="s">
        <v>428</v>
      </c>
      <c r="D2269" s="131">
        <v>621.0334312853438</v>
      </c>
      <c r="F2269" s="131">
        <v>144.5233545140715</v>
      </c>
      <c r="G2269" s="131">
        <v>149.41218156495808</v>
      </c>
      <c r="H2269" s="131">
        <v>621.0334312853438</v>
      </c>
    </row>
    <row r="2271" spans="3:8" ht="12.75">
      <c r="C2271" s="153" t="s">
        <v>429</v>
      </c>
      <c r="D2271" s="131">
        <v>2.259754886876282</v>
      </c>
      <c r="F2271" s="131">
        <v>0.7179857643900419</v>
      </c>
      <c r="G2271" s="131">
        <v>0.7219026021402043</v>
      </c>
      <c r="H2271" s="131">
        <v>8.825622842308805</v>
      </c>
    </row>
    <row r="2272" spans="1:10" ht="12.75">
      <c r="A2272" s="147" t="s">
        <v>418</v>
      </c>
      <c r="C2272" s="148" t="s">
        <v>419</v>
      </c>
      <c r="D2272" s="148" t="s">
        <v>420</v>
      </c>
      <c r="F2272" s="148" t="s">
        <v>421</v>
      </c>
      <c r="G2272" s="148" t="s">
        <v>422</v>
      </c>
      <c r="H2272" s="148" t="s">
        <v>423</v>
      </c>
      <c r="I2272" s="149" t="s">
        <v>424</v>
      </c>
      <c r="J2272" s="148" t="s">
        <v>425</v>
      </c>
    </row>
    <row r="2273" spans="1:8" ht="12.75">
      <c r="A2273" s="150" t="s">
        <v>490</v>
      </c>
      <c r="C2273" s="151">
        <v>231.6040000000503</v>
      </c>
      <c r="D2273" s="131">
        <v>43120.81538403034</v>
      </c>
      <c r="F2273" s="131">
        <v>31384</v>
      </c>
      <c r="G2273" s="131">
        <v>32941</v>
      </c>
      <c r="H2273" s="152" t="s">
        <v>1187</v>
      </c>
    </row>
    <row r="2275" spans="4:8" ht="12.75">
      <c r="D2275" s="131">
        <v>45107.42472541332</v>
      </c>
      <c r="F2275" s="131">
        <v>31606.999999970198</v>
      </c>
      <c r="G2275" s="131">
        <v>33738</v>
      </c>
      <c r="H2275" s="152" t="s">
        <v>1188</v>
      </c>
    </row>
    <row r="2277" spans="4:8" ht="12.75">
      <c r="D2277" s="131">
        <v>44391.31095075607</v>
      </c>
      <c r="F2277" s="131">
        <v>31896</v>
      </c>
      <c r="G2277" s="131">
        <v>33206</v>
      </c>
      <c r="H2277" s="152" t="s">
        <v>1189</v>
      </c>
    </row>
    <row r="2279" spans="1:8" ht="12.75">
      <c r="A2279" s="147" t="s">
        <v>426</v>
      </c>
      <c r="C2279" s="153" t="s">
        <v>427</v>
      </c>
      <c r="D2279" s="131">
        <v>44206.517020066574</v>
      </c>
      <c r="F2279" s="131">
        <v>31628.99999999007</v>
      </c>
      <c r="G2279" s="131">
        <v>33295</v>
      </c>
      <c r="H2279" s="131">
        <v>11663.154229373387</v>
      </c>
    </row>
    <row r="2280" spans="1:8" ht="12.75">
      <c r="A2280" s="130">
        <v>38387.93572916667</v>
      </c>
      <c r="C2280" s="153" t="s">
        <v>428</v>
      </c>
      <c r="D2280" s="131">
        <v>1006.1141915470091</v>
      </c>
      <c r="F2280" s="131">
        <v>256.70800533059696</v>
      </c>
      <c r="G2280" s="131">
        <v>405.8854518210772</v>
      </c>
      <c r="H2280" s="131">
        <v>1006.1141915470091</v>
      </c>
    </row>
    <row r="2282" spans="3:8" ht="12.75">
      <c r="C2282" s="153" t="s">
        <v>429</v>
      </c>
      <c r="D2282" s="131">
        <v>2.2759408778807564</v>
      </c>
      <c r="F2282" s="131">
        <v>0.8116222622614613</v>
      </c>
      <c r="G2282" s="131">
        <v>1.2190582724765795</v>
      </c>
      <c r="H2282" s="131">
        <v>8.62643305370286</v>
      </c>
    </row>
    <row r="2283" spans="1:10" ht="12.75">
      <c r="A2283" s="147" t="s">
        <v>418</v>
      </c>
      <c r="C2283" s="148" t="s">
        <v>419</v>
      </c>
      <c r="D2283" s="148" t="s">
        <v>420</v>
      </c>
      <c r="F2283" s="148" t="s">
        <v>421</v>
      </c>
      <c r="G2283" s="148" t="s">
        <v>422</v>
      </c>
      <c r="H2283" s="148" t="s">
        <v>423</v>
      </c>
      <c r="I2283" s="149" t="s">
        <v>424</v>
      </c>
      <c r="J2283" s="148" t="s">
        <v>425</v>
      </c>
    </row>
    <row r="2284" spans="1:8" ht="12.75">
      <c r="A2284" s="150" t="s">
        <v>488</v>
      </c>
      <c r="C2284" s="151">
        <v>267.7160000000149</v>
      </c>
      <c r="D2284" s="131">
        <v>20159.5</v>
      </c>
      <c r="F2284" s="131">
        <v>7801.249999992549</v>
      </c>
      <c r="G2284" s="131">
        <v>7903</v>
      </c>
      <c r="H2284" s="152" t="s">
        <v>1190</v>
      </c>
    </row>
    <row r="2286" spans="4:8" ht="12.75">
      <c r="D2286" s="131">
        <v>20838.48440927267</v>
      </c>
      <c r="F2286" s="131">
        <v>7698</v>
      </c>
      <c r="G2286" s="131">
        <v>7931.25</v>
      </c>
      <c r="H2286" s="152" t="s">
        <v>1191</v>
      </c>
    </row>
    <row r="2288" spans="4:8" ht="12.75">
      <c r="D2288" s="131">
        <v>20795.05854061246</v>
      </c>
      <c r="F2288" s="131">
        <v>7728.5</v>
      </c>
      <c r="G2288" s="131">
        <v>7864.249999992549</v>
      </c>
      <c r="H2288" s="152" t="s">
        <v>1192</v>
      </c>
    </row>
    <row r="2290" spans="1:8" ht="12.75">
      <c r="A2290" s="147" t="s">
        <v>426</v>
      </c>
      <c r="C2290" s="153" t="s">
        <v>427</v>
      </c>
      <c r="D2290" s="131">
        <v>20597.680983295042</v>
      </c>
      <c r="F2290" s="131">
        <v>7742.583333330849</v>
      </c>
      <c r="G2290" s="131">
        <v>7899.499999997517</v>
      </c>
      <c r="H2290" s="131">
        <v>12763.477905707585</v>
      </c>
    </row>
    <row r="2291" spans="1:8" ht="12.75">
      <c r="A2291" s="130">
        <v>38387.936377314814</v>
      </c>
      <c r="C2291" s="153" t="s">
        <v>428</v>
      </c>
      <c r="D2291" s="131">
        <v>380.0965431418152</v>
      </c>
      <c r="F2291" s="131">
        <v>53.0461669951333</v>
      </c>
      <c r="G2291" s="131">
        <v>33.63684735902449</v>
      </c>
      <c r="H2291" s="131">
        <v>380.0965431418152</v>
      </c>
    </row>
    <row r="2293" spans="3:8" ht="12.75">
      <c r="C2293" s="153" t="s">
        <v>429</v>
      </c>
      <c r="D2293" s="131">
        <v>1.8453365864345506</v>
      </c>
      <c r="F2293" s="131">
        <v>0.6851223256038617</v>
      </c>
      <c r="G2293" s="131">
        <v>0.4258098279515801</v>
      </c>
      <c r="H2293" s="131">
        <v>2.97800134062083</v>
      </c>
    </row>
    <row r="2294" spans="1:10" ht="12.75">
      <c r="A2294" s="147" t="s">
        <v>418</v>
      </c>
      <c r="C2294" s="148" t="s">
        <v>419</v>
      </c>
      <c r="D2294" s="148" t="s">
        <v>420</v>
      </c>
      <c r="F2294" s="148" t="s">
        <v>421</v>
      </c>
      <c r="G2294" s="148" t="s">
        <v>422</v>
      </c>
      <c r="H2294" s="148" t="s">
        <v>423</v>
      </c>
      <c r="I2294" s="149" t="s">
        <v>424</v>
      </c>
      <c r="J2294" s="148" t="s">
        <v>425</v>
      </c>
    </row>
    <row r="2295" spans="1:8" ht="12.75">
      <c r="A2295" s="150" t="s">
        <v>487</v>
      </c>
      <c r="C2295" s="151">
        <v>292.40199999976903</v>
      </c>
      <c r="D2295" s="131">
        <v>81422.79021370411</v>
      </c>
      <c r="F2295" s="131">
        <v>31095.000000029802</v>
      </c>
      <c r="G2295" s="131">
        <v>29394.25</v>
      </c>
      <c r="H2295" s="152" t="s">
        <v>0</v>
      </c>
    </row>
    <row r="2297" spans="4:8" ht="12.75">
      <c r="D2297" s="131">
        <v>82032.34333097935</v>
      </c>
      <c r="F2297" s="131">
        <v>31093.25</v>
      </c>
      <c r="G2297" s="131">
        <v>29565.499999970198</v>
      </c>
      <c r="H2297" s="152" t="s">
        <v>1</v>
      </c>
    </row>
    <row r="2299" spans="4:8" ht="12.75">
      <c r="D2299" s="131">
        <v>82271.61555039883</v>
      </c>
      <c r="F2299" s="131">
        <v>31647.5</v>
      </c>
      <c r="G2299" s="131">
        <v>29650</v>
      </c>
      <c r="H2299" s="152" t="s">
        <v>2</v>
      </c>
    </row>
    <row r="2301" spans="1:8" ht="12.75">
      <c r="A2301" s="147" t="s">
        <v>426</v>
      </c>
      <c r="C2301" s="153" t="s">
        <v>427</v>
      </c>
      <c r="D2301" s="131">
        <v>81908.91636502743</v>
      </c>
      <c r="F2301" s="131">
        <v>31278.583333343267</v>
      </c>
      <c r="G2301" s="131">
        <v>29536.583333323397</v>
      </c>
      <c r="H2301" s="131">
        <v>51629.27653452042</v>
      </c>
    </row>
    <row r="2302" spans="1:8" ht="12.75">
      <c r="A2302" s="130">
        <v>38387.937060185184</v>
      </c>
      <c r="C2302" s="153" t="s">
        <v>428</v>
      </c>
      <c r="D2302" s="131">
        <v>437.6662826802142</v>
      </c>
      <c r="F2302" s="131">
        <v>319.492403395819</v>
      </c>
      <c r="G2302" s="131">
        <v>130.30405148160025</v>
      </c>
      <c r="H2302" s="131">
        <v>437.6662826802142</v>
      </c>
    </row>
    <row r="2304" spans="3:8" ht="12.75">
      <c r="C2304" s="153" t="s">
        <v>429</v>
      </c>
      <c r="D2304" s="131">
        <v>0.5343328932954656</v>
      </c>
      <c r="F2304" s="131">
        <v>1.0214414124543711</v>
      </c>
      <c r="G2304" s="131">
        <v>0.4411615589085087</v>
      </c>
      <c r="H2304" s="131">
        <v>0.8477095013864495</v>
      </c>
    </row>
    <row r="2305" spans="1:10" ht="12.75">
      <c r="A2305" s="147" t="s">
        <v>418</v>
      </c>
      <c r="C2305" s="148" t="s">
        <v>419</v>
      </c>
      <c r="D2305" s="148" t="s">
        <v>420</v>
      </c>
      <c r="F2305" s="148" t="s">
        <v>421</v>
      </c>
      <c r="G2305" s="148" t="s">
        <v>422</v>
      </c>
      <c r="H2305" s="148" t="s">
        <v>423</v>
      </c>
      <c r="I2305" s="149" t="s">
        <v>424</v>
      </c>
      <c r="J2305" s="148" t="s">
        <v>425</v>
      </c>
    </row>
    <row r="2306" spans="1:8" ht="12.75">
      <c r="A2306" s="150" t="s">
        <v>491</v>
      </c>
      <c r="C2306" s="151">
        <v>324.75400000019</v>
      </c>
      <c r="D2306" s="131">
        <v>66479.4363591671</v>
      </c>
      <c r="F2306" s="131">
        <v>42592</v>
      </c>
      <c r="G2306" s="131">
        <v>38243</v>
      </c>
      <c r="H2306" s="152" t="s">
        <v>3</v>
      </c>
    </row>
    <row r="2308" spans="4:8" ht="12.75">
      <c r="D2308" s="131">
        <v>66186.7409145832</v>
      </c>
      <c r="F2308" s="131">
        <v>41236</v>
      </c>
      <c r="G2308" s="131">
        <v>39466</v>
      </c>
      <c r="H2308" s="152" t="s">
        <v>4</v>
      </c>
    </row>
    <row r="2310" spans="4:8" ht="12.75">
      <c r="D2310" s="131">
        <v>64975.997983276844</v>
      </c>
      <c r="F2310" s="131">
        <v>41039</v>
      </c>
      <c r="G2310" s="131">
        <v>39135</v>
      </c>
      <c r="H2310" s="152" t="s">
        <v>5</v>
      </c>
    </row>
    <row r="2312" spans="1:8" ht="12.75">
      <c r="A2312" s="147" t="s">
        <v>426</v>
      </c>
      <c r="C2312" s="153" t="s">
        <v>427</v>
      </c>
      <c r="D2312" s="131">
        <v>65880.72508567572</v>
      </c>
      <c r="F2312" s="131">
        <v>41622.333333333336</v>
      </c>
      <c r="G2312" s="131">
        <v>38948</v>
      </c>
      <c r="H2312" s="131">
        <v>25032.777835395133</v>
      </c>
    </row>
    <row r="2313" spans="1:8" ht="12.75">
      <c r="A2313" s="130">
        <v>38387.937569444446</v>
      </c>
      <c r="C2313" s="153" t="s">
        <v>428</v>
      </c>
      <c r="D2313" s="131">
        <v>797.0671258936342</v>
      </c>
      <c r="F2313" s="131">
        <v>845.5130592328737</v>
      </c>
      <c r="G2313" s="131">
        <v>632.5812200816588</v>
      </c>
      <c r="H2313" s="131">
        <v>797.0671258936342</v>
      </c>
    </row>
    <row r="2315" spans="3:8" ht="12.75">
      <c r="C2315" s="153" t="s">
        <v>429</v>
      </c>
      <c r="D2315" s="131">
        <v>1.2098639243224403</v>
      </c>
      <c r="F2315" s="131">
        <v>2.031392744038554</v>
      </c>
      <c r="G2315" s="131">
        <v>1.6241686866633938</v>
      </c>
      <c r="H2315" s="131">
        <v>3.1840937954820987</v>
      </c>
    </row>
    <row r="2316" spans="1:10" ht="12.75">
      <c r="A2316" s="147" t="s">
        <v>418</v>
      </c>
      <c r="C2316" s="148" t="s">
        <v>419</v>
      </c>
      <c r="D2316" s="148" t="s">
        <v>420</v>
      </c>
      <c r="F2316" s="148" t="s">
        <v>421</v>
      </c>
      <c r="G2316" s="148" t="s">
        <v>422</v>
      </c>
      <c r="H2316" s="148" t="s">
        <v>423</v>
      </c>
      <c r="I2316" s="149" t="s">
        <v>424</v>
      </c>
      <c r="J2316" s="148" t="s">
        <v>425</v>
      </c>
    </row>
    <row r="2317" spans="1:8" ht="12.75">
      <c r="A2317" s="150" t="s">
        <v>510</v>
      </c>
      <c r="C2317" s="151">
        <v>343.82299999985844</v>
      </c>
      <c r="D2317" s="131">
        <v>72304.8647891283</v>
      </c>
      <c r="F2317" s="131">
        <v>33502</v>
      </c>
      <c r="G2317" s="131">
        <v>33482</v>
      </c>
      <c r="H2317" s="152" t="s">
        <v>6</v>
      </c>
    </row>
    <row r="2319" spans="4:8" ht="12.75">
      <c r="D2319" s="131">
        <v>75618.27198684216</v>
      </c>
      <c r="F2319" s="131">
        <v>34150</v>
      </c>
      <c r="G2319" s="131">
        <v>33660</v>
      </c>
      <c r="H2319" s="152" t="s">
        <v>7</v>
      </c>
    </row>
    <row r="2321" spans="4:8" ht="12.75">
      <c r="D2321" s="131">
        <v>70691.01077723503</v>
      </c>
      <c r="F2321" s="131">
        <v>33980</v>
      </c>
      <c r="G2321" s="131">
        <v>33674</v>
      </c>
      <c r="H2321" s="152" t="s">
        <v>8</v>
      </c>
    </row>
    <row r="2323" spans="1:8" ht="12.75">
      <c r="A2323" s="147" t="s">
        <v>426</v>
      </c>
      <c r="C2323" s="153" t="s">
        <v>427</v>
      </c>
      <c r="D2323" s="131">
        <v>72871.38251773517</v>
      </c>
      <c r="F2323" s="131">
        <v>33877.333333333336</v>
      </c>
      <c r="G2323" s="131">
        <v>33605.333333333336</v>
      </c>
      <c r="H2323" s="131">
        <v>39129.06794342059</v>
      </c>
    </row>
    <row r="2324" spans="1:8" ht="12.75">
      <c r="A2324" s="130">
        <v>38387.93800925926</v>
      </c>
      <c r="C2324" s="153" t="s">
        <v>428</v>
      </c>
      <c r="D2324" s="131">
        <v>2512.007665104601</v>
      </c>
      <c r="F2324" s="131">
        <v>335.9781738942774</v>
      </c>
      <c r="G2324" s="131">
        <v>107.0389337266274</v>
      </c>
      <c r="H2324" s="131">
        <v>2512.007665104601</v>
      </c>
    </row>
    <row r="2326" spans="3:8" ht="12.75">
      <c r="C2326" s="153" t="s">
        <v>429</v>
      </c>
      <c r="D2326" s="131">
        <v>3.447179919350697</v>
      </c>
      <c r="F2326" s="131">
        <v>0.9917491751444745</v>
      </c>
      <c r="G2326" s="131">
        <v>0.3185176967742047</v>
      </c>
      <c r="H2326" s="131">
        <v>6.419799389898287</v>
      </c>
    </row>
    <row r="2327" spans="1:10" ht="12.75">
      <c r="A2327" s="147" t="s">
        <v>418</v>
      </c>
      <c r="C2327" s="148" t="s">
        <v>419</v>
      </c>
      <c r="D2327" s="148" t="s">
        <v>420</v>
      </c>
      <c r="F2327" s="148" t="s">
        <v>421</v>
      </c>
      <c r="G2327" s="148" t="s">
        <v>422</v>
      </c>
      <c r="H2327" s="148" t="s">
        <v>423</v>
      </c>
      <c r="I2327" s="149" t="s">
        <v>424</v>
      </c>
      <c r="J2327" s="148" t="s">
        <v>425</v>
      </c>
    </row>
    <row r="2328" spans="1:8" ht="12.75">
      <c r="A2328" s="150" t="s">
        <v>492</v>
      </c>
      <c r="C2328" s="151">
        <v>361.38400000007823</v>
      </c>
      <c r="D2328" s="131">
        <v>73759.12491381168</v>
      </c>
      <c r="F2328" s="131">
        <v>35028</v>
      </c>
      <c r="G2328" s="131">
        <v>34928</v>
      </c>
      <c r="H2328" s="152" t="s">
        <v>9</v>
      </c>
    </row>
    <row r="2330" spans="4:8" ht="12.75">
      <c r="D2330" s="131">
        <v>69403</v>
      </c>
      <c r="F2330" s="131">
        <v>35412</v>
      </c>
      <c r="G2330" s="131">
        <v>34502</v>
      </c>
      <c r="H2330" s="152" t="s">
        <v>10</v>
      </c>
    </row>
    <row r="2332" spans="4:8" ht="12.75">
      <c r="D2332" s="131">
        <v>75237.28118443489</v>
      </c>
      <c r="F2332" s="131">
        <v>34690</v>
      </c>
      <c r="G2332" s="131">
        <v>34670</v>
      </c>
      <c r="H2332" s="152" t="s">
        <v>11</v>
      </c>
    </row>
    <row r="2334" spans="1:8" ht="12.75">
      <c r="A2334" s="147" t="s">
        <v>426</v>
      </c>
      <c r="C2334" s="153" t="s">
        <v>427</v>
      </c>
      <c r="D2334" s="131">
        <v>72799.80203274886</v>
      </c>
      <c r="F2334" s="131">
        <v>35043.333333333336</v>
      </c>
      <c r="G2334" s="131">
        <v>34700</v>
      </c>
      <c r="H2334" s="131">
        <v>37914.279916925785</v>
      </c>
    </row>
    <row r="2335" spans="1:8" ht="12.75">
      <c r="A2335" s="130">
        <v>38387.9384375</v>
      </c>
      <c r="C2335" s="153" t="s">
        <v>428</v>
      </c>
      <c r="D2335" s="131">
        <v>3033.1393847563327</v>
      </c>
      <c r="F2335" s="131">
        <v>361.24414643469777</v>
      </c>
      <c r="G2335" s="131">
        <v>214.578656906972</v>
      </c>
      <c r="H2335" s="131">
        <v>3033.1393847563327</v>
      </c>
    </row>
    <row r="2337" spans="3:8" ht="12.75">
      <c r="C2337" s="153" t="s">
        <v>429</v>
      </c>
      <c r="D2337" s="131">
        <v>4.166411583635736</v>
      </c>
      <c r="F2337" s="131">
        <v>1.0308498423895116</v>
      </c>
      <c r="G2337" s="131">
        <v>0.618382296561879</v>
      </c>
      <c r="H2337" s="131">
        <v>7.999992064737252</v>
      </c>
    </row>
    <row r="2338" spans="1:10" ht="12.75">
      <c r="A2338" s="147" t="s">
        <v>418</v>
      </c>
      <c r="C2338" s="148" t="s">
        <v>419</v>
      </c>
      <c r="D2338" s="148" t="s">
        <v>420</v>
      </c>
      <c r="F2338" s="148" t="s">
        <v>421</v>
      </c>
      <c r="G2338" s="148" t="s">
        <v>422</v>
      </c>
      <c r="H2338" s="148" t="s">
        <v>423</v>
      </c>
      <c r="I2338" s="149" t="s">
        <v>424</v>
      </c>
      <c r="J2338" s="148" t="s">
        <v>425</v>
      </c>
    </row>
    <row r="2339" spans="1:8" ht="12.75">
      <c r="A2339" s="150" t="s">
        <v>511</v>
      </c>
      <c r="C2339" s="151">
        <v>371.029</v>
      </c>
      <c r="D2339" s="131">
        <v>73358.8638985157</v>
      </c>
      <c r="F2339" s="131">
        <v>48088</v>
      </c>
      <c r="G2339" s="131">
        <v>46908</v>
      </c>
      <c r="H2339" s="152" t="s">
        <v>12</v>
      </c>
    </row>
    <row r="2341" spans="4:8" ht="12.75">
      <c r="D2341" s="131">
        <v>74655.64903509617</v>
      </c>
      <c r="F2341" s="131">
        <v>47592</v>
      </c>
      <c r="G2341" s="131">
        <v>47554</v>
      </c>
      <c r="H2341" s="152" t="s">
        <v>13</v>
      </c>
    </row>
    <row r="2343" spans="4:8" ht="12.75">
      <c r="D2343" s="131">
        <v>74721.71502065659</v>
      </c>
      <c r="F2343" s="131">
        <v>48670</v>
      </c>
      <c r="G2343" s="131">
        <v>47198</v>
      </c>
      <c r="H2343" s="152" t="s">
        <v>14</v>
      </c>
    </row>
    <row r="2345" spans="1:8" ht="12.75">
      <c r="A2345" s="147" t="s">
        <v>426</v>
      </c>
      <c r="C2345" s="153" t="s">
        <v>427</v>
      </c>
      <c r="D2345" s="131">
        <v>74245.40931808949</v>
      </c>
      <c r="F2345" s="131">
        <v>48116.66666666667</v>
      </c>
      <c r="G2345" s="131">
        <v>47220</v>
      </c>
      <c r="H2345" s="131">
        <v>26469.96886706764</v>
      </c>
    </row>
    <row r="2346" spans="1:8" ht="12.75">
      <c r="A2346" s="130">
        <v>38387.938888888886</v>
      </c>
      <c r="C2346" s="153" t="s">
        <v>428</v>
      </c>
      <c r="D2346" s="131">
        <v>768.481141172355</v>
      </c>
      <c r="F2346" s="131">
        <v>539.5714348752474</v>
      </c>
      <c r="G2346" s="131">
        <v>323.56143157057517</v>
      </c>
      <c r="H2346" s="131">
        <v>768.481141172355</v>
      </c>
    </row>
    <row r="2348" spans="3:8" ht="12.75">
      <c r="C2348" s="153" t="s">
        <v>429</v>
      </c>
      <c r="D2348" s="131">
        <v>1.0350554306730977</v>
      </c>
      <c r="F2348" s="131">
        <v>1.1213815757712102</v>
      </c>
      <c r="G2348" s="131">
        <v>0.6852211596157882</v>
      </c>
      <c r="H2348" s="131">
        <v>2.903218908309536</v>
      </c>
    </row>
    <row r="2349" spans="1:10" ht="12.75">
      <c r="A2349" s="147" t="s">
        <v>418</v>
      </c>
      <c r="C2349" s="148" t="s">
        <v>419</v>
      </c>
      <c r="D2349" s="148" t="s">
        <v>420</v>
      </c>
      <c r="F2349" s="148" t="s">
        <v>421</v>
      </c>
      <c r="G2349" s="148" t="s">
        <v>422</v>
      </c>
      <c r="H2349" s="148" t="s">
        <v>423</v>
      </c>
      <c r="I2349" s="149" t="s">
        <v>424</v>
      </c>
      <c r="J2349" s="148" t="s">
        <v>425</v>
      </c>
    </row>
    <row r="2350" spans="1:8" ht="12.75">
      <c r="A2350" s="150" t="s">
        <v>486</v>
      </c>
      <c r="C2350" s="151">
        <v>407.77100000018254</v>
      </c>
      <c r="D2350" s="131">
        <v>5621790.375282288</v>
      </c>
      <c r="F2350" s="131">
        <v>109100</v>
      </c>
      <c r="G2350" s="131">
        <v>103700</v>
      </c>
      <c r="H2350" s="152" t="s">
        <v>15</v>
      </c>
    </row>
    <row r="2352" spans="4:8" ht="12.75">
      <c r="D2352" s="131">
        <v>5824084.534332275</v>
      </c>
      <c r="F2352" s="131">
        <v>106600</v>
      </c>
      <c r="G2352" s="131">
        <v>103400</v>
      </c>
      <c r="H2352" s="152" t="s">
        <v>16</v>
      </c>
    </row>
    <row r="2354" spans="4:8" ht="12.75">
      <c r="D2354" s="131">
        <v>5830063.660362244</v>
      </c>
      <c r="F2354" s="131">
        <v>104500</v>
      </c>
      <c r="G2354" s="131">
        <v>103300</v>
      </c>
      <c r="H2354" s="152" t="s">
        <v>17</v>
      </c>
    </row>
    <row r="2356" spans="1:8" ht="12.75">
      <c r="A2356" s="147" t="s">
        <v>426</v>
      </c>
      <c r="C2356" s="153" t="s">
        <v>427</v>
      </c>
      <c r="D2356" s="131">
        <v>5758646.1899922695</v>
      </c>
      <c r="F2356" s="131">
        <v>106733.33333333334</v>
      </c>
      <c r="G2356" s="131">
        <v>103466.66666666666</v>
      </c>
      <c r="H2356" s="131">
        <v>5653572.898587656</v>
      </c>
    </row>
    <row r="2357" spans="1:8" ht="12.75">
      <c r="A2357" s="130">
        <v>38387.939351851855</v>
      </c>
      <c r="C2357" s="153" t="s">
        <v>428</v>
      </c>
      <c r="D2357" s="131">
        <v>118558.31055631094</v>
      </c>
      <c r="F2357" s="131">
        <v>2302.896726588783</v>
      </c>
      <c r="G2357" s="131">
        <v>208.16659994661327</v>
      </c>
      <c r="H2357" s="131">
        <v>118558.31055631094</v>
      </c>
    </row>
    <row r="2359" spans="3:8" ht="12.75">
      <c r="C2359" s="153" t="s">
        <v>429</v>
      </c>
      <c r="D2359" s="131">
        <v>2.058787892931309</v>
      </c>
      <c r="F2359" s="131">
        <v>2.1576171704454565</v>
      </c>
      <c r="G2359" s="131">
        <v>0.20119194582469072</v>
      </c>
      <c r="H2359" s="131">
        <v>2.0970510628054075</v>
      </c>
    </row>
    <row r="2360" spans="1:10" ht="12.75">
      <c r="A2360" s="147" t="s">
        <v>418</v>
      </c>
      <c r="C2360" s="148" t="s">
        <v>419</v>
      </c>
      <c r="D2360" s="148" t="s">
        <v>420</v>
      </c>
      <c r="F2360" s="148" t="s">
        <v>421</v>
      </c>
      <c r="G2360" s="148" t="s">
        <v>422</v>
      </c>
      <c r="H2360" s="148" t="s">
        <v>423</v>
      </c>
      <c r="I2360" s="149" t="s">
        <v>424</v>
      </c>
      <c r="J2360" s="148" t="s">
        <v>425</v>
      </c>
    </row>
    <row r="2361" spans="1:8" ht="12.75">
      <c r="A2361" s="150" t="s">
        <v>493</v>
      </c>
      <c r="C2361" s="151">
        <v>455.40299999993294</v>
      </c>
      <c r="D2361" s="131">
        <v>520405.7779006958</v>
      </c>
      <c r="F2361" s="131">
        <v>65345</v>
      </c>
      <c r="G2361" s="131">
        <v>67930</v>
      </c>
      <c r="H2361" s="152" t="s">
        <v>18</v>
      </c>
    </row>
    <row r="2363" spans="4:8" ht="12.75">
      <c r="D2363" s="131">
        <v>548330.1935052872</v>
      </c>
      <c r="F2363" s="131">
        <v>65417.5</v>
      </c>
      <c r="G2363" s="131">
        <v>67150</v>
      </c>
      <c r="H2363" s="152" t="s">
        <v>19</v>
      </c>
    </row>
    <row r="2365" spans="4:8" ht="12.75">
      <c r="D2365" s="131">
        <v>548314.8475151062</v>
      </c>
      <c r="F2365" s="131">
        <v>65412.5</v>
      </c>
      <c r="G2365" s="131">
        <v>67867.5</v>
      </c>
      <c r="H2365" s="152" t="s">
        <v>20</v>
      </c>
    </row>
    <row r="2367" spans="1:8" ht="12.75">
      <c r="A2367" s="147" t="s">
        <v>426</v>
      </c>
      <c r="C2367" s="153" t="s">
        <v>427</v>
      </c>
      <c r="D2367" s="131">
        <v>539016.9396403631</v>
      </c>
      <c r="F2367" s="131">
        <v>65391.66666666667</v>
      </c>
      <c r="G2367" s="131">
        <v>67649.16666666667</v>
      </c>
      <c r="H2367" s="131">
        <v>472503.08547369635</v>
      </c>
    </row>
    <row r="2368" spans="1:8" ht="12.75">
      <c r="A2368" s="130">
        <v>38387.94</v>
      </c>
      <c r="C2368" s="153" t="s">
        <v>428</v>
      </c>
      <c r="D2368" s="131">
        <v>16117.740686890447</v>
      </c>
      <c r="F2368" s="131">
        <v>40.49176871085447</v>
      </c>
      <c r="G2368" s="131">
        <v>433.4190620327321</v>
      </c>
      <c r="H2368" s="131">
        <v>16117.740686890447</v>
      </c>
    </row>
    <row r="2370" spans="3:8" ht="12.75">
      <c r="C2370" s="153" t="s">
        <v>429</v>
      </c>
      <c r="D2370" s="131">
        <v>2.9902104185527723</v>
      </c>
      <c r="F2370" s="131">
        <v>0.061921909587135664</v>
      </c>
      <c r="G2370" s="131">
        <v>0.6406864761074642</v>
      </c>
      <c r="H2370" s="131">
        <v>3.4111397750412578</v>
      </c>
    </row>
    <row r="2371" spans="1:16" ht="12.75">
      <c r="A2371" s="141" t="s">
        <v>409</v>
      </c>
      <c r="B2371" s="136" t="s">
        <v>358</v>
      </c>
      <c r="D2371" s="141" t="s">
        <v>410</v>
      </c>
      <c r="E2371" s="136" t="s">
        <v>411</v>
      </c>
      <c r="F2371" s="137" t="s">
        <v>455</v>
      </c>
      <c r="G2371" s="142" t="s">
        <v>413</v>
      </c>
      <c r="H2371" s="143">
        <v>2</v>
      </c>
      <c r="I2371" s="144" t="s">
        <v>414</v>
      </c>
      <c r="J2371" s="143">
        <v>8</v>
      </c>
      <c r="K2371" s="142" t="s">
        <v>415</v>
      </c>
      <c r="L2371" s="145">
        <v>1</v>
      </c>
      <c r="M2371" s="142" t="s">
        <v>416</v>
      </c>
      <c r="N2371" s="146">
        <v>1</v>
      </c>
      <c r="O2371" s="142" t="s">
        <v>417</v>
      </c>
      <c r="P2371" s="146">
        <v>1</v>
      </c>
    </row>
    <row r="2373" spans="1:10" ht="12.75">
      <c r="A2373" s="147" t="s">
        <v>418</v>
      </c>
      <c r="C2373" s="148" t="s">
        <v>419</v>
      </c>
      <c r="D2373" s="148" t="s">
        <v>420</v>
      </c>
      <c r="F2373" s="148" t="s">
        <v>421</v>
      </c>
      <c r="G2373" s="148" t="s">
        <v>422</v>
      </c>
      <c r="H2373" s="148" t="s">
        <v>423</v>
      </c>
      <c r="I2373" s="149" t="s">
        <v>424</v>
      </c>
      <c r="J2373" s="148" t="s">
        <v>425</v>
      </c>
    </row>
    <row r="2374" spans="1:8" ht="12.75">
      <c r="A2374" s="150" t="s">
        <v>489</v>
      </c>
      <c r="C2374" s="151">
        <v>228.61599999992177</v>
      </c>
      <c r="D2374" s="131">
        <v>49842.50201827288</v>
      </c>
      <c r="F2374" s="131">
        <v>20714</v>
      </c>
      <c r="G2374" s="131">
        <v>21049</v>
      </c>
      <c r="H2374" s="152" t="s">
        <v>21</v>
      </c>
    </row>
    <row r="2376" spans="4:8" ht="12.75">
      <c r="D2376" s="131">
        <v>50118.861991882324</v>
      </c>
      <c r="F2376" s="131">
        <v>20772</v>
      </c>
      <c r="G2376" s="131">
        <v>20968</v>
      </c>
      <c r="H2376" s="152" t="s">
        <v>22</v>
      </c>
    </row>
    <row r="2378" spans="4:8" ht="12.75">
      <c r="D2378" s="131">
        <v>50746.40509748459</v>
      </c>
      <c r="F2378" s="131">
        <v>20595</v>
      </c>
      <c r="G2378" s="131">
        <v>20992</v>
      </c>
      <c r="H2378" s="152" t="s">
        <v>23</v>
      </c>
    </row>
    <row r="2380" spans="1:8" ht="12.75">
      <c r="A2380" s="147" t="s">
        <v>426</v>
      </c>
      <c r="C2380" s="153" t="s">
        <v>427</v>
      </c>
      <c r="D2380" s="131">
        <v>50235.923035879925</v>
      </c>
      <c r="F2380" s="131">
        <v>20693.666666666668</v>
      </c>
      <c r="G2380" s="131">
        <v>21003</v>
      </c>
      <c r="H2380" s="131">
        <v>29369.821208203695</v>
      </c>
    </row>
    <row r="2381" spans="1:8" ht="12.75">
      <c r="A2381" s="130">
        <v>38387.94222222222</v>
      </c>
      <c r="C2381" s="153" t="s">
        <v>428</v>
      </c>
      <c r="D2381" s="131">
        <v>463.18210259946034</v>
      </c>
      <c r="F2381" s="131">
        <v>90.23487869628536</v>
      </c>
      <c r="G2381" s="131">
        <v>41.60528812542944</v>
      </c>
      <c r="H2381" s="131">
        <v>463.18210259946034</v>
      </c>
    </row>
    <row r="2383" spans="3:8" ht="12.75">
      <c r="C2383" s="153" t="s">
        <v>429</v>
      </c>
      <c r="D2383" s="131">
        <v>0.9220137196815168</v>
      </c>
      <c r="F2383" s="131">
        <v>0.43605070164600446</v>
      </c>
      <c r="G2383" s="131">
        <v>0.19809212077050625</v>
      </c>
      <c r="H2383" s="131">
        <v>1.5770681725160876</v>
      </c>
    </row>
    <row r="2384" spans="1:10" ht="12.75">
      <c r="A2384" s="147" t="s">
        <v>418</v>
      </c>
      <c r="C2384" s="148" t="s">
        <v>419</v>
      </c>
      <c r="D2384" s="148" t="s">
        <v>420</v>
      </c>
      <c r="F2384" s="148" t="s">
        <v>421</v>
      </c>
      <c r="G2384" s="148" t="s">
        <v>422</v>
      </c>
      <c r="H2384" s="148" t="s">
        <v>423</v>
      </c>
      <c r="I2384" s="149" t="s">
        <v>424</v>
      </c>
      <c r="J2384" s="148" t="s">
        <v>425</v>
      </c>
    </row>
    <row r="2385" spans="1:8" ht="12.75">
      <c r="A2385" s="150" t="s">
        <v>490</v>
      </c>
      <c r="C2385" s="151">
        <v>231.6040000000503</v>
      </c>
      <c r="D2385" s="131">
        <v>95387.68195867538</v>
      </c>
      <c r="F2385" s="131">
        <v>30773</v>
      </c>
      <c r="G2385" s="131">
        <v>34272</v>
      </c>
      <c r="H2385" s="152" t="s">
        <v>24</v>
      </c>
    </row>
    <row r="2387" spans="4:8" ht="12.75">
      <c r="D2387" s="131">
        <v>98711.52324342728</v>
      </c>
      <c r="F2387" s="131">
        <v>32820</v>
      </c>
      <c r="G2387" s="131">
        <v>34461</v>
      </c>
      <c r="H2387" s="152" t="s">
        <v>25</v>
      </c>
    </row>
    <row r="2389" spans="4:8" ht="12.75">
      <c r="D2389" s="131">
        <v>97879.66350913048</v>
      </c>
      <c r="F2389" s="131">
        <v>31824.000000029802</v>
      </c>
      <c r="G2389" s="131">
        <v>34484</v>
      </c>
      <c r="H2389" s="152" t="s">
        <v>26</v>
      </c>
    </row>
    <row r="2391" spans="1:8" ht="12.75">
      <c r="A2391" s="147" t="s">
        <v>426</v>
      </c>
      <c r="C2391" s="153" t="s">
        <v>427</v>
      </c>
      <c r="D2391" s="131">
        <v>97326.28957041106</v>
      </c>
      <c r="F2391" s="131">
        <v>31805.666666676603</v>
      </c>
      <c r="G2391" s="131">
        <v>34405.666666666664</v>
      </c>
      <c r="H2391" s="131">
        <v>64093.64615955386</v>
      </c>
    </row>
    <row r="2392" spans="1:8" ht="12.75">
      <c r="A2392" s="130">
        <v>38387.94268518518</v>
      </c>
      <c r="C2392" s="153" t="s">
        <v>428</v>
      </c>
      <c r="D2392" s="131">
        <v>1729.6378981149142</v>
      </c>
      <c r="F2392" s="131">
        <v>1023.6231402884284</v>
      </c>
      <c r="G2392" s="131">
        <v>116.32855768612164</v>
      </c>
      <c r="H2392" s="131">
        <v>1729.6378981149142</v>
      </c>
    </row>
    <row r="2394" spans="3:8" ht="12.75">
      <c r="C2394" s="153" t="s">
        <v>429</v>
      </c>
      <c r="D2394" s="131">
        <v>1.7771538458410057</v>
      </c>
      <c r="F2394" s="131">
        <v>3.2183671891427377</v>
      </c>
      <c r="G2394" s="131">
        <v>0.33810871567509715</v>
      </c>
      <c r="H2394" s="131">
        <v>2.6986105515189083</v>
      </c>
    </row>
    <row r="2395" spans="1:10" ht="12.75">
      <c r="A2395" s="147" t="s">
        <v>418</v>
      </c>
      <c r="C2395" s="148" t="s">
        <v>419</v>
      </c>
      <c r="D2395" s="148" t="s">
        <v>420</v>
      </c>
      <c r="F2395" s="148" t="s">
        <v>421</v>
      </c>
      <c r="G2395" s="148" t="s">
        <v>422</v>
      </c>
      <c r="H2395" s="148" t="s">
        <v>423</v>
      </c>
      <c r="I2395" s="149" t="s">
        <v>424</v>
      </c>
      <c r="J2395" s="148" t="s">
        <v>425</v>
      </c>
    </row>
    <row r="2396" spans="1:8" ht="12.75">
      <c r="A2396" s="150" t="s">
        <v>488</v>
      </c>
      <c r="C2396" s="151">
        <v>267.7160000000149</v>
      </c>
      <c r="D2396" s="131">
        <v>92425.53850829601</v>
      </c>
      <c r="F2396" s="131">
        <v>7936.750000007451</v>
      </c>
      <c r="G2396" s="131">
        <v>8139</v>
      </c>
      <c r="H2396" s="152" t="s">
        <v>27</v>
      </c>
    </row>
    <row r="2398" spans="4:8" ht="12.75">
      <c r="D2398" s="131">
        <v>75244.5</v>
      </c>
      <c r="F2398" s="131">
        <v>7992.25</v>
      </c>
      <c r="G2398" s="131">
        <v>8061</v>
      </c>
      <c r="H2398" s="152" t="s">
        <v>28</v>
      </c>
    </row>
    <row r="2400" spans="4:8" ht="12.75">
      <c r="D2400" s="131">
        <v>89836.95908498764</v>
      </c>
      <c r="F2400" s="131">
        <v>7980.25</v>
      </c>
      <c r="G2400" s="131">
        <v>8111.5</v>
      </c>
      <c r="H2400" s="152" t="s">
        <v>29</v>
      </c>
    </row>
    <row r="2402" spans="1:8" ht="12.75">
      <c r="A2402" s="147" t="s">
        <v>426</v>
      </c>
      <c r="C2402" s="153" t="s">
        <v>427</v>
      </c>
      <c r="D2402" s="131">
        <v>85835.6658644279</v>
      </c>
      <c r="F2402" s="131">
        <v>7969.750000002483</v>
      </c>
      <c r="G2402" s="131">
        <v>8103.833333333334</v>
      </c>
      <c r="H2402" s="131">
        <v>77787.62793638177</v>
      </c>
    </row>
    <row r="2403" spans="1:8" ht="12.75">
      <c r="A2403" s="130">
        <v>38387.94332175926</v>
      </c>
      <c r="C2403" s="153" t="s">
        <v>428</v>
      </c>
      <c r="D2403" s="131">
        <v>9263.087046636476</v>
      </c>
      <c r="F2403" s="131">
        <v>29.201883496761003</v>
      </c>
      <c r="G2403" s="131">
        <v>39.56113412597437</v>
      </c>
      <c r="H2403" s="131">
        <v>9263.087046636476</v>
      </c>
    </row>
    <row r="2405" spans="3:8" ht="12.75">
      <c r="C2405" s="153" t="s">
        <v>429</v>
      </c>
      <c r="D2405" s="131">
        <v>10.79165280929602</v>
      </c>
      <c r="F2405" s="131">
        <v>0.3664090278459413</v>
      </c>
      <c r="G2405" s="131">
        <v>0.48817803252749975</v>
      </c>
      <c r="H2405" s="131">
        <v>11.908175236057136</v>
      </c>
    </row>
    <row r="2406" spans="1:10" ht="12.75">
      <c r="A2406" s="147" t="s">
        <v>418</v>
      </c>
      <c r="C2406" s="148" t="s">
        <v>419</v>
      </c>
      <c r="D2406" s="148" t="s">
        <v>420</v>
      </c>
      <c r="F2406" s="148" t="s">
        <v>421</v>
      </c>
      <c r="G2406" s="148" t="s">
        <v>422</v>
      </c>
      <c r="H2406" s="148" t="s">
        <v>423</v>
      </c>
      <c r="I2406" s="149" t="s">
        <v>424</v>
      </c>
      <c r="J2406" s="148" t="s">
        <v>425</v>
      </c>
    </row>
    <row r="2407" spans="1:8" ht="12.75">
      <c r="A2407" s="150" t="s">
        <v>487</v>
      </c>
      <c r="C2407" s="151">
        <v>292.40199999976903</v>
      </c>
      <c r="D2407" s="131">
        <v>84364.21618700027</v>
      </c>
      <c r="F2407" s="131">
        <v>31841.000000029802</v>
      </c>
      <c r="G2407" s="131">
        <v>29648</v>
      </c>
      <c r="H2407" s="152" t="s">
        <v>30</v>
      </c>
    </row>
    <row r="2409" spans="4:8" ht="12.75">
      <c r="D2409" s="131">
        <v>83417.4919950962</v>
      </c>
      <c r="F2409" s="131">
        <v>31735</v>
      </c>
      <c r="G2409" s="131">
        <v>29900.749999970198</v>
      </c>
      <c r="H2409" s="152" t="s">
        <v>31</v>
      </c>
    </row>
    <row r="2411" spans="4:8" ht="12.75">
      <c r="D2411" s="131">
        <v>77611.8501187563</v>
      </c>
      <c r="F2411" s="131">
        <v>31684.249999970198</v>
      </c>
      <c r="G2411" s="131">
        <v>29835.75</v>
      </c>
      <c r="H2411" s="152" t="s">
        <v>32</v>
      </c>
    </row>
    <row r="2413" spans="1:8" ht="12.75">
      <c r="A2413" s="147" t="s">
        <v>426</v>
      </c>
      <c r="C2413" s="153" t="s">
        <v>427</v>
      </c>
      <c r="D2413" s="131">
        <v>81797.85276695092</v>
      </c>
      <c r="F2413" s="131">
        <v>31753.416666666664</v>
      </c>
      <c r="G2413" s="131">
        <v>29794.833333323397</v>
      </c>
      <c r="H2413" s="131">
        <v>51167.57852025228</v>
      </c>
    </row>
    <row r="2414" spans="1:8" ht="12.75">
      <c r="A2414" s="130">
        <v>38387.94400462963</v>
      </c>
      <c r="C2414" s="153" t="s">
        <v>428</v>
      </c>
      <c r="D2414" s="131">
        <v>3655.9588758497125</v>
      </c>
      <c r="F2414" s="131">
        <v>79.9813780689558</v>
      </c>
      <c r="G2414" s="131">
        <v>131.24888887333495</v>
      </c>
      <c r="H2414" s="131">
        <v>3655.9588758497125</v>
      </c>
    </row>
    <row r="2416" spans="3:8" ht="12.75">
      <c r="C2416" s="153" t="s">
        <v>429</v>
      </c>
      <c r="D2416" s="131">
        <v>4.469504702361629</v>
      </c>
      <c r="F2416" s="131">
        <v>0.25188274669326133</v>
      </c>
      <c r="G2416" s="131">
        <v>0.44050888758133255</v>
      </c>
      <c r="H2416" s="131">
        <v>7.145069166020184</v>
      </c>
    </row>
    <row r="2417" spans="1:10" ht="12.75">
      <c r="A2417" s="147" t="s">
        <v>418</v>
      </c>
      <c r="C2417" s="148" t="s">
        <v>419</v>
      </c>
      <c r="D2417" s="148" t="s">
        <v>420</v>
      </c>
      <c r="F2417" s="148" t="s">
        <v>421</v>
      </c>
      <c r="G2417" s="148" t="s">
        <v>422</v>
      </c>
      <c r="H2417" s="148" t="s">
        <v>423</v>
      </c>
      <c r="I2417" s="149" t="s">
        <v>424</v>
      </c>
      <c r="J2417" s="148" t="s">
        <v>425</v>
      </c>
    </row>
    <row r="2418" spans="1:8" ht="12.75">
      <c r="A2418" s="150" t="s">
        <v>491</v>
      </c>
      <c r="C2418" s="151">
        <v>324.75400000019</v>
      </c>
      <c r="D2418" s="131">
        <v>69566.92397141457</v>
      </c>
      <c r="F2418" s="131">
        <v>41436</v>
      </c>
      <c r="G2418" s="131">
        <v>38957</v>
      </c>
      <c r="H2418" s="152" t="s">
        <v>33</v>
      </c>
    </row>
    <row r="2420" spans="4:8" ht="12.75">
      <c r="D2420" s="131">
        <v>69856.60646569729</v>
      </c>
      <c r="F2420" s="131">
        <v>41873</v>
      </c>
      <c r="G2420" s="131">
        <v>38657</v>
      </c>
      <c r="H2420" s="152" t="s">
        <v>34</v>
      </c>
    </row>
    <row r="2422" spans="4:8" ht="12.75">
      <c r="D2422" s="131">
        <v>62091.5</v>
      </c>
      <c r="F2422" s="131">
        <v>41992</v>
      </c>
      <c r="G2422" s="131">
        <v>39069</v>
      </c>
      <c r="H2422" s="152" t="s">
        <v>35</v>
      </c>
    </row>
    <row r="2424" spans="1:8" ht="12.75">
      <c r="A2424" s="147" t="s">
        <v>426</v>
      </c>
      <c r="C2424" s="153" t="s">
        <v>427</v>
      </c>
      <c r="D2424" s="131">
        <v>67171.67681237061</v>
      </c>
      <c r="F2424" s="131">
        <v>41767</v>
      </c>
      <c r="G2424" s="131">
        <v>38894.333333333336</v>
      </c>
      <c r="H2424" s="131">
        <v>26236.49274951989</v>
      </c>
    </row>
    <row r="2425" spans="1:8" ht="12.75">
      <c r="A2425" s="130">
        <v>38387.94452546296</v>
      </c>
      <c r="C2425" s="153" t="s">
        <v>428</v>
      </c>
      <c r="D2425" s="131">
        <v>4401.945742576245</v>
      </c>
      <c r="F2425" s="131">
        <v>292.7644104053633</v>
      </c>
      <c r="G2425" s="131">
        <v>213.02894951938652</v>
      </c>
      <c r="H2425" s="131">
        <v>4401.945742576245</v>
      </c>
    </row>
    <row r="2427" spans="3:8" ht="12.75">
      <c r="C2427" s="153" t="s">
        <v>429</v>
      </c>
      <c r="D2427" s="131">
        <v>6.553276546708991</v>
      </c>
      <c r="F2427" s="131">
        <v>0.700946705306494</v>
      </c>
      <c r="G2427" s="131">
        <v>0.5477120476488945</v>
      </c>
      <c r="H2427" s="131">
        <v>16.7779504090035</v>
      </c>
    </row>
    <row r="2428" spans="1:10" ht="12.75">
      <c r="A2428" s="147" t="s">
        <v>418</v>
      </c>
      <c r="C2428" s="148" t="s">
        <v>419</v>
      </c>
      <c r="D2428" s="148" t="s">
        <v>420</v>
      </c>
      <c r="F2428" s="148" t="s">
        <v>421</v>
      </c>
      <c r="G2428" s="148" t="s">
        <v>422</v>
      </c>
      <c r="H2428" s="148" t="s">
        <v>423</v>
      </c>
      <c r="I2428" s="149" t="s">
        <v>424</v>
      </c>
      <c r="J2428" s="148" t="s">
        <v>425</v>
      </c>
    </row>
    <row r="2429" spans="1:8" ht="12.75">
      <c r="A2429" s="150" t="s">
        <v>510</v>
      </c>
      <c r="C2429" s="151">
        <v>343.82299999985844</v>
      </c>
      <c r="D2429" s="131">
        <v>66873.38644218445</v>
      </c>
      <c r="F2429" s="131">
        <v>34252</v>
      </c>
      <c r="G2429" s="131">
        <v>33554</v>
      </c>
      <c r="H2429" s="152" t="s">
        <v>36</v>
      </c>
    </row>
    <row r="2431" spans="4:8" ht="12.75">
      <c r="D2431" s="131">
        <v>71171.604377985</v>
      </c>
      <c r="F2431" s="131">
        <v>33514</v>
      </c>
      <c r="G2431" s="131">
        <v>33184</v>
      </c>
      <c r="H2431" s="152" t="s">
        <v>37</v>
      </c>
    </row>
    <row r="2433" spans="4:8" ht="12.75">
      <c r="D2433" s="131">
        <v>71388.55438292027</v>
      </c>
      <c r="F2433" s="131">
        <v>34514</v>
      </c>
      <c r="G2433" s="131">
        <v>33676</v>
      </c>
      <c r="H2433" s="152" t="s">
        <v>38</v>
      </c>
    </row>
    <row r="2435" spans="1:8" ht="12.75">
      <c r="A2435" s="147" t="s">
        <v>426</v>
      </c>
      <c r="C2435" s="153" t="s">
        <v>427</v>
      </c>
      <c r="D2435" s="131">
        <v>69811.18173436324</v>
      </c>
      <c r="F2435" s="131">
        <v>34093.333333333336</v>
      </c>
      <c r="G2435" s="131">
        <v>33471.333333333336</v>
      </c>
      <c r="H2435" s="131">
        <v>36026.60453378604</v>
      </c>
    </row>
    <row r="2436" spans="1:8" ht="12.75">
      <c r="A2436" s="130">
        <v>38387.94495370371</v>
      </c>
      <c r="C2436" s="153" t="s">
        <v>428</v>
      </c>
      <c r="D2436" s="131">
        <v>2546.51677988231</v>
      </c>
      <c r="F2436" s="131">
        <v>518.5376874763621</v>
      </c>
      <c r="G2436" s="131">
        <v>256.20564656801247</v>
      </c>
      <c r="H2436" s="131">
        <v>2546.51677988231</v>
      </c>
    </row>
    <row r="2438" spans="3:8" ht="12.75">
      <c r="C2438" s="153" t="s">
        <v>429</v>
      </c>
      <c r="D2438" s="131">
        <v>3.6477204892075834</v>
      </c>
      <c r="F2438" s="131">
        <v>1.52093572783446</v>
      </c>
      <c r="G2438" s="131">
        <v>0.7654479850459471</v>
      </c>
      <c r="H2438" s="131">
        <v>7.068434044330116</v>
      </c>
    </row>
    <row r="2439" spans="1:10" ht="12.75">
      <c r="A2439" s="147" t="s">
        <v>418</v>
      </c>
      <c r="C2439" s="148" t="s">
        <v>419</v>
      </c>
      <c r="D2439" s="148" t="s">
        <v>420</v>
      </c>
      <c r="F2439" s="148" t="s">
        <v>421</v>
      </c>
      <c r="G2439" s="148" t="s">
        <v>422</v>
      </c>
      <c r="H2439" s="148" t="s">
        <v>423</v>
      </c>
      <c r="I2439" s="149" t="s">
        <v>424</v>
      </c>
      <c r="J2439" s="148" t="s">
        <v>425</v>
      </c>
    </row>
    <row r="2440" spans="1:8" ht="12.75">
      <c r="A2440" s="150" t="s">
        <v>492</v>
      </c>
      <c r="C2440" s="151">
        <v>361.38400000007823</v>
      </c>
      <c r="D2440" s="131">
        <v>75682.01717150211</v>
      </c>
      <c r="F2440" s="131">
        <v>35092</v>
      </c>
      <c r="G2440" s="131">
        <v>35042</v>
      </c>
      <c r="H2440" s="152" t="s">
        <v>39</v>
      </c>
    </row>
    <row r="2442" spans="4:8" ht="12.75">
      <c r="D2442" s="131">
        <v>75428.32109081745</v>
      </c>
      <c r="F2442" s="131">
        <v>35786</v>
      </c>
      <c r="G2442" s="131">
        <v>34594</v>
      </c>
      <c r="H2442" s="152" t="s">
        <v>40</v>
      </c>
    </row>
    <row r="2444" spans="4:8" ht="12.75">
      <c r="D2444" s="131">
        <v>76259.8496901989</v>
      </c>
      <c r="F2444" s="131">
        <v>35754</v>
      </c>
      <c r="G2444" s="131">
        <v>34544</v>
      </c>
      <c r="H2444" s="152" t="s">
        <v>41</v>
      </c>
    </row>
    <row r="2446" spans="1:8" ht="12.75">
      <c r="A2446" s="147" t="s">
        <v>426</v>
      </c>
      <c r="C2446" s="153" t="s">
        <v>427</v>
      </c>
      <c r="D2446" s="131">
        <v>75790.06265083949</v>
      </c>
      <c r="F2446" s="131">
        <v>35544</v>
      </c>
      <c r="G2446" s="131">
        <v>34726.666666666664</v>
      </c>
      <c r="H2446" s="131">
        <v>40621.74527737847</v>
      </c>
    </row>
    <row r="2447" spans="1:8" ht="12.75">
      <c r="A2447" s="130">
        <v>38387.945393518516</v>
      </c>
      <c r="C2447" s="153" t="s">
        <v>428</v>
      </c>
      <c r="D2447" s="131">
        <v>426.16349221819706</v>
      </c>
      <c r="F2447" s="131">
        <v>391.77034088863843</v>
      </c>
      <c r="G2447" s="131">
        <v>274.2286150884574</v>
      </c>
      <c r="H2447" s="131">
        <v>426.16349221819706</v>
      </c>
    </row>
    <row r="2449" spans="3:8" ht="12.75">
      <c r="C2449" s="153" t="s">
        <v>429</v>
      </c>
      <c r="D2449" s="131">
        <v>0.5622946825911836</v>
      </c>
      <c r="F2449" s="131">
        <v>1.1022123027476887</v>
      </c>
      <c r="G2449" s="131">
        <v>0.7896773327561647</v>
      </c>
      <c r="H2449" s="131">
        <v>1.0491018771060043</v>
      </c>
    </row>
    <row r="2450" spans="1:10" ht="12.75">
      <c r="A2450" s="147" t="s">
        <v>418</v>
      </c>
      <c r="C2450" s="148" t="s">
        <v>419</v>
      </c>
      <c r="D2450" s="148" t="s">
        <v>420</v>
      </c>
      <c r="F2450" s="148" t="s">
        <v>421</v>
      </c>
      <c r="G2450" s="148" t="s">
        <v>422</v>
      </c>
      <c r="H2450" s="148" t="s">
        <v>423</v>
      </c>
      <c r="I2450" s="149" t="s">
        <v>424</v>
      </c>
      <c r="J2450" s="148" t="s">
        <v>425</v>
      </c>
    </row>
    <row r="2451" spans="1:8" ht="12.75">
      <c r="A2451" s="150" t="s">
        <v>511</v>
      </c>
      <c r="C2451" s="151">
        <v>371.029</v>
      </c>
      <c r="D2451" s="131">
        <v>72267.93000650406</v>
      </c>
      <c r="F2451" s="131">
        <v>48236</v>
      </c>
      <c r="G2451" s="131">
        <v>47900</v>
      </c>
      <c r="H2451" s="152" t="s">
        <v>42</v>
      </c>
    </row>
    <row r="2453" spans="4:8" ht="12.75">
      <c r="D2453" s="131">
        <v>75197.85118997097</v>
      </c>
      <c r="F2453" s="131">
        <v>47692</v>
      </c>
      <c r="G2453" s="131">
        <v>47914</v>
      </c>
      <c r="H2453" s="152" t="s">
        <v>43</v>
      </c>
    </row>
    <row r="2455" spans="4:8" ht="12.75">
      <c r="D2455" s="131">
        <v>75697.26678442955</v>
      </c>
      <c r="F2455" s="131">
        <v>47150</v>
      </c>
      <c r="G2455" s="131">
        <v>47816</v>
      </c>
      <c r="H2455" s="152" t="s">
        <v>44</v>
      </c>
    </row>
    <row r="2457" spans="1:8" ht="12.75">
      <c r="A2457" s="147" t="s">
        <v>426</v>
      </c>
      <c r="C2457" s="153" t="s">
        <v>427</v>
      </c>
      <c r="D2457" s="131">
        <v>74387.68266030152</v>
      </c>
      <c r="F2457" s="131">
        <v>47692.66666666667</v>
      </c>
      <c r="G2457" s="131">
        <v>47876.66666666667</v>
      </c>
      <c r="H2457" s="131">
        <v>26624.99485198581</v>
      </c>
    </row>
    <row r="2458" spans="1:8" ht="12.75">
      <c r="A2458" s="130">
        <v>38387.94584490741</v>
      </c>
      <c r="C2458" s="153" t="s">
        <v>428</v>
      </c>
      <c r="D2458" s="131">
        <v>1852.6649640333533</v>
      </c>
      <c r="F2458" s="131">
        <v>543.0003069366842</v>
      </c>
      <c r="G2458" s="131">
        <v>53.003144560802546</v>
      </c>
      <c r="H2458" s="131">
        <v>1852.6649640333533</v>
      </c>
    </row>
    <row r="2460" spans="3:8" ht="12.75">
      <c r="C2460" s="153" t="s">
        <v>429</v>
      </c>
      <c r="D2460" s="131">
        <v>2.4905534058558128</v>
      </c>
      <c r="F2460" s="131">
        <v>1.1385404610143088</v>
      </c>
      <c r="G2460" s="131">
        <v>0.11070767505563435</v>
      </c>
      <c r="H2460" s="131">
        <v>6.958367407515849</v>
      </c>
    </row>
    <row r="2461" spans="1:10" ht="12.75">
      <c r="A2461" s="147" t="s">
        <v>418</v>
      </c>
      <c r="C2461" s="148" t="s">
        <v>419</v>
      </c>
      <c r="D2461" s="148" t="s">
        <v>420</v>
      </c>
      <c r="F2461" s="148" t="s">
        <v>421</v>
      </c>
      <c r="G2461" s="148" t="s">
        <v>422</v>
      </c>
      <c r="H2461" s="148" t="s">
        <v>423</v>
      </c>
      <c r="I2461" s="149" t="s">
        <v>424</v>
      </c>
      <c r="J2461" s="148" t="s">
        <v>425</v>
      </c>
    </row>
    <row r="2462" spans="1:8" ht="12.75">
      <c r="A2462" s="150" t="s">
        <v>486</v>
      </c>
      <c r="C2462" s="151">
        <v>407.77100000018254</v>
      </c>
      <c r="D2462" s="131">
        <v>5702869.412940979</v>
      </c>
      <c r="F2462" s="131">
        <v>110700</v>
      </c>
      <c r="G2462" s="131">
        <v>101700</v>
      </c>
      <c r="H2462" s="152" t="s">
        <v>45</v>
      </c>
    </row>
    <row r="2464" spans="4:8" ht="12.75">
      <c r="D2464" s="131">
        <v>6007008.362678528</v>
      </c>
      <c r="F2464" s="131">
        <v>113300</v>
      </c>
      <c r="G2464" s="131">
        <v>102800</v>
      </c>
      <c r="H2464" s="152" t="s">
        <v>46</v>
      </c>
    </row>
    <row r="2466" spans="4:8" ht="12.75">
      <c r="D2466" s="131">
        <v>6131423.505104065</v>
      </c>
      <c r="F2466" s="131">
        <v>110500</v>
      </c>
      <c r="G2466" s="131">
        <v>102100</v>
      </c>
      <c r="H2466" s="152" t="s">
        <v>47</v>
      </c>
    </row>
    <row r="2468" spans="1:8" ht="12.75">
      <c r="A2468" s="147" t="s">
        <v>426</v>
      </c>
      <c r="C2468" s="153" t="s">
        <v>427</v>
      </c>
      <c r="D2468" s="131">
        <v>5947100.426907858</v>
      </c>
      <c r="F2468" s="131">
        <v>111500</v>
      </c>
      <c r="G2468" s="131">
        <v>102200</v>
      </c>
      <c r="H2468" s="131">
        <v>5840326.464643706</v>
      </c>
    </row>
    <row r="2469" spans="1:8" ht="12.75">
      <c r="A2469" s="130">
        <v>38387.94630787037</v>
      </c>
      <c r="C2469" s="153" t="s">
        <v>428</v>
      </c>
      <c r="D2469" s="131">
        <v>220468.530755873</v>
      </c>
      <c r="F2469" s="131">
        <v>1562.049935181331</v>
      </c>
      <c r="G2469" s="131">
        <v>556.7764362830022</v>
      </c>
      <c r="H2469" s="131">
        <v>220468.530755873</v>
      </c>
    </row>
    <row r="2471" spans="3:8" ht="12.75">
      <c r="C2471" s="153" t="s">
        <v>429</v>
      </c>
      <c r="D2471" s="131">
        <v>3.7071600432095564</v>
      </c>
      <c r="F2471" s="131">
        <v>1.4009416459025388</v>
      </c>
      <c r="G2471" s="131">
        <v>0.5447910335450119</v>
      </c>
      <c r="H2471" s="131">
        <v>3.774935050130334</v>
      </c>
    </row>
    <row r="2472" spans="1:10" ht="12.75">
      <c r="A2472" s="147" t="s">
        <v>418</v>
      </c>
      <c r="C2472" s="148" t="s">
        <v>419</v>
      </c>
      <c r="D2472" s="148" t="s">
        <v>420</v>
      </c>
      <c r="F2472" s="148" t="s">
        <v>421</v>
      </c>
      <c r="G2472" s="148" t="s">
        <v>422</v>
      </c>
      <c r="H2472" s="148" t="s">
        <v>423</v>
      </c>
      <c r="I2472" s="149" t="s">
        <v>424</v>
      </c>
      <c r="J2472" s="148" t="s">
        <v>425</v>
      </c>
    </row>
    <row r="2473" spans="1:8" ht="12.75">
      <c r="A2473" s="150" t="s">
        <v>493</v>
      </c>
      <c r="C2473" s="151">
        <v>455.40299999993294</v>
      </c>
      <c r="D2473" s="131">
        <v>539036.6718244553</v>
      </c>
      <c r="F2473" s="131">
        <v>65892.5</v>
      </c>
      <c r="G2473" s="131">
        <v>67080</v>
      </c>
      <c r="H2473" s="152" t="s">
        <v>48</v>
      </c>
    </row>
    <row r="2475" spans="4:8" ht="12.75">
      <c r="D2475" s="131">
        <v>548508.8440465927</v>
      </c>
      <c r="F2475" s="131">
        <v>66530</v>
      </c>
      <c r="G2475" s="131">
        <v>67315</v>
      </c>
      <c r="H2475" s="152" t="s">
        <v>49</v>
      </c>
    </row>
    <row r="2477" spans="4:8" ht="12.75">
      <c r="D2477" s="131">
        <v>525040</v>
      </c>
      <c r="F2477" s="131">
        <v>66092.5</v>
      </c>
      <c r="G2477" s="131">
        <v>67507.5</v>
      </c>
      <c r="H2477" s="152" t="s">
        <v>50</v>
      </c>
    </row>
    <row r="2479" spans="1:8" ht="12.75">
      <c r="A2479" s="147" t="s">
        <v>426</v>
      </c>
      <c r="C2479" s="153" t="s">
        <v>427</v>
      </c>
      <c r="D2479" s="131">
        <v>537528.5052903494</v>
      </c>
      <c r="F2479" s="131">
        <v>66171.66666666667</v>
      </c>
      <c r="G2479" s="131">
        <v>67300.83333333333</v>
      </c>
      <c r="H2479" s="131">
        <v>470795.53775158967</v>
      </c>
    </row>
    <row r="2480" spans="1:8" ht="12.75">
      <c r="A2480" s="130">
        <v>38387.94695601852</v>
      </c>
      <c r="C2480" s="153" t="s">
        <v>428</v>
      </c>
      <c r="D2480" s="131">
        <v>11806.88718256081</v>
      </c>
      <c r="F2480" s="131">
        <v>326.0400026581605</v>
      </c>
      <c r="G2480" s="131">
        <v>214.1018060020357</v>
      </c>
      <c r="H2480" s="131">
        <v>11806.88718256081</v>
      </c>
    </row>
    <row r="2482" spans="3:8" ht="12.75">
      <c r="C2482" s="153" t="s">
        <v>429</v>
      </c>
      <c r="D2482" s="131">
        <v>2.196513685573428</v>
      </c>
      <c r="F2482" s="131">
        <v>0.49271843839230356</v>
      </c>
      <c r="G2482" s="131">
        <v>0.3181265303827873</v>
      </c>
      <c r="H2482" s="131">
        <v>2.5078587700613664</v>
      </c>
    </row>
    <row r="2483" spans="1:16" ht="12.75">
      <c r="A2483" s="141" t="s">
        <v>409</v>
      </c>
      <c r="B2483" s="136" t="s">
        <v>581</v>
      </c>
      <c r="D2483" s="141" t="s">
        <v>410</v>
      </c>
      <c r="E2483" s="136" t="s">
        <v>411</v>
      </c>
      <c r="F2483" s="137" t="s">
        <v>456</v>
      </c>
      <c r="G2483" s="142" t="s">
        <v>413</v>
      </c>
      <c r="H2483" s="143">
        <v>2</v>
      </c>
      <c r="I2483" s="144" t="s">
        <v>414</v>
      </c>
      <c r="J2483" s="143">
        <v>9</v>
      </c>
      <c r="K2483" s="142" t="s">
        <v>415</v>
      </c>
      <c r="L2483" s="145">
        <v>1</v>
      </c>
      <c r="M2483" s="142" t="s">
        <v>416</v>
      </c>
      <c r="N2483" s="146">
        <v>1</v>
      </c>
      <c r="O2483" s="142" t="s">
        <v>417</v>
      </c>
      <c r="P2483" s="146">
        <v>1</v>
      </c>
    </row>
    <row r="2485" spans="1:10" ht="12.75">
      <c r="A2485" s="147" t="s">
        <v>418</v>
      </c>
      <c r="C2485" s="148" t="s">
        <v>419</v>
      </c>
      <c r="D2485" s="148" t="s">
        <v>420</v>
      </c>
      <c r="F2485" s="148" t="s">
        <v>421</v>
      </c>
      <c r="G2485" s="148" t="s">
        <v>422</v>
      </c>
      <c r="H2485" s="148" t="s">
        <v>423</v>
      </c>
      <c r="I2485" s="149" t="s">
        <v>424</v>
      </c>
      <c r="J2485" s="148" t="s">
        <v>425</v>
      </c>
    </row>
    <row r="2486" spans="1:8" ht="12.75">
      <c r="A2486" s="150" t="s">
        <v>489</v>
      </c>
      <c r="C2486" s="151">
        <v>228.61599999992177</v>
      </c>
      <c r="D2486" s="131">
        <v>27740.887648910284</v>
      </c>
      <c r="F2486" s="131">
        <v>21212</v>
      </c>
      <c r="G2486" s="131">
        <v>20745</v>
      </c>
      <c r="H2486" s="152" t="s">
        <v>51</v>
      </c>
    </row>
    <row r="2488" spans="4:8" ht="12.75">
      <c r="D2488" s="131">
        <v>25797</v>
      </c>
      <c r="F2488" s="131">
        <v>20277</v>
      </c>
      <c r="G2488" s="131">
        <v>20413</v>
      </c>
      <c r="H2488" s="152" t="s">
        <v>52</v>
      </c>
    </row>
    <row r="2490" spans="4:8" ht="12.75">
      <c r="D2490" s="131">
        <v>27544.76132556796</v>
      </c>
      <c r="F2490" s="131">
        <v>20516</v>
      </c>
      <c r="G2490" s="131">
        <v>20782</v>
      </c>
      <c r="H2490" s="152" t="s">
        <v>53</v>
      </c>
    </row>
    <row r="2492" spans="1:8" ht="12.75">
      <c r="A2492" s="147" t="s">
        <v>426</v>
      </c>
      <c r="C2492" s="153" t="s">
        <v>427</v>
      </c>
      <c r="D2492" s="131">
        <v>27027.549658159413</v>
      </c>
      <c r="F2492" s="131">
        <v>20668.333333333332</v>
      </c>
      <c r="G2492" s="131">
        <v>20646.666666666668</v>
      </c>
      <c r="H2492" s="131">
        <v>6371.294218646795</v>
      </c>
    </row>
    <row r="2493" spans="1:8" ht="12.75">
      <c r="A2493" s="130">
        <v>38387.94917824074</v>
      </c>
      <c r="C2493" s="153" t="s">
        <v>428</v>
      </c>
      <c r="D2493" s="131">
        <v>1070.1895764648311</v>
      </c>
      <c r="F2493" s="131">
        <v>485.7574840734142</v>
      </c>
      <c r="G2493" s="131">
        <v>203.20515085335148</v>
      </c>
      <c r="H2493" s="131">
        <v>1070.1895764648311</v>
      </c>
    </row>
    <row r="2495" spans="3:8" ht="12.75">
      <c r="C2495" s="153" t="s">
        <v>429</v>
      </c>
      <c r="D2495" s="131">
        <v>3.95962486426049</v>
      </c>
      <c r="F2495" s="131">
        <v>2.3502499027824255</v>
      </c>
      <c r="G2495" s="131">
        <v>0.9842031846303754</v>
      </c>
      <c r="H2495" s="131">
        <v>16.797051583848052</v>
      </c>
    </row>
    <row r="2496" spans="1:10" ht="12.75">
      <c r="A2496" s="147" t="s">
        <v>418</v>
      </c>
      <c r="C2496" s="148" t="s">
        <v>419</v>
      </c>
      <c r="D2496" s="148" t="s">
        <v>420</v>
      </c>
      <c r="F2496" s="148" t="s">
        <v>421</v>
      </c>
      <c r="G2496" s="148" t="s">
        <v>422</v>
      </c>
      <c r="H2496" s="148" t="s">
        <v>423</v>
      </c>
      <c r="I2496" s="149" t="s">
        <v>424</v>
      </c>
      <c r="J2496" s="148" t="s">
        <v>425</v>
      </c>
    </row>
    <row r="2497" spans="1:8" ht="12.75">
      <c r="A2497" s="150" t="s">
        <v>490</v>
      </c>
      <c r="C2497" s="151">
        <v>231.6040000000503</v>
      </c>
      <c r="D2497" s="131">
        <v>40653.9496640563</v>
      </c>
      <c r="F2497" s="131">
        <v>31175.999999970198</v>
      </c>
      <c r="G2497" s="131">
        <v>34240</v>
      </c>
      <c r="H2497" s="152" t="s">
        <v>54</v>
      </c>
    </row>
    <row r="2499" spans="4:8" ht="12.75">
      <c r="D2499" s="131">
        <v>41730.68942862749</v>
      </c>
      <c r="F2499" s="131">
        <v>32050.999999970198</v>
      </c>
      <c r="G2499" s="131">
        <v>33751</v>
      </c>
      <c r="H2499" s="152" t="s">
        <v>55</v>
      </c>
    </row>
    <row r="2501" spans="4:8" ht="12.75">
      <c r="D2501" s="131">
        <v>41041.79149329662</v>
      </c>
      <c r="F2501" s="131">
        <v>30638</v>
      </c>
      <c r="G2501" s="131">
        <v>33274</v>
      </c>
      <c r="H2501" s="152" t="s">
        <v>56</v>
      </c>
    </row>
    <row r="2503" spans="1:8" ht="12.75">
      <c r="A2503" s="147" t="s">
        <v>426</v>
      </c>
      <c r="C2503" s="153" t="s">
        <v>427</v>
      </c>
      <c r="D2503" s="131">
        <v>41142.14352866014</v>
      </c>
      <c r="F2503" s="131">
        <v>31288.333333313465</v>
      </c>
      <c r="G2503" s="131">
        <v>33755</v>
      </c>
      <c r="H2503" s="131">
        <v>8500.011745723365</v>
      </c>
    </row>
    <row r="2504" spans="1:8" ht="12.75">
      <c r="A2504" s="130">
        <v>38387.949641203704</v>
      </c>
      <c r="C2504" s="153" t="s">
        <v>428</v>
      </c>
      <c r="D2504" s="131">
        <v>545.3393699377793</v>
      </c>
      <c r="F2504" s="131">
        <v>713.1664134785108</v>
      </c>
      <c r="G2504" s="131">
        <v>483.0124222005062</v>
      </c>
      <c r="H2504" s="131">
        <v>545.3393699377793</v>
      </c>
    </row>
    <row r="2506" spans="3:8" ht="12.75">
      <c r="C2506" s="153" t="s">
        <v>429</v>
      </c>
      <c r="D2506" s="131">
        <v>1.3255006257947861</v>
      </c>
      <c r="F2506" s="131">
        <v>2.2793365369806544</v>
      </c>
      <c r="G2506" s="131">
        <v>1.4309359271234074</v>
      </c>
      <c r="H2506" s="131">
        <v>6.415748427784908</v>
      </c>
    </row>
    <row r="2507" spans="1:10" ht="12.75">
      <c r="A2507" s="147" t="s">
        <v>418</v>
      </c>
      <c r="C2507" s="148" t="s">
        <v>419</v>
      </c>
      <c r="D2507" s="148" t="s">
        <v>420</v>
      </c>
      <c r="F2507" s="148" t="s">
        <v>421</v>
      </c>
      <c r="G2507" s="148" t="s">
        <v>422</v>
      </c>
      <c r="H2507" s="148" t="s">
        <v>423</v>
      </c>
      <c r="I2507" s="149" t="s">
        <v>424</v>
      </c>
      <c r="J2507" s="148" t="s">
        <v>425</v>
      </c>
    </row>
    <row r="2508" spans="1:8" ht="12.75">
      <c r="A2508" s="150" t="s">
        <v>488</v>
      </c>
      <c r="C2508" s="151">
        <v>267.7160000000149</v>
      </c>
      <c r="D2508" s="131">
        <v>15568.131174638867</v>
      </c>
      <c r="F2508" s="131">
        <v>7827.75</v>
      </c>
      <c r="G2508" s="131">
        <v>7992.25</v>
      </c>
      <c r="H2508" s="152" t="s">
        <v>57</v>
      </c>
    </row>
    <row r="2510" spans="4:8" ht="12.75">
      <c r="D2510" s="131">
        <v>15585.94854144752</v>
      </c>
      <c r="F2510" s="131">
        <v>7775.5</v>
      </c>
      <c r="G2510" s="131">
        <v>7956.25</v>
      </c>
      <c r="H2510" s="152" t="s">
        <v>58</v>
      </c>
    </row>
    <row r="2512" spans="4:8" ht="12.75">
      <c r="D2512" s="131">
        <v>15442.992384925485</v>
      </c>
      <c r="F2512" s="131">
        <v>7833.75</v>
      </c>
      <c r="G2512" s="131">
        <v>7991.500000007451</v>
      </c>
      <c r="H2512" s="152" t="s">
        <v>59</v>
      </c>
    </row>
    <row r="2514" spans="1:8" ht="12.75">
      <c r="A2514" s="147" t="s">
        <v>426</v>
      </c>
      <c r="C2514" s="153" t="s">
        <v>427</v>
      </c>
      <c r="D2514" s="131">
        <v>15532.357367003959</v>
      </c>
      <c r="F2514" s="131">
        <v>7812.333333333334</v>
      </c>
      <c r="G2514" s="131">
        <v>7980.000000002483</v>
      </c>
      <c r="H2514" s="131">
        <v>7622.127631415165</v>
      </c>
    </row>
    <row r="2515" spans="1:8" ht="12.75">
      <c r="A2515" s="130">
        <v>38387.950277777774</v>
      </c>
      <c r="C2515" s="153" t="s">
        <v>428</v>
      </c>
      <c r="D2515" s="131">
        <v>77.90339951808133</v>
      </c>
      <c r="F2515" s="131">
        <v>32.03936380974712</v>
      </c>
      <c r="G2515" s="131">
        <v>20.571521579334124</v>
      </c>
      <c r="H2515" s="131">
        <v>77.90339951808133</v>
      </c>
    </row>
    <row r="2517" spans="3:8" ht="12.75">
      <c r="C2517" s="153" t="s">
        <v>429</v>
      </c>
      <c r="D2517" s="131">
        <v>0.50155554419302</v>
      </c>
      <c r="F2517" s="131">
        <v>0.4101126058336876</v>
      </c>
      <c r="G2517" s="131">
        <v>0.2577884909690191</v>
      </c>
      <c r="H2517" s="131">
        <v>1.0220689456444771</v>
      </c>
    </row>
    <row r="2518" spans="1:10" ht="12.75">
      <c r="A2518" s="147" t="s">
        <v>418</v>
      </c>
      <c r="C2518" s="148" t="s">
        <v>419</v>
      </c>
      <c r="D2518" s="148" t="s">
        <v>420</v>
      </c>
      <c r="F2518" s="148" t="s">
        <v>421</v>
      </c>
      <c r="G2518" s="148" t="s">
        <v>422</v>
      </c>
      <c r="H2518" s="148" t="s">
        <v>423</v>
      </c>
      <c r="I2518" s="149" t="s">
        <v>424</v>
      </c>
      <c r="J2518" s="148" t="s">
        <v>425</v>
      </c>
    </row>
    <row r="2519" spans="1:8" ht="12.75">
      <c r="A2519" s="150" t="s">
        <v>487</v>
      </c>
      <c r="C2519" s="151">
        <v>292.40199999976903</v>
      </c>
      <c r="D2519" s="131">
        <v>84119.04224395752</v>
      </c>
      <c r="F2519" s="131">
        <v>30812.25</v>
      </c>
      <c r="G2519" s="131">
        <v>30096.5</v>
      </c>
      <c r="H2519" s="152" t="s">
        <v>60</v>
      </c>
    </row>
    <row r="2521" spans="4:8" ht="12.75">
      <c r="D2521" s="131">
        <v>85890.60069847107</v>
      </c>
      <c r="F2521" s="131">
        <v>30463.249999970198</v>
      </c>
      <c r="G2521" s="131">
        <v>29977.5</v>
      </c>
      <c r="H2521" s="152" t="s">
        <v>61</v>
      </c>
    </row>
    <row r="2523" spans="4:8" ht="12.75">
      <c r="D2523" s="131">
        <v>87066.36663782597</v>
      </c>
      <c r="F2523" s="131">
        <v>30909.750000029802</v>
      </c>
      <c r="G2523" s="131">
        <v>30351.75</v>
      </c>
      <c r="H2523" s="152" t="s">
        <v>62</v>
      </c>
    </row>
    <row r="2525" spans="1:8" ht="12.75">
      <c r="A2525" s="147" t="s">
        <v>426</v>
      </c>
      <c r="C2525" s="153" t="s">
        <v>427</v>
      </c>
      <c r="D2525" s="131">
        <v>85692.00319341818</v>
      </c>
      <c r="F2525" s="131">
        <v>30728.416666666664</v>
      </c>
      <c r="G2525" s="131">
        <v>30141.916666666664</v>
      </c>
      <c r="H2525" s="131">
        <v>55299.91279793796</v>
      </c>
    </row>
    <row r="2526" spans="1:8" ht="12.75">
      <c r="A2526" s="130">
        <v>38387.950949074075</v>
      </c>
      <c r="C2526" s="153" t="s">
        <v>428</v>
      </c>
      <c r="D2526" s="131">
        <v>1483.6647186713087</v>
      </c>
      <c r="F2526" s="131">
        <v>234.75856394764614</v>
      </c>
      <c r="G2526" s="131">
        <v>191.2139399555726</v>
      </c>
      <c r="H2526" s="131">
        <v>1483.6647186713087</v>
      </c>
    </row>
    <row r="2528" spans="3:8" ht="12.75">
      <c r="C2528" s="153" t="s">
        <v>429</v>
      </c>
      <c r="D2528" s="131">
        <v>1.731392269267508</v>
      </c>
      <c r="F2528" s="131">
        <v>0.7639787187678491</v>
      </c>
      <c r="G2528" s="131">
        <v>0.6343788355271788</v>
      </c>
      <c r="H2528" s="131">
        <v>2.6829422391541855</v>
      </c>
    </row>
    <row r="2529" spans="1:10" ht="12.75">
      <c r="A2529" s="147" t="s">
        <v>418</v>
      </c>
      <c r="C2529" s="148" t="s">
        <v>419</v>
      </c>
      <c r="D2529" s="148" t="s">
        <v>420</v>
      </c>
      <c r="F2529" s="148" t="s">
        <v>421</v>
      </c>
      <c r="G2529" s="148" t="s">
        <v>422</v>
      </c>
      <c r="H2529" s="148" t="s">
        <v>423</v>
      </c>
      <c r="I2529" s="149" t="s">
        <v>424</v>
      </c>
      <c r="J2529" s="148" t="s">
        <v>425</v>
      </c>
    </row>
    <row r="2530" spans="1:8" ht="12.75">
      <c r="A2530" s="150" t="s">
        <v>491</v>
      </c>
      <c r="C2530" s="151">
        <v>324.75400000019</v>
      </c>
      <c r="D2530" s="131">
        <v>44396.99759966135</v>
      </c>
      <c r="F2530" s="131">
        <v>41037</v>
      </c>
      <c r="G2530" s="131">
        <v>38217</v>
      </c>
      <c r="H2530" s="152" t="s">
        <v>63</v>
      </c>
    </row>
    <row r="2532" spans="4:8" ht="12.75">
      <c r="D2532" s="131">
        <v>44707.767347216606</v>
      </c>
      <c r="F2532" s="131">
        <v>39653</v>
      </c>
      <c r="G2532" s="131">
        <v>37945</v>
      </c>
      <c r="H2532" s="152" t="s">
        <v>64</v>
      </c>
    </row>
    <row r="2534" spans="4:8" ht="12.75">
      <c r="D2534" s="131">
        <v>44555.073932886124</v>
      </c>
      <c r="F2534" s="131">
        <v>40409</v>
      </c>
      <c r="G2534" s="131">
        <v>38741</v>
      </c>
      <c r="H2534" s="152" t="s">
        <v>65</v>
      </c>
    </row>
    <row r="2536" spans="1:8" ht="12.75">
      <c r="A2536" s="147" t="s">
        <v>426</v>
      </c>
      <c r="C2536" s="153" t="s">
        <v>427</v>
      </c>
      <c r="D2536" s="131">
        <v>44553.27962658803</v>
      </c>
      <c r="F2536" s="131">
        <v>40366.333333333336</v>
      </c>
      <c r="G2536" s="131">
        <v>38301</v>
      </c>
      <c r="H2536" s="131">
        <v>4784.9889419640085</v>
      </c>
    </row>
    <row r="2537" spans="1:8" ht="12.75">
      <c r="A2537" s="130">
        <v>38387.951469907406</v>
      </c>
      <c r="C2537" s="153" t="s">
        <v>428</v>
      </c>
      <c r="D2537" s="131">
        <v>155.39264348707871</v>
      </c>
      <c r="F2537" s="131">
        <v>692.9858103405389</v>
      </c>
      <c r="G2537" s="131">
        <v>404.5936232814354</v>
      </c>
      <c r="H2537" s="131">
        <v>155.39264348707871</v>
      </c>
    </row>
    <row r="2539" spans="3:8" ht="12.75">
      <c r="C2539" s="153" t="s">
        <v>429</v>
      </c>
      <c r="D2539" s="131">
        <v>0.3487793598798172</v>
      </c>
      <c r="F2539" s="131">
        <v>1.716742030092417</v>
      </c>
      <c r="G2539" s="131">
        <v>1.0563526364362166</v>
      </c>
      <c r="H2539" s="131">
        <v>3.2475026666059024</v>
      </c>
    </row>
    <row r="2540" spans="1:10" ht="12.75">
      <c r="A2540" s="147" t="s">
        <v>418</v>
      </c>
      <c r="C2540" s="148" t="s">
        <v>419</v>
      </c>
      <c r="D2540" s="148" t="s">
        <v>420</v>
      </c>
      <c r="F2540" s="148" t="s">
        <v>421</v>
      </c>
      <c r="G2540" s="148" t="s">
        <v>422</v>
      </c>
      <c r="H2540" s="148" t="s">
        <v>423</v>
      </c>
      <c r="I2540" s="149" t="s">
        <v>424</v>
      </c>
      <c r="J2540" s="148" t="s">
        <v>425</v>
      </c>
    </row>
    <row r="2541" spans="1:8" ht="12.75">
      <c r="A2541" s="150" t="s">
        <v>510</v>
      </c>
      <c r="C2541" s="151">
        <v>343.82299999985844</v>
      </c>
      <c r="D2541" s="131">
        <v>57294.026934206486</v>
      </c>
      <c r="F2541" s="131">
        <v>34452</v>
      </c>
      <c r="G2541" s="131">
        <v>32540</v>
      </c>
      <c r="H2541" s="152" t="s">
        <v>66</v>
      </c>
    </row>
    <row r="2543" spans="4:8" ht="12.75">
      <c r="D2543" s="131">
        <v>58226.55599486828</v>
      </c>
      <c r="F2543" s="131">
        <v>33940</v>
      </c>
      <c r="G2543" s="131">
        <v>33870</v>
      </c>
      <c r="H2543" s="152" t="s">
        <v>67</v>
      </c>
    </row>
    <row r="2545" spans="4:8" ht="12.75">
      <c r="D2545" s="131">
        <v>57117.35708028078</v>
      </c>
      <c r="F2545" s="131">
        <v>33246</v>
      </c>
      <c r="G2545" s="131">
        <v>33256</v>
      </c>
      <c r="H2545" s="152" t="s">
        <v>68</v>
      </c>
    </row>
    <row r="2547" spans="1:8" ht="12.75">
      <c r="A2547" s="147" t="s">
        <v>426</v>
      </c>
      <c r="C2547" s="153" t="s">
        <v>427</v>
      </c>
      <c r="D2547" s="131">
        <v>57545.980003118515</v>
      </c>
      <c r="F2547" s="131">
        <v>33879.333333333336</v>
      </c>
      <c r="G2547" s="131">
        <v>33222</v>
      </c>
      <c r="H2547" s="131">
        <v>23992.942004080513</v>
      </c>
    </row>
    <row r="2548" spans="1:8" ht="12.75">
      <c r="A2548" s="130">
        <v>38387.951898148145</v>
      </c>
      <c r="C2548" s="153" t="s">
        <v>428</v>
      </c>
      <c r="D2548" s="131">
        <v>595.9788752392532</v>
      </c>
      <c r="F2548" s="131">
        <v>605.2845061071143</v>
      </c>
      <c r="G2548" s="131">
        <v>665.6515605029406</v>
      </c>
      <c r="H2548" s="131">
        <v>595.9788752392532</v>
      </c>
    </row>
    <row r="2550" spans="3:8" ht="12.75">
      <c r="C2550" s="153" t="s">
        <v>429</v>
      </c>
      <c r="D2550" s="131">
        <v>1.0356568351202917</v>
      </c>
      <c r="F2550" s="131">
        <v>1.7865891874312196</v>
      </c>
      <c r="G2550" s="131">
        <v>2.0036468620279955</v>
      </c>
      <c r="H2550" s="131">
        <v>2.483975808960378</v>
      </c>
    </row>
    <row r="2551" spans="1:10" ht="12.75">
      <c r="A2551" s="147" t="s">
        <v>418</v>
      </c>
      <c r="C2551" s="148" t="s">
        <v>419</v>
      </c>
      <c r="D2551" s="148" t="s">
        <v>420</v>
      </c>
      <c r="F2551" s="148" t="s">
        <v>421</v>
      </c>
      <c r="G2551" s="148" t="s">
        <v>422</v>
      </c>
      <c r="H2551" s="148" t="s">
        <v>423</v>
      </c>
      <c r="I2551" s="149" t="s">
        <v>424</v>
      </c>
      <c r="J2551" s="148" t="s">
        <v>425</v>
      </c>
    </row>
    <row r="2552" spans="1:8" ht="12.75">
      <c r="A2552" s="150" t="s">
        <v>492</v>
      </c>
      <c r="C2552" s="151">
        <v>361.38400000007823</v>
      </c>
      <c r="D2552" s="131">
        <v>88054.50833559036</v>
      </c>
      <c r="F2552" s="131">
        <v>36508</v>
      </c>
      <c r="G2552" s="131">
        <v>34678</v>
      </c>
      <c r="H2552" s="152" t="s">
        <v>69</v>
      </c>
    </row>
    <row r="2554" spans="4:8" ht="12.75">
      <c r="D2554" s="131">
        <v>88191.26647496223</v>
      </c>
      <c r="F2554" s="131">
        <v>35662</v>
      </c>
      <c r="G2554" s="131">
        <v>35446</v>
      </c>
      <c r="H2554" s="152" t="s">
        <v>70</v>
      </c>
    </row>
    <row r="2556" spans="4:8" ht="12.75">
      <c r="D2556" s="131">
        <v>88517.25462734699</v>
      </c>
      <c r="F2556" s="131">
        <v>35806</v>
      </c>
      <c r="G2556" s="131">
        <v>33720</v>
      </c>
      <c r="H2556" s="152" t="s">
        <v>71</v>
      </c>
    </row>
    <row r="2558" spans="1:8" ht="12.75">
      <c r="A2558" s="147" t="s">
        <v>426</v>
      </c>
      <c r="C2558" s="153" t="s">
        <v>427</v>
      </c>
      <c r="D2558" s="131">
        <v>88254.34314596653</v>
      </c>
      <c r="F2558" s="131">
        <v>35992</v>
      </c>
      <c r="G2558" s="131">
        <v>34614.666666666664</v>
      </c>
      <c r="H2558" s="131">
        <v>52895.42659329895</v>
      </c>
    </row>
    <row r="2559" spans="1:8" ht="12.75">
      <c r="A2559" s="130">
        <v>38387.95233796296</v>
      </c>
      <c r="C2559" s="153" t="s">
        <v>428</v>
      </c>
      <c r="D2559" s="131">
        <v>237.7341634043039</v>
      </c>
      <c r="F2559" s="131">
        <v>452.6323011010151</v>
      </c>
      <c r="G2559" s="131">
        <v>864.7411944237034</v>
      </c>
      <c r="H2559" s="131">
        <v>237.7341634043039</v>
      </c>
    </row>
    <row r="2561" spans="3:8" ht="12.75">
      <c r="C2561" s="153" t="s">
        <v>429</v>
      </c>
      <c r="D2561" s="131">
        <v>0.2693738970002963</v>
      </c>
      <c r="F2561" s="131">
        <v>1.2575914122611</v>
      </c>
      <c r="G2561" s="131">
        <v>2.498193042709363</v>
      </c>
      <c r="H2561" s="131">
        <v>0.4494418113539163</v>
      </c>
    </row>
    <row r="2562" spans="1:10" ht="12.75">
      <c r="A2562" s="147" t="s">
        <v>418</v>
      </c>
      <c r="C2562" s="148" t="s">
        <v>419</v>
      </c>
      <c r="D2562" s="148" t="s">
        <v>420</v>
      </c>
      <c r="F2562" s="148" t="s">
        <v>421</v>
      </c>
      <c r="G2562" s="148" t="s">
        <v>422</v>
      </c>
      <c r="H2562" s="148" t="s">
        <v>423</v>
      </c>
      <c r="I2562" s="149" t="s">
        <v>424</v>
      </c>
      <c r="J2562" s="148" t="s">
        <v>425</v>
      </c>
    </row>
    <row r="2563" spans="1:8" ht="12.75">
      <c r="A2563" s="150" t="s">
        <v>511</v>
      </c>
      <c r="C2563" s="151">
        <v>371.029</v>
      </c>
      <c r="D2563" s="131">
        <v>88063.14194631577</v>
      </c>
      <c r="F2563" s="131">
        <v>49514</v>
      </c>
      <c r="G2563" s="131">
        <v>46634</v>
      </c>
      <c r="H2563" s="152" t="s">
        <v>72</v>
      </c>
    </row>
    <row r="2565" spans="4:8" ht="12.75">
      <c r="D2565" s="131">
        <v>93837.46162879467</v>
      </c>
      <c r="F2565" s="131">
        <v>47692</v>
      </c>
      <c r="G2565" s="131">
        <v>47232</v>
      </c>
      <c r="H2565" s="152" t="s">
        <v>73</v>
      </c>
    </row>
    <row r="2567" spans="4:8" ht="12.75">
      <c r="D2567" s="131">
        <v>90536.81076681614</v>
      </c>
      <c r="F2567" s="131">
        <v>49186</v>
      </c>
      <c r="G2567" s="131">
        <v>47542</v>
      </c>
      <c r="H2567" s="152" t="s">
        <v>74</v>
      </c>
    </row>
    <row r="2569" spans="1:8" ht="12.75">
      <c r="A2569" s="147" t="s">
        <v>426</v>
      </c>
      <c r="C2569" s="153" t="s">
        <v>427</v>
      </c>
      <c r="D2569" s="131">
        <v>90812.47144730887</v>
      </c>
      <c r="F2569" s="131">
        <v>48797.33333333333</v>
      </c>
      <c r="G2569" s="131">
        <v>47136</v>
      </c>
      <c r="H2569" s="131">
        <v>42647.35798712563</v>
      </c>
    </row>
    <row r="2570" spans="1:8" ht="12.75">
      <c r="A2570" s="130">
        <v>38387.95277777778</v>
      </c>
      <c r="C2570" s="153" t="s">
        <v>428</v>
      </c>
      <c r="D2570" s="131">
        <v>2897.012867928508</v>
      </c>
      <c r="F2570" s="131">
        <v>971.1937671409003</v>
      </c>
      <c r="G2570" s="131">
        <v>461.54956396902816</v>
      </c>
      <c r="H2570" s="131">
        <v>2897.012867928508</v>
      </c>
    </row>
    <row r="2572" spans="3:8" ht="12.75">
      <c r="C2572" s="153" t="s">
        <v>429</v>
      </c>
      <c r="D2572" s="131">
        <v>3.1901046428511872</v>
      </c>
      <c r="F2572" s="131">
        <v>1.9902599195466297</v>
      </c>
      <c r="G2572" s="131">
        <v>0.9791869568249918</v>
      </c>
      <c r="H2572" s="131">
        <v>6.792948038664101</v>
      </c>
    </row>
    <row r="2573" spans="1:10" ht="12.75">
      <c r="A2573" s="147" t="s">
        <v>418</v>
      </c>
      <c r="C2573" s="148" t="s">
        <v>419</v>
      </c>
      <c r="D2573" s="148" t="s">
        <v>420</v>
      </c>
      <c r="F2573" s="148" t="s">
        <v>421</v>
      </c>
      <c r="G2573" s="148" t="s">
        <v>422</v>
      </c>
      <c r="H2573" s="148" t="s">
        <v>423</v>
      </c>
      <c r="I2573" s="149" t="s">
        <v>424</v>
      </c>
      <c r="J2573" s="148" t="s">
        <v>425</v>
      </c>
    </row>
    <row r="2574" spans="1:8" ht="12.75">
      <c r="A2574" s="150" t="s">
        <v>486</v>
      </c>
      <c r="C2574" s="151">
        <v>407.77100000018254</v>
      </c>
      <c r="D2574" s="131">
        <v>1560671.885149002</v>
      </c>
      <c r="F2574" s="131">
        <v>98500</v>
      </c>
      <c r="G2574" s="131">
        <v>94100</v>
      </c>
      <c r="H2574" s="152" t="s">
        <v>75</v>
      </c>
    </row>
    <row r="2576" spans="4:8" ht="12.75">
      <c r="D2576" s="131">
        <v>1566991.9502449036</v>
      </c>
      <c r="F2576" s="131">
        <v>97300</v>
      </c>
      <c r="G2576" s="131">
        <v>94100</v>
      </c>
      <c r="H2576" s="152" t="s">
        <v>76</v>
      </c>
    </row>
    <row r="2578" spans="4:8" ht="12.75">
      <c r="D2578" s="131">
        <v>1213200</v>
      </c>
      <c r="F2578" s="131">
        <v>97600</v>
      </c>
      <c r="G2578" s="131">
        <v>93100</v>
      </c>
      <c r="H2578" s="152" t="s">
        <v>77</v>
      </c>
    </row>
    <row r="2580" spans="1:8" ht="12.75">
      <c r="A2580" s="147" t="s">
        <v>426</v>
      </c>
      <c r="C2580" s="153" t="s">
        <v>427</v>
      </c>
      <c r="D2580" s="131">
        <v>1446954.6117979684</v>
      </c>
      <c r="F2580" s="131">
        <v>97800</v>
      </c>
      <c r="G2580" s="131">
        <v>93766.66666666666</v>
      </c>
      <c r="H2580" s="131">
        <v>1351204.2554038384</v>
      </c>
    </row>
    <row r="2581" spans="1:8" ht="12.75">
      <c r="A2581" s="130">
        <v>38387.95324074074</v>
      </c>
      <c r="C2581" s="153" t="s">
        <v>428</v>
      </c>
      <c r="D2581" s="131">
        <v>202462.0944975102</v>
      </c>
      <c r="F2581" s="131">
        <v>624.4997998398399</v>
      </c>
      <c r="G2581" s="131">
        <v>577.3502691896258</v>
      </c>
      <c r="H2581" s="131">
        <v>202462.0944975102</v>
      </c>
    </row>
    <row r="2583" spans="3:8" ht="12.75">
      <c r="C2583" s="153" t="s">
        <v>429</v>
      </c>
      <c r="D2583" s="131">
        <v>13.99229062520028</v>
      </c>
      <c r="F2583" s="131">
        <v>0.6385478525969733</v>
      </c>
      <c r="G2583" s="131">
        <v>0.6157308238780226</v>
      </c>
      <c r="H2583" s="131">
        <v>14.98382599727676</v>
      </c>
    </row>
    <row r="2584" spans="1:10" ht="12.75">
      <c r="A2584" s="147" t="s">
        <v>418</v>
      </c>
      <c r="C2584" s="148" t="s">
        <v>419</v>
      </c>
      <c r="D2584" s="148" t="s">
        <v>420</v>
      </c>
      <c r="F2584" s="148" t="s">
        <v>421</v>
      </c>
      <c r="G2584" s="148" t="s">
        <v>422</v>
      </c>
      <c r="H2584" s="148" t="s">
        <v>423</v>
      </c>
      <c r="I2584" s="149" t="s">
        <v>424</v>
      </c>
      <c r="J2584" s="148" t="s">
        <v>425</v>
      </c>
    </row>
    <row r="2585" spans="1:8" ht="12.75">
      <c r="A2585" s="150" t="s">
        <v>493</v>
      </c>
      <c r="C2585" s="151">
        <v>455.40299999993294</v>
      </c>
      <c r="D2585" s="131">
        <v>83247.40012729168</v>
      </c>
      <c r="F2585" s="131">
        <v>63952.500000059605</v>
      </c>
      <c r="G2585" s="131">
        <v>66072.5</v>
      </c>
      <c r="H2585" s="152" t="s">
        <v>78</v>
      </c>
    </row>
    <row r="2587" spans="4:8" ht="12.75">
      <c r="D2587" s="131">
        <v>84378.7240294218</v>
      </c>
      <c r="F2587" s="131">
        <v>63284.999999940395</v>
      </c>
      <c r="G2587" s="131">
        <v>66310</v>
      </c>
      <c r="H2587" s="152" t="s">
        <v>79</v>
      </c>
    </row>
    <row r="2589" spans="4:8" ht="12.75">
      <c r="D2589" s="131">
        <v>83966.8447920084</v>
      </c>
      <c r="F2589" s="131">
        <v>64117.5</v>
      </c>
      <c r="G2589" s="131">
        <v>65900</v>
      </c>
      <c r="H2589" s="152" t="s">
        <v>80</v>
      </c>
    </row>
    <row r="2591" spans="1:8" ht="12.75">
      <c r="A2591" s="147" t="s">
        <v>426</v>
      </c>
      <c r="C2591" s="153" t="s">
        <v>427</v>
      </c>
      <c r="D2591" s="131">
        <v>83864.3229829073</v>
      </c>
      <c r="F2591" s="131">
        <v>63785</v>
      </c>
      <c r="G2591" s="131">
        <v>66094.16666666667</v>
      </c>
      <c r="H2591" s="131">
        <v>18931.45234337241</v>
      </c>
    </row>
    <row r="2592" spans="1:8" ht="12.75">
      <c r="A2592" s="130">
        <v>38387.953888888886</v>
      </c>
      <c r="C2592" s="153" t="s">
        <v>428</v>
      </c>
      <c r="D2592" s="131">
        <v>572.5875338219881</v>
      </c>
      <c r="F2592" s="131">
        <v>440.80182626557075</v>
      </c>
      <c r="G2592" s="131">
        <v>205.8569487127732</v>
      </c>
      <c r="H2592" s="131">
        <v>572.5875338219881</v>
      </c>
    </row>
    <row r="2594" spans="3:8" ht="12.75">
      <c r="C2594" s="153" t="s">
        <v>429</v>
      </c>
      <c r="D2594" s="131">
        <v>0.6827546129940013</v>
      </c>
      <c r="F2594" s="131">
        <v>0.6910744317089765</v>
      </c>
      <c r="G2594" s="131">
        <v>0.31146008656251534</v>
      </c>
      <c r="H2594" s="131">
        <v>3.0245304133913504</v>
      </c>
    </row>
    <row r="2595" spans="1:16" ht="12.75">
      <c r="A2595" s="141" t="s">
        <v>409</v>
      </c>
      <c r="B2595" s="136" t="s">
        <v>355</v>
      </c>
      <c r="D2595" s="141" t="s">
        <v>410</v>
      </c>
      <c r="E2595" s="136" t="s">
        <v>411</v>
      </c>
      <c r="F2595" s="137" t="s">
        <v>457</v>
      </c>
      <c r="G2595" s="142" t="s">
        <v>413</v>
      </c>
      <c r="H2595" s="143">
        <v>2</v>
      </c>
      <c r="I2595" s="144" t="s">
        <v>414</v>
      </c>
      <c r="J2595" s="143">
        <v>10</v>
      </c>
      <c r="K2595" s="142" t="s">
        <v>415</v>
      </c>
      <c r="L2595" s="145">
        <v>1</v>
      </c>
      <c r="M2595" s="142" t="s">
        <v>416</v>
      </c>
      <c r="N2595" s="146">
        <v>1</v>
      </c>
      <c r="O2595" s="142" t="s">
        <v>417</v>
      </c>
      <c r="P2595" s="146">
        <v>1</v>
      </c>
    </row>
    <row r="2597" spans="1:10" ht="12.75">
      <c r="A2597" s="147" t="s">
        <v>418</v>
      </c>
      <c r="C2597" s="148" t="s">
        <v>419</v>
      </c>
      <c r="D2597" s="148" t="s">
        <v>420</v>
      </c>
      <c r="F2597" s="148" t="s">
        <v>421</v>
      </c>
      <c r="G2597" s="148" t="s">
        <v>422</v>
      </c>
      <c r="H2597" s="148" t="s">
        <v>423</v>
      </c>
      <c r="I2597" s="149" t="s">
        <v>424</v>
      </c>
      <c r="J2597" s="148" t="s">
        <v>425</v>
      </c>
    </row>
    <row r="2598" spans="1:8" ht="12.75">
      <c r="A2598" s="150" t="s">
        <v>489</v>
      </c>
      <c r="C2598" s="151">
        <v>228.61599999992177</v>
      </c>
      <c r="D2598" s="131">
        <v>33385.25458967686</v>
      </c>
      <c r="F2598" s="131">
        <v>20984</v>
      </c>
      <c r="G2598" s="131">
        <v>20282</v>
      </c>
      <c r="H2598" s="152" t="s">
        <v>81</v>
      </c>
    </row>
    <row r="2600" spans="4:8" ht="12.75">
      <c r="D2600" s="131">
        <v>34059.903754115105</v>
      </c>
      <c r="F2600" s="131">
        <v>21082</v>
      </c>
      <c r="G2600" s="131">
        <v>20838</v>
      </c>
      <c r="H2600" s="152" t="s">
        <v>82</v>
      </c>
    </row>
    <row r="2602" spans="4:8" ht="12.75">
      <c r="D2602" s="131">
        <v>34179.58443373442</v>
      </c>
      <c r="F2602" s="131">
        <v>20869</v>
      </c>
      <c r="G2602" s="131">
        <v>20992</v>
      </c>
      <c r="H2602" s="152" t="s">
        <v>83</v>
      </c>
    </row>
    <row r="2604" spans="1:8" ht="12.75">
      <c r="A2604" s="147" t="s">
        <v>426</v>
      </c>
      <c r="C2604" s="153" t="s">
        <v>427</v>
      </c>
      <c r="D2604" s="131">
        <v>33874.91425917546</v>
      </c>
      <c r="F2604" s="131">
        <v>20978.333333333336</v>
      </c>
      <c r="G2604" s="131">
        <v>20704</v>
      </c>
      <c r="H2604" s="131">
        <v>13049.50564298747</v>
      </c>
    </row>
    <row r="2605" spans="1:8" ht="12.75">
      <c r="A2605" s="130">
        <v>38387.95611111111</v>
      </c>
      <c r="C2605" s="153" t="s">
        <v>428</v>
      </c>
      <c r="D2605" s="131">
        <v>428.25904569396937</v>
      </c>
      <c r="F2605" s="131">
        <v>106.61300733650341</v>
      </c>
      <c r="G2605" s="131">
        <v>373.486278195063</v>
      </c>
      <c r="H2605" s="131">
        <v>428.25904569396937</v>
      </c>
    </row>
    <row r="2607" spans="3:8" ht="12.75">
      <c r="C2607" s="153" t="s">
        <v>429</v>
      </c>
      <c r="D2607" s="131">
        <v>1.2642365451241548</v>
      </c>
      <c r="F2607" s="131">
        <v>0.5082053261452454</v>
      </c>
      <c r="G2607" s="131">
        <v>1.8039329510967104</v>
      </c>
      <c r="H2607" s="131">
        <v>3.281802831543331</v>
      </c>
    </row>
    <row r="2608" spans="1:10" ht="12.75">
      <c r="A2608" s="147" t="s">
        <v>418</v>
      </c>
      <c r="C2608" s="148" t="s">
        <v>419</v>
      </c>
      <c r="D2608" s="148" t="s">
        <v>420</v>
      </c>
      <c r="F2608" s="148" t="s">
        <v>421</v>
      </c>
      <c r="G2608" s="148" t="s">
        <v>422</v>
      </c>
      <c r="H2608" s="148" t="s">
        <v>423</v>
      </c>
      <c r="I2608" s="149" t="s">
        <v>424</v>
      </c>
      <c r="J2608" s="148" t="s">
        <v>425</v>
      </c>
    </row>
    <row r="2609" spans="1:8" ht="12.75">
      <c r="A2609" s="150" t="s">
        <v>490</v>
      </c>
      <c r="C2609" s="151">
        <v>231.6040000000503</v>
      </c>
      <c r="D2609" s="131">
        <v>270470.37624025345</v>
      </c>
      <c r="F2609" s="131">
        <v>31960</v>
      </c>
      <c r="G2609" s="131">
        <v>36556</v>
      </c>
      <c r="H2609" s="152" t="s">
        <v>84</v>
      </c>
    </row>
    <row r="2611" spans="4:8" ht="12.75">
      <c r="D2611" s="131">
        <v>254191.5</v>
      </c>
      <c r="F2611" s="131">
        <v>33652</v>
      </c>
      <c r="G2611" s="131">
        <v>35661</v>
      </c>
      <c r="H2611" s="152" t="s">
        <v>85</v>
      </c>
    </row>
    <row r="2613" spans="4:8" ht="12.75">
      <c r="D2613" s="131">
        <v>275296.5444545746</v>
      </c>
      <c r="F2613" s="131">
        <v>33028</v>
      </c>
      <c r="G2613" s="131">
        <v>35407</v>
      </c>
      <c r="H2613" s="152" t="s">
        <v>86</v>
      </c>
    </row>
    <row r="2615" spans="1:8" ht="12.75">
      <c r="A2615" s="147" t="s">
        <v>426</v>
      </c>
      <c r="C2615" s="153" t="s">
        <v>427</v>
      </c>
      <c r="D2615" s="131">
        <v>266652.80689827603</v>
      </c>
      <c r="F2615" s="131">
        <v>32880</v>
      </c>
      <c r="G2615" s="131">
        <v>35874.666666666664</v>
      </c>
      <c r="H2615" s="131">
        <v>232129.22240215197</v>
      </c>
    </row>
    <row r="2616" spans="1:8" ht="12.75">
      <c r="A2616" s="130">
        <v>38387.95657407407</v>
      </c>
      <c r="C2616" s="153" t="s">
        <v>428</v>
      </c>
      <c r="D2616" s="131">
        <v>11058.304667442553</v>
      </c>
      <c r="F2616" s="131">
        <v>855.6541357347605</v>
      </c>
      <c r="G2616" s="131">
        <v>603.5646886070567</v>
      </c>
      <c r="H2616" s="131">
        <v>11058.304667442553</v>
      </c>
    </row>
    <row r="2618" spans="3:8" ht="12.75">
      <c r="C2618" s="153" t="s">
        <v>429</v>
      </c>
      <c r="D2618" s="131">
        <v>4.147079791161219</v>
      </c>
      <c r="F2618" s="131">
        <v>2.6023544274171555</v>
      </c>
      <c r="G2618" s="131">
        <v>1.6824259141280478</v>
      </c>
      <c r="H2618" s="131">
        <v>4.763857196869685</v>
      </c>
    </row>
    <row r="2619" spans="1:10" ht="12.75">
      <c r="A2619" s="147" t="s">
        <v>418</v>
      </c>
      <c r="C2619" s="148" t="s">
        <v>419</v>
      </c>
      <c r="D2619" s="148" t="s">
        <v>420</v>
      </c>
      <c r="F2619" s="148" t="s">
        <v>421</v>
      </c>
      <c r="G2619" s="148" t="s">
        <v>422</v>
      </c>
      <c r="H2619" s="148" t="s">
        <v>423</v>
      </c>
      <c r="I2619" s="149" t="s">
        <v>424</v>
      </c>
      <c r="J2619" s="148" t="s">
        <v>425</v>
      </c>
    </row>
    <row r="2620" spans="1:8" ht="12.75">
      <c r="A2620" s="150" t="s">
        <v>488</v>
      </c>
      <c r="C2620" s="151">
        <v>267.7160000000149</v>
      </c>
      <c r="D2620" s="131">
        <v>125864.99127268791</v>
      </c>
      <c r="F2620" s="131">
        <v>8193.5</v>
      </c>
      <c r="G2620" s="131">
        <v>8283</v>
      </c>
      <c r="H2620" s="152" t="s">
        <v>87</v>
      </c>
    </row>
    <row r="2622" spans="4:8" ht="12.75">
      <c r="D2622" s="131">
        <v>92723</v>
      </c>
      <c r="F2622" s="131">
        <v>8158.75</v>
      </c>
      <c r="G2622" s="131">
        <v>8312</v>
      </c>
      <c r="H2622" s="152" t="s">
        <v>88</v>
      </c>
    </row>
    <row r="2624" spans="4:8" ht="12.75">
      <c r="D2624" s="131">
        <v>131667.14683628082</v>
      </c>
      <c r="F2624" s="131">
        <v>8167.25</v>
      </c>
      <c r="G2624" s="131">
        <v>8288.75</v>
      </c>
      <c r="H2624" s="152" t="s">
        <v>89</v>
      </c>
    </row>
    <row r="2626" spans="1:8" ht="12.75">
      <c r="A2626" s="147" t="s">
        <v>426</v>
      </c>
      <c r="C2626" s="153" t="s">
        <v>427</v>
      </c>
      <c r="D2626" s="131">
        <v>116751.71270298958</v>
      </c>
      <c r="F2626" s="131">
        <v>8173.166666666666</v>
      </c>
      <c r="G2626" s="131">
        <v>8294.583333333334</v>
      </c>
      <c r="H2626" s="131">
        <v>108507.65386033678</v>
      </c>
    </row>
    <row r="2627" spans="1:8" ht="12.75">
      <c r="A2627" s="130">
        <v>38387.95722222222</v>
      </c>
      <c r="C2627" s="153" t="s">
        <v>428</v>
      </c>
      <c r="D2627" s="131">
        <v>21010.724116939455</v>
      </c>
      <c r="F2627" s="131">
        <v>18.11479597824202</v>
      </c>
      <c r="G2627" s="131">
        <v>15.3548309444726</v>
      </c>
      <c r="H2627" s="131">
        <v>21010.724116939455</v>
      </c>
    </row>
    <row r="2629" spans="3:8" ht="12.75">
      <c r="C2629" s="153" t="s">
        <v>429</v>
      </c>
      <c r="D2629" s="131">
        <v>17.99607357400372</v>
      </c>
      <c r="F2629" s="131">
        <v>0.22163742300914</v>
      </c>
      <c r="G2629" s="131">
        <v>0.18511877363105558</v>
      </c>
      <c r="H2629" s="131">
        <v>19.363356748992974</v>
      </c>
    </row>
    <row r="2630" spans="1:10" ht="12.75">
      <c r="A2630" s="147" t="s">
        <v>418</v>
      </c>
      <c r="C2630" s="148" t="s">
        <v>419</v>
      </c>
      <c r="D2630" s="148" t="s">
        <v>420</v>
      </c>
      <c r="F2630" s="148" t="s">
        <v>421</v>
      </c>
      <c r="G2630" s="148" t="s">
        <v>422</v>
      </c>
      <c r="H2630" s="148" t="s">
        <v>423</v>
      </c>
      <c r="I2630" s="149" t="s">
        <v>424</v>
      </c>
      <c r="J2630" s="148" t="s">
        <v>425</v>
      </c>
    </row>
    <row r="2631" spans="1:8" ht="12.75">
      <c r="A2631" s="150" t="s">
        <v>487</v>
      </c>
      <c r="C2631" s="151">
        <v>292.40199999976903</v>
      </c>
      <c r="D2631" s="131">
        <v>34045.5</v>
      </c>
      <c r="F2631" s="131">
        <v>31600.25</v>
      </c>
      <c r="G2631" s="131">
        <v>30229.999999970198</v>
      </c>
      <c r="H2631" s="152" t="s">
        <v>90</v>
      </c>
    </row>
    <row r="2633" spans="4:8" ht="12.75">
      <c r="D2633" s="131">
        <v>35001.33474069834</v>
      </c>
      <c r="F2633" s="131">
        <v>31525.25</v>
      </c>
      <c r="G2633" s="131">
        <v>30215.25</v>
      </c>
      <c r="H2633" s="152" t="s">
        <v>91</v>
      </c>
    </row>
    <row r="2635" spans="4:8" ht="12.75">
      <c r="D2635" s="131">
        <v>34681.5</v>
      </c>
      <c r="F2635" s="131">
        <v>31030.75</v>
      </c>
      <c r="G2635" s="131">
        <v>30377.999999970198</v>
      </c>
      <c r="H2635" s="152" t="s">
        <v>92</v>
      </c>
    </row>
    <row r="2637" spans="1:8" ht="12.75">
      <c r="A2637" s="147" t="s">
        <v>426</v>
      </c>
      <c r="C2637" s="153" t="s">
        <v>427</v>
      </c>
      <c r="D2637" s="131">
        <v>34576.11158023278</v>
      </c>
      <c r="F2637" s="131">
        <v>31385.416666666664</v>
      </c>
      <c r="G2637" s="131">
        <v>30274.4166666468</v>
      </c>
      <c r="H2637" s="131">
        <v>3827.7937836340025</v>
      </c>
    </row>
    <row r="2638" spans="1:8" ht="12.75">
      <c r="A2638" s="130">
        <v>38387.95790509259</v>
      </c>
      <c r="C2638" s="153" t="s">
        <v>428</v>
      </c>
      <c r="D2638" s="131">
        <v>486.55426433977203</v>
      </c>
      <c r="F2638" s="131">
        <v>309.43106394370517</v>
      </c>
      <c r="G2638" s="131">
        <v>90.00844866734609</v>
      </c>
      <c r="H2638" s="131">
        <v>486.55426433977203</v>
      </c>
    </row>
    <row r="2640" spans="3:8" ht="12.75">
      <c r="C2640" s="153" t="s">
        <v>429</v>
      </c>
      <c r="D2640" s="131">
        <v>1.407197750420079</v>
      </c>
      <c r="F2640" s="131">
        <v>0.9859071403450284</v>
      </c>
      <c r="G2640" s="131">
        <v>0.2973086142614534</v>
      </c>
      <c r="H2640" s="131">
        <v>12.711088732628925</v>
      </c>
    </row>
    <row r="2641" spans="1:10" ht="12.75">
      <c r="A2641" s="147" t="s">
        <v>418</v>
      </c>
      <c r="C2641" s="148" t="s">
        <v>419</v>
      </c>
      <c r="D2641" s="148" t="s">
        <v>420</v>
      </c>
      <c r="F2641" s="148" t="s">
        <v>421</v>
      </c>
      <c r="G2641" s="148" t="s">
        <v>422</v>
      </c>
      <c r="H2641" s="148" t="s">
        <v>423</v>
      </c>
      <c r="I2641" s="149" t="s">
        <v>424</v>
      </c>
      <c r="J2641" s="148" t="s">
        <v>425</v>
      </c>
    </row>
    <row r="2642" spans="1:8" ht="12.75">
      <c r="A2642" s="150" t="s">
        <v>491</v>
      </c>
      <c r="C2642" s="151">
        <v>324.75400000019</v>
      </c>
      <c r="D2642" s="131">
        <v>44924.920961380005</v>
      </c>
      <c r="F2642" s="131">
        <v>40133</v>
      </c>
      <c r="G2642" s="131">
        <v>37312</v>
      </c>
      <c r="H2642" s="152" t="s">
        <v>93</v>
      </c>
    </row>
    <row r="2644" spans="4:8" ht="12.75">
      <c r="D2644" s="131">
        <v>44343.5</v>
      </c>
      <c r="F2644" s="131">
        <v>40871</v>
      </c>
      <c r="G2644" s="131">
        <v>38163</v>
      </c>
      <c r="H2644" s="152" t="s">
        <v>94</v>
      </c>
    </row>
    <row r="2646" spans="4:8" ht="12.75">
      <c r="D2646" s="131">
        <v>44499.12384080887</v>
      </c>
      <c r="F2646" s="131">
        <v>39185</v>
      </c>
      <c r="G2646" s="131">
        <v>37277</v>
      </c>
      <c r="H2646" s="152" t="s">
        <v>95</v>
      </c>
    </row>
    <row r="2648" spans="1:8" ht="12.75">
      <c r="A2648" s="147" t="s">
        <v>426</v>
      </c>
      <c r="C2648" s="153" t="s">
        <v>427</v>
      </c>
      <c r="D2648" s="131">
        <v>44589.18160072963</v>
      </c>
      <c r="F2648" s="131">
        <v>40063</v>
      </c>
      <c r="G2648" s="131">
        <v>37584</v>
      </c>
      <c r="H2648" s="131">
        <v>5244.006516554541</v>
      </c>
    </row>
    <row r="2649" spans="1:8" ht="12.75">
      <c r="A2649" s="130">
        <v>38387.95841435185</v>
      </c>
      <c r="C2649" s="153" t="s">
        <v>428</v>
      </c>
      <c r="D2649" s="131">
        <v>300.9906704107561</v>
      </c>
      <c r="F2649" s="131">
        <v>845.1769045590395</v>
      </c>
      <c r="G2649" s="131">
        <v>501.73399326734875</v>
      </c>
      <c r="H2649" s="131">
        <v>300.9906704107561</v>
      </c>
    </row>
    <row r="2651" spans="3:8" ht="12.75">
      <c r="C2651" s="153" t="s">
        <v>429</v>
      </c>
      <c r="D2651" s="131">
        <v>0.6750307128441014</v>
      </c>
      <c r="F2651" s="131">
        <v>2.1096196105110434</v>
      </c>
      <c r="G2651" s="131">
        <v>1.3349669893235123</v>
      </c>
      <c r="H2651" s="131">
        <v>5.739708168946278</v>
      </c>
    </row>
    <row r="2652" spans="1:10" ht="12.75">
      <c r="A2652" s="147" t="s">
        <v>418</v>
      </c>
      <c r="C2652" s="148" t="s">
        <v>419</v>
      </c>
      <c r="D2652" s="148" t="s">
        <v>420</v>
      </c>
      <c r="F2652" s="148" t="s">
        <v>421</v>
      </c>
      <c r="G2652" s="148" t="s">
        <v>422</v>
      </c>
      <c r="H2652" s="148" t="s">
        <v>423</v>
      </c>
      <c r="I2652" s="149" t="s">
        <v>424</v>
      </c>
      <c r="J2652" s="148" t="s">
        <v>425</v>
      </c>
    </row>
    <row r="2653" spans="1:8" ht="12.75">
      <c r="A2653" s="150" t="s">
        <v>510</v>
      </c>
      <c r="C2653" s="151">
        <v>343.82299999985844</v>
      </c>
      <c r="D2653" s="131">
        <v>35975.5</v>
      </c>
      <c r="F2653" s="131">
        <v>34180</v>
      </c>
      <c r="G2653" s="131">
        <v>33116</v>
      </c>
      <c r="H2653" s="152" t="s">
        <v>96</v>
      </c>
    </row>
    <row r="2655" spans="4:8" ht="12.75">
      <c r="D2655" s="131">
        <v>35649.92720860243</v>
      </c>
      <c r="F2655" s="131">
        <v>33782</v>
      </c>
      <c r="G2655" s="131">
        <v>33498</v>
      </c>
      <c r="H2655" s="152" t="s">
        <v>97</v>
      </c>
    </row>
    <row r="2657" spans="4:8" ht="12.75">
      <c r="D2657" s="131">
        <v>36094.41596990824</v>
      </c>
      <c r="F2657" s="131">
        <v>33598</v>
      </c>
      <c r="G2657" s="131">
        <v>33592</v>
      </c>
      <c r="H2657" s="152" t="s">
        <v>98</v>
      </c>
    </row>
    <row r="2659" spans="1:8" ht="12.75">
      <c r="A2659" s="147" t="s">
        <v>426</v>
      </c>
      <c r="C2659" s="153" t="s">
        <v>427</v>
      </c>
      <c r="D2659" s="131">
        <v>35906.61439283689</v>
      </c>
      <c r="F2659" s="131">
        <v>33853.333333333336</v>
      </c>
      <c r="G2659" s="131">
        <v>33402</v>
      </c>
      <c r="H2659" s="131">
        <v>2277.3195395420353</v>
      </c>
    </row>
    <row r="2660" spans="1:8" ht="12.75">
      <c r="A2660" s="130">
        <v>38387.95885416667</v>
      </c>
      <c r="C2660" s="153" t="s">
        <v>428</v>
      </c>
      <c r="D2660" s="131">
        <v>230.11189644885468</v>
      </c>
      <c r="F2660" s="131">
        <v>297.48501362813784</v>
      </c>
      <c r="G2660" s="131">
        <v>252.1031534907884</v>
      </c>
      <c r="H2660" s="131">
        <v>230.11189644885468</v>
      </c>
    </row>
    <row r="2662" spans="3:8" ht="12.75">
      <c r="C2662" s="153" t="s">
        <v>429</v>
      </c>
      <c r="D2662" s="131">
        <v>0.6408621373524994</v>
      </c>
      <c r="F2662" s="131">
        <v>0.8787465940177366</v>
      </c>
      <c r="G2662" s="131">
        <v>0.7547546658606922</v>
      </c>
      <c r="H2662" s="131">
        <v>10.104506304597457</v>
      </c>
    </row>
    <row r="2663" spans="1:10" ht="12.75">
      <c r="A2663" s="147" t="s">
        <v>418</v>
      </c>
      <c r="C2663" s="148" t="s">
        <v>419</v>
      </c>
      <c r="D2663" s="148" t="s">
        <v>420</v>
      </c>
      <c r="F2663" s="148" t="s">
        <v>421</v>
      </c>
      <c r="G2663" s="148" t="s">
        <v>422</v>
      </c>
      <c r="H2663" s="148" t="s">
        <v>423</v>
      </c>
      <c r="I2663" s="149" t="s">
        <v>424</v>
      </c>
      <c r="J2663" s="148" t="s">
        <v>425</v>
      </c>
    </row>
    <row r="2664" spans="1:8" ht="12.75">
      <c r="A2664" s="150" t="s">
        <v>492</v>
      </c>
      <c r="C2664" s="151">
        <v>361.38400000007823</v>
      </c>
      <c r="D2664" s="131">
        <v>43660.85312503576</v>
      </c>
      <c r="F2664" s="131">
        <v>34304</v>
      </c>
      <c r="G2664" s="131">
        <v>34018</v>
      </c>
      <c r="H2664" s="152" t="s">
        <v>99</v>
      </c>
    </row>
    <row r="2666" spans="4:8" ht="12.75">
      <c r="D2666" s="131">
        <v>43770.7676640749</v>
      </c>
      <c r="F2666" s="131">
        <v>34396</v>
      </c>
      <c r="G2666" s="131">
        <v>34306</v>
      </c>
      <c r="H2666" s="152" t="s">
        <v>100</v>
      </c>
    </row>
    <row r="2668" spans="4:8" ht="12.75">
      <c r="D2668" s="131">
        <v>43856.3959004879</v>
      </c>
      <c r="F2668" s="131">
        <v>35508</v>
      </c>
      <c r="G2668" s="131">
        <v>34156</v>
      </c>
      <c r="H2668" s="152" t="s">
        <v>101</v>
      </c>
    </row>
    <row r="2670" spans="1:8" ht="12.75">
      <c r="A2670" s="147" t="s">
        <v>426</v>
      </c>
      <c r="C2670" s="153" t="s">
        <v>427</v>
      </c>
      <c r="D2670" s="131">
        <v>43762.67222986619</v>
      </c>
      <c r="F2670" s="131">
        <v>34736</v>
      </c>
      <c r="G2670" s="131">
        <v>34160</v>
      </c>
      <c r="H2670" s="131">
        <v>9291.427359825148</v>
      </c>
    </row>
    <row r="2671" spans="1:8" ht="12.75">
      <c r="A2671" s="130">
        <v>38387.959282407406</v>
      </c>
      <c r="C2671" s="153" t="s">
        <v>428</v>
      </c>
      <c r="D2671" s="131">
        <v>98.02242753391658</v>
      </c>
      <c r="F2671" s="131">
        <v>670.1522215138887</v>
      </c>
      <c r="G2671" s="131">
        <v>144.0416606402467</v>
      </c>
      <c r="H2671" s="131">
        <v>98.02242753391658</v>
      </c>
    </row>
    <row r="2673" spans="3:8" ht="12.75">
      <c r="C2673" s="153" t="s">
        <v>429</v>
      </c>
      <c r="D2673" s="131">
        <v>0.2239863850613317</v>
      </c>
      <c r="F2673" s="131">
        <v>1.9292728624881639</v>
      </c>
      <c r="G2673" s="131">
        <v>0.42166762482507814</v>
      </c>
      <c r="H2673" s="131">
        <v>1.0549770636721763</v>
      </c>
    </row>
    <row r="2674" spans="1:10" ht="12.75">
      <c r="A2674" s="147" t="s">
        <v>418</v>
      </c>
      <c r="C2674" s="148" t="s">
        <v>419</v>
      </c>
      <c r="D2674" s="148" t="s">
        <v>420</v>
      </c>
      <c r="F2674" s="148" t="s">
        <v>421</v>
      </c>
      <c r="G2674" s="148" t="s">
        <v>422</v>
      </c>
      <c r="H2674" s="148" t="s">
        <v>423</v>
      </c>
      <c r="I2674" s="149" t="s">
        <v>424</v>
      </c>
      <c r="J2674" s="148" t="s">
        <v>425</v>
      </c>
    </row>
    <row r="2675" spans="1:8" ht="12.75">
      <c r="A2675" s="150" t="s">
        <v>511</v>
      </c>
      <c r="C2675" s="151">
        <v>371.029</v>
      </c>
      <c r="D2675" s="131">
        <v>46250.5</v>
      </c>
      <c r="F2675" s="131">
        <v>46504</v>
      </c>
      <c r="G2675" s="131">
        <v>45952</v>
      </c>
      <c r="H2675" s="152" t="s">
        <v>102</v>
      </c>
    </row>
    <row r="2677" spans="4:8" ht="12.75">
      <c r="D2677" s="131">
        <v>46779.325323462486</v>
      </c>
      <c r="F2677" s="131">
        <v>46486</v>
      </c>
      <c r="G2677" s="131">
        <v>46784</v>
      </c>
      <c r="H2677" s="152" t="s">
        <v>103</v>
      </c>
    </row>
    <row r="2679" spans="4:8" ht="12.75">
      <c r="D2679" s="131">
        <v>47242</v>
      </c>
      <c r="F2679" s="131">
        <v>46822</v>
      </c>
      <c r="G2679" s="131">
        <v>47588</v>
      </c>
      <c r="H2679" s="152" t="s">
        <v>104</v>
      </c>
    </row>
    <row r="2681" spans="1:8" ht="12.75">
      <c r="A2681" s="147" t="s">
        <v>426</v>
      </c>
      <c r="C2681" s="153" t="s">
        <v>427</v>
      </c>
      <c r="D2681" s="131">
        <v>46757.275107820824</v>
      </c>
      <c r="F2681" s="131">
        <v>46604</v>
      </c>
      <c r="G2681" s="131">
        <v>46774.66666666667</v>
      </c>
      <c r="H2681" s="131">
        <v>88.32796194345033</v>
      </c>
    </row>
    <row r="2682" spans="1:8" ht="12.75">
      <c r="A2682" s="130">
        <v>38387.9597337963</v>
      </c>
      <c r="C2682" s="153" t="s">
        <v>428</v>
      </c>
      <c r="D2682" s="131">
        <v>496.117648856762</v>
      </c>
      <c r="F2682" s="131">
        <v>189.00793634130815</v>
      </c>
      <c r="G2682" s="131">
        <v>818.0399338255643</v>
      </c>
      <c r="H2682" s="131">
        <v>496.117648856762</v>
      </c>
    </row>
    <row r="2684" spans="3:8" ht="12.75">
      <c r="C2684" s="153" t="s">
        <v>429</v>
      </c>
      <c r="D2684" s="131">
        <v>1.0610491045783361</v>
      </c>
      <c r="F2684" s="131">
        <v>0.40556161776093946</v>
      </c>
      <c r="G2684" s="131">
        <v>1.7488952719967308</v>
      </c>
      <c r="H2684" s="131">
        <v>561.6767758938992</v>
      </c>
    </row>
    <row r="2685" spans="1:10" ht="12.75">
      <c r="A2685" s="147" t="s">
        <v>418</v>
      </c>
      <c r="C2685" s="148" t="s">
        <v>419</v>
      </c>
      <c r="D2685" s="148" t="s">
        <v>420</v>
      </c>
      <c r="F2685" s="148" t="s">
        <v>421</v>
      </c>
      <c r="G2685" s="148" t="s">
        <v>422</v>
      </c>
      <c r="H2685" s="148" t="s">
        <v>423</v>
      </c>
      <c r="I2685" s="149" t="s">
        <v>424</v>
      </c>
      <c r="J2685" s="148" t="s">
        <v>425</v>
      </c>
    </row>
    <row r="2686" spans="1:8" ht="12.75">
      <c r="A2686" s="150" t="s">
        <v>486</v>
      </c>
      <c r="C2686" s="151">
        <v>407.77100000018254</v>
      </c>
      <c r="D2686" s="131">
        <v>109104.58246517181</v>
      </c>
      <c r="F2686" s="131">
        <v>91800</v>
      </c>
      <c r="G2686" s="131">
        <v>89600</v>
      </c>
      <c r="H2686" s="152" t="s">
        <v>105</v>
      </c>
    </row>
    <row r="2688" spans="4:8" ht="12.75">
      <c r="D2688" s="131">
        <v>108046.09887349606</v>
      </c>
      <c r="F2688" s="131">
        <v>91100</v>
      </c>
      <c r="G2688" s="131">
        <v>89600</v>
      </c>
      <c r="H2688" s="152" t="s">
        <v>106</v>
      </c>
    </row>
    <row r="2690" spans="4:8" ht="12.75">
      <c r="D2690" s="131">
        <v>107306.82814383507</v>
      </c>
      <c r="F2690" s="131">
        <v>91400</v>
      </c>
      <c r="G2690" s="131">
        <v>89500</v>
      </c>
      <c r="H2690" s="152" t="s">
        <v>107</v>
      </c>
    </row>
    <row r="2692" spans="1:8" ht="12.75">
      <c r="A2692" s="147" t="s">
        <v>426</v>
      </c>
      <c r="C2692" s="153" t="s">
        <v>427</v>
      </c>
      <c r="D2692" s="131">
        <v>108152.50316083431</v>
      </c>
      <c r="F2692" s="131">
        <v>91433.33333333334</v>
      </c>
      <c r="G2692" s="131">
        <v>89566.66666666666</v>
      </c>
      <c r="H2692" s="131">
        <v>17667.765215341653</v>
      </c>
    </row>
    <row r="2693" spans="1:8" ht="12.75">
      <c r="A2693" s="130">
        <v>38387.96019675926</v>
      </c>
      <c r="C2693" s="153" t="s">
        <v>428</v>
      </c>
      <c r="D2693" s="131">
        <v>903.5881552131681</v>
      </c>
      <c r="F2693" s="131">
        <v>351.1884584284246</v>
      </c>
      <c r="G2693" s="131">
        <v>57.73502691896257</v>
      </c>
      <c r="H2693" s="131">
        <v>903.5881552131681</v>
      </c>
    </row>
    <row r="2695" spans="3:8" ht="12.75">
      <c r="C2695" s="153" t="s">
        <v>429</v>
      </c>
      <c r="D2695" s="131">
        <v>0.8354759518320498</v>
      </c>
      <c r="F2695" s="131">
        <v>0.3840923715950689</v>
      </c>
      <c r="G2695" s="131">
        <v>0.06446039477368357</v>
      </c>
      <c r="H2695" s="131">
        <v>5.114331915779282</v>
      </c>
    </row>
    <row r="2696" spans="1:10" ht="12.75">
      <c r="A2696" s="147" t="s">
        <v>418</v>
      </c>
      <c r="C2696" s="148" t="s">
        <v>419</v>
      </c>
      <c r="D2696" s="148" t="s">
        <v>420</v>
      </c>
      <c r="F2696" s="148" t="s">
        <v>421</v>
      </c>
      <c r="G2696" s="148" t="s">
        <v>422</v>
      </c>
      <c r="H2696" s="148" t="s">
        <v>423</v>
      </c>
      <c r="I2696" s="149" t="s">
        <v>424</v>
      </c>
      <c r="J2696" s="148" t="s">
        <v>425</v>
      </c>
    </row>
    <row r="2697" spans="1:8" ht="12.75">
      <c r="A2697" s="150" t="s">
        <v>493</v>
      </c>
      <c r="C2697" s="151">
        <v>455.40299999993294</v>
      </c>
      <c r="D2697" s="131">
        <v>103716.02212226391</v>
      </c>
      <c r="F2697" s="131">
        <v>63847.499999940395</v>
      </c>
      <c r="G2697" s="131">
        <v>65645</v>
      </c>
      <c r="H2697" s="152" t="s">
        <v>108</v>
      </c>
    </row>
    <row r="2699" spans="4:8" ht="12.75">
      <c r="D2699" s="131">
        <v>104948.3221052885</v>
      </c>
      <c r="F2699" s="131">
        <v>63509.999999940395</v>
      </c>
      <c r="G2699" s="131">
        <v>65592.5</v>
      </c>
      <c r="H2699" s="152" t="s">
        <v>109</v>
      </c>
    </row>
    <row r="2701" spans="4:8" ht="12.75">
      <c r="D2701" s="131">
        <v>105047.4263780117</v>
      </c>
      <c r="F2701" s="131">
        <v>63617.5</v>
      </c>
      <c r="G2701" s="131">
        <v>65202.500000059605</v>
      </c>
      <c r="H2701" s="152" t="s">
        <v>110</v>
      </c>
    </row>
    <row r="2703" spans="1:8" ht="12.75">
      <c r="A2703" s="147" t="s">
        <v>426</v>
      </c>
      <c r="C2703" s="153" t="s">
        <v>427</v>
      </c>
      <c r="D2703" s="131">
        <v>104570.5902018547</v>
      </c>
      <c r="F2703" s="131">
        <v>63658.3333332936</v>
      </c>
      <c r="G2703" s="131">
        <v>65480.00000001986</v>
      </c>
      <c r="H2703" s="131">
        <v>40006.719077833804</v>
      </c>
    </row>
    <row r="2704" spans="1:8" ht="12.75">
      <c r="A2704" s="130">
        <v>38387.96084490741</v>
      </c>
      <c r="C2704" s="153" t="s">
        <v>428</v>
      </c>
      <c r="D2704" s="131">
        <v>741.7347006899988</v>
      </c>
      <c r="F2704" s="131">
        <v>172.4154382058223</v>
      </c>
      <c r="G2704" s="131">
        <v>241.75142188226388</v>
      </c>
      <c r="H2704" s="131">
        <v>741.7347006899988</v>
      </c>
    </row>
    <row r="2706" spans="3:8" ht="12.75">
      <c r="C2706" s="153" t="s">
        <v>429</v>
      </c>
      <c r="D2706" s="131">
        <v>0.709314826719648</v>
      </c>
      <c r="F2706" s="131">
        <v>0.27084503972655566</v>
      </c>
      <c r="G2706" s="131">
        <v>0.3691988727583852</v>
      </c>
      <c r="H2706" s="131">
        <v>1.8540253182145248</v>
      </c>
    </row>
    <row r="2707" spans="1:16" ht="12.75">
      <c r="A2707" s="141" t="s">
        <v>409</v>
      </c>
      <c r="B2707" s="136" t="s">
        <v>582</v>
      </c>
      <c r="D2707" s="141" t="s">
        <v>410</v>
      </c>
      <c r="E2707" s="136" t="s">
        <v>411</v>
      </c>
      <c r="F2707" s="137" t="s">
        <v>458</v>
      </c>
      <c r="G2707" s="142" t="s">
        <v>413</v>
      </c>
      <c r="H2707" s="143">
        <v>2</v>
      </c>
      <c r="I2707" s="144" t="s">
        <v>414</v>
      </c>
      <c r="J2707" s="143">
        <v>11</v>
      </c>
      <c r="K2707" s="142" t="s">
        <v>415</v>
      </c>
      <c r="L2707" s="145">
        <v>1</v>
      </c>
      <c r="M2707" s="142" t="s">
        <v>416</v>
      </c>
      <c r="N2707" s="146">
        <v>1</v>
      </c>
      <c r="O2707" s="142" t="s">
        <v>417</v>
      </c>
      <c r="P2707" s="146">
        <v>1</v>
      </c>
    </row>
    <row r="2709" spans="1:10" ht="12.75">
      <c r="A2709" s="147" t="s">
        <v>418</v>
      </c>
      <c r="C2709" s="148" t="s">
        <v>419</v>
      </c>
      <c r="D2709" s="148" t="s">
        <v>420</v>
      </c>
      <c r="F2709" s="148" t="s">
        <v>421</v>
      </c>
      <c r="G2709" s="148" t="s">
        <v>422</v>
      </c>
      <c r="H2709" s="148" t="s">
        <v>423</v>
      </c>
      <c r="I2709" s="149" t="s">
        <v>424</v>
      </c>
      <c r="J2709" s="148" t="s">
        <v>425</v>
      </c>
    </row>
    <row r="2710" spans="1:8" ht="12.75">
      <c r="A2710" s="150" t="s">
        <v>489</v>
      </c>
      <c r="C2710" s="151">
        <v>228.61599999992177</v>
      </c>
      <c r="D2710" s="131">
        <v>25074.5</v>
      </c>
      <c r="F2710" s="131">
        <v>20242</v>
      </c>
      <c r="G2710" s="131">
        <v>20827</v>
      </c>
      <c r="H2710" s="152" t="s">
        <v>111</v>
      </c>
    </row>
    <row r="2712" spans="4:8" ht="12.75">
      <c r="D2712" s="131">
        <v>25140.789779037237</v>
      </c>
      <c r="F2712" s="131">
        <v>20695</v>
      </c>
      <c r="G2712" s="131">
        <v>20734</v>
      </c>
      <c r="H2712" s="152" t="s">
        <v>112</v>
      </c>
    </row>
    <row r="2714" spans="4:8" ht="12.75">
      <c r="D2714" s="131">
        <v>25434.376129329205</v>
      </c>
      <c r="F2714" s="131">
        <v>20462</v>
      </c>
      <c r="G2714" s="131">
        <v>20751</v>
      </c>
      <c r="H2714" s="152" t="s">
        <v>113</v>
      </c>
    </row>
    <row r="2716" spans="1:8" ht="12.75">
      <c r="A2716" s="147" t="s">
        <v>426</v>
      </c>
      <c r="C2716" s="153" t="s">
        <v>427</v>
      </c>
      <c r="D2716" s="131">
        <v>25216.555302788816</v>
      </c>
      <c r="F2716" s="131">
        <v>20466.333333333332</v>
      </c>
      <c r="G2716" s="131">
        <v>20770.666666666668</v>
      </c>
      <c r="H2716" s="131">
        <v>4580.574014712225</v>
      </c>
    </row>
    <row r="2717" spans="1:8" ht="12.75">
      <c r="A2717" s="130">
        <v>38387.96306712963</v>
      </c>
      <c r="C2717" s="153" t="s">
        <v>428</v>
      </c>
      <c r="D2717" s="131">
        <v>191.5281129684386</v>
      </c>
      <c r="F2717" s="131">
        <v>226.53108690273248</v>
      </c>
      <c r="G2717" s="131">
        <v>49.52103929981007</v>
      </c>
      <c r="H2717" s="131">
        <v>191.5281129684386</v>
      </c>
    </row>
    <row r="2719" spans="3:8" ht="12.75">
      <c r="C2719" s="153" t="s">
        <v>429</v>
      </c>
      <c r="D2719" s="131">
        <v>0.7595332140677304</v>
      </c>
      <c r="F2719" s="131">
        <v>1.1068474416654954</v>
      </c>
      <c r="G2719" s="131">
        <v>0.23841815043559858</v>
      </c>
      <c r="H2719" s="131">
        <v>4.181312480778053</v>
      </c>
    </row>
    <row r="2720" spans="1:10" ht="12.75">
      <c r="A2720" s="147" t="s">
        <v>418</v>
      </c>
      <c r="C2720" s="148" t="s">
        <v>419</v>
      </c>
      <c r="D2720" s="148" t="s">
        <v>420</v>
      </c>
      <c r="F2720" s="148" t="s">
        <v>421</v>
      </c>
      <c r="G2720" s="148" t="s">
        <v>422</v>
      </c>
      <c r="H2720" s="148" t="s">
        <v>423</v>
      </c>
      <c r="I2720" s="149" t="s">
        <v>424</v>
      </c>
      <c r="J2720" s="148" t="s">
        <v>425</v>
      </c>
    </row>
    <row r="2721" spans="1:8" ht="12.75">
      <c r="A2721" s="150" t="s">
        <v>490</v>
      </c>
      <c r="C2721" s="151">
        <v>231.6040000000503</v>
      </c>
      <c r="D2721" s="131">
        <v>39796.5</v>
      </c>
      <c r="F2721" s="131">
        <v>31671</v>
      </c>
      <c r="G2721" s="131">
        <v>33338</v>
      </c>
      <c r="H2721" s="152" t="s">
        <v>114</v>
      </c>
    </row>
    <row r="2723" spans="4:8" ht="12.75">
      <c r="D2723" s="131">
        <v>50560.821887254715</v>
      </c>
      <c r="F2723" s="131">
        <v>32508</v>
      </c>
      <c r="G2723" s="131">
        <v>33690</v>
      </c>
      <c r="H2723" s="152" t="s">
        <v>115</v>
      </c>
    </row>
    <row r="2725" spans="4:8" ht="12.75">
      <c r="D2725" s="131">
        <v>51262.8519076705</v>
      </c>
      <c r="F2725" s="131">
        <v>32366.000000029802</v>
      </c>
      <c r="G2725" s="131">
        <v>34464</v>
      </c>
      <c r="H2725" s="152" t="s">
        <v>116</v>
      </c>
    </row>
    <row r="2727" spans="1:8" ht="12.75">
      <c r="A2727" s="147" t="s">
        <v>426</v>
      </c>
      <c r="C2727" s="153" t="s">
        <v>427</v>
      </c>
      <c r="D2727" s="131">
        <v>47206.7245983084</v>
      </c>
      <c r="F2727" s="131">
        <v>32181.666666676603</v>
      </c>
      <c r="G2727" s="131">
        <v>33830.666666666664</v>
      </c>
      <c r="H2727" s="131">
        <v>14120.02537349772</v>
      </c>
    </row>
    <row r="2728" spans="1:8" ht="12.75">
      <c r="A2728" s="130">
        <v>38387.963530092595</v>
      </c>
      <c r="C2728" s="153" t="s">
        <v>428</v>
      </c>
      <c r="D2728" s="131">
        <v>6427.035318513658</v>
      </c>
      <c r="F2728" s="131">
        <v>447.9133100708474</v>
      </c>
      <c r="G2728" s="131">
        <v>576.0289344584467</v>
      </c>
      <c r="H2728" s="131">
        <v>6427.035318513658</v>
      </c>
    </row>
    <row r="2730" spans="3:8" ht="12.75">
      <c r="C2730" s="153" t="s">
        <v>429</v>
      </c>
      <c r="D2730" s="131">
        <v>13.614660566270176</v>
      </c>
      <c r="F2730" s="131">
        <v>1.3918275728542415</v>
      </c>
      <c r="G2730" s="131">
        <v>1.7026827763521661</v>
      </c>
      <c r="H2730" s="131">
        <v>45.51716550436761</v>
      </c>
    </row>
    <row r="2731" spans="1:10" ht="12.75">
      <c r="A2731" s="147" t="s">
        <v>418</v>
      </c>
      <c r="C2731" s="148" t="s">
        <v>419</v>
      </c>
      <c r="D2731" s="148" t="s">
        <v>420</v>
      </c>
      <c r="F2731" s="148" t="s">
        <v>421</v>
      </c>
      <c r="G2731" s="148" t="s">
        <v>422</v>
      </c>
      <c r="H2731" s="148" t="s">
        <v>423</v>
      </c>
      <c r="I2731" s="149" t="s">
        <v>424</v>
      </c>
      <c r="J2731" s="148" t="s">
        <v>425</v>
      </c>
    </row>
    <row r="2732" spans="1:8" ht="12.75">
      <c r="A2732" s="150" t="s">
        <v>488</v>
      </c>
      <c r="C2732" s="151">
        <v>267.7160000000149</v>
      </c>
      <c r="D2732" s="131">
        <v>41196.55878508091</v>
      </c>
      <c r="F2732" s="131">
        <v>7832.999999992549</v>
      </c>
      <c r="G2732" s="131">
        <v>7905.25</v>
      </c>
      <c r="H2732" s="152" t="s">
        <v>117</v>
      </c>
    </row>
    <row r="2734" spans="4:8" ht="12.75">
      <c r="D2734" s="131">
        <v>42372.62754058838</v>
      </c>
      <c r="F2734" s="131">
        <v>7859.5</v>
      </c>
      <c r="G2734" s="131">
        <v>7912</v>
      </c>
      <c r="H2734" s="152" t="s">
        <v>118</v>
      </c>
    </row>
    <row r="2736" spans="4:8" ht="12.75">
      <c r="D2736" s="131">
        <v>33010</v>
      </c>
      <c r="F2736" s="131">
        <v>7915.5</v>
      </c>
      <c r="G2736" s="131">
        <v>7921.5</v>
      </c>
      <c r="H2736" s="152" t="s">
        <v>119</v>
      </c>
    </row>
    <row r="2738" spans="1:8" ht="12.75">
      <c r="A2738" s="147" t="s">
        <v>426</v>
      </c>
      <c r="C2738" s="153" t="s">
        <v>427</v>
      </c>
      <c r="D2738" s="131">
        <v>38859.7287752231</v>
      </c>
      <c r="F2738" s="131">
        <v>7869.333333330849</v>
      </c>
      <c r="G2738" s="131">
        <v>7912.916666666666</v>
      </c>
      <c r="H2738" s="131">
        <v>30964.948216056382</v>
      </c>
    </row>
    <row r="2739" spans="1:8" ht="12.75">
      <c r="A2739" s="130">
        <v>38387.96417824074</v>
      </c>
      <c r="C2739" s="153" t="s">
        <v>428</v>
      </c>
      <c r="D2739" s="131">
        <v>5100.027400629852</v>
      </c>
      <c r="F2739" s="131">
        <v>42.11986863227807</v>
      </c>
      <c r="G2739" s="131">
        <v>8.163689933683992</v>
      </c>
      <c r="H2739" s="131">
        <v>5100.027400629852</v>
      </c>
    </row>
    <row r="2741" spans="3:8" ht="12.75">
      <c r="C2741" s="153" t="s">
        <v>429</v>
      </c>
      <c r="D2741" s="131">
        <v>13.124197109377722</v>
      </c>
      <c r="F2741" s="131">
        <v>0.5352406213862848</v>
      </c>
      <c r="G2741" s="131">
        <v>0.10316916350293077</v>
      </c>
      <c r="H2741" s="131">
        <v>16.470324332676633</v>
      </c>
    </row>
    <row r="2742" spans="1:10" ht="12.75">
      <c r="A2742" s="147" t="s">
        <v>418</v>
      </c>
      <c r="C2742" s="148" t="s">
        <v>419</v>
      </c>
      <c r="D2742" s="148" t="s">
        <v>420</v>
      </c>
      <c r="F2742" s="148" t="s">
        <v>421</v>
      </c>
      <c r="G2742" s="148" t="s">
        <v>422</v>
      </c>
      <c r="H2742" s="148" t="s">
        <v>423</v>
      </c>
      <c r="I2742" s="149" t="s">
        <v>424</v>
      </c>
      <c r="J2742" s="148" t="s">
        <v>425</v>
      </c>
    </row>
    <row r="2743" spans="1:8" ht="12.75">
      <c r="A2743" s="150" t="s">
        <v>487</v>
      </c>
      <c r="C2743" s="151">
        <v>292.40199999976903</v>
      </c>
      <c r="D2743" s="131">
        <v>43041.5</v>
      </c>
      <c r="F2743" s="131">
        <v>30377</v>
      </c>
      <c r="G2743" s="131">
        <v>29639.25</v>
      </c>
      <c r="H2743" s="152" t="s">
        <v>120</v>
      </c>
    </row>
    <row r="2745" spans="4:8" ht="12.75">
      <c r="D2745" s="131">
        <v>59103.366322398186</v>
      </c>
      <c r="F2745" s="131">
        <v>30721.25</v>
      </c>
      <c r="G2745" s="131">
        <v>29601.75</v>
      </c>
      <c r="H2745" s="152" t="s">
        <v>121</v>
      </c>
    </row>
    <row r="2747" spans="4:8" ht="12.75">
      <c r="D2747" s="131">
        <v>60139.9030495882</v>
      </c>
      <c r="F2747" s="131">
        <v>30593.000000029802</v>
      </c>
      <c r="G2747" s="131">
        <v>29800.749999970198</v>
      </c>
      <c r="H2747" s="152" t="s">
        <v>122</v>
      </c>
    </row>
    <row r="2749" spans="1:8" ht="12.75">
      <c r="A2749" s="147" t="s">
        <v>426</v>
      </c>
      <c r="C2749" s="153" t="s">
        <v>427</v>
      </c>
      <c r="D2749" s="131">
        <v>54094.92312399547</v>
      </c>
      <c r="F2749" s="131">
        <v>30563.75000000993</v>
      </c>
      <c r="G2749" s="131">
        <v>29680.583333323397</v>
      </c>
      <c r="H2749" s="131">
        <v>24037.621805729497</v>
      </c>
    </row>
    <row r="2750" spans="1:8" ht="12.75">
      <c r="A2750" s="130">
        <v>38387.964849537035</v>
      </c>
      <c r="C2750" s="153" t="s">
        <v>428</v>
      </c>
      <c r="D2750" s="131">
        <v>9586.564773956374</v>
      </c>
      <c r="F2750" s="131">
        <v>173.97898580293324</v>
      </c>
      <c r="G2750" s="131">
        <v>105.74300605654578</v>
      </c>
      <c r="H2750" s="131">
        <v>9586.564773956374</v>
      </c>
    </row>
    <row r="2752" spans="3:8" ht="12.75">
      <c r="C2752" s="153" t="s">
        <v>429</v>
      </c>
      <c r="D2752" s="131">
        <v>17.721745813340405</v>
      </c>
      <c r="F2752" s="131">
        <v>0.5692331137470917</v>
      </c>
      <c r="G2752" s="131">
        <v>0.3562699724227608</v>
      </c>
      <c r="H2752" s="131">
        <v>39.88150263547024</v>
      </c>
    </row>
    <row r="2753" spans="1:10" ht="12.75">
      <c r="A2753" s="147" t="s">
        <v>418</v>
      </c>
      <c r="C2753" s="148" t="s">
        <v>419</v>
      </c>
      <c r="D2753" s="148" t="s">
        <v>420</v>
      </c>
      <c r="F2753" s="148" t="s">
        <v>421</v>
      </c>
      <c r="G2753" s="148" t="s">
        <v>422</v>
      </c>
      <c r="H2753" s="148" t="s">
        <v>423</v>
      </c>
      <c r="I2753" s="149" t="s">
        <v>424</v>
      </c>
      <c r="J2753" s="148" t="s">
        <v>425</v>
      </c>
    </row>
    <row r="2754" spans="1:8" ht="12.75">
      <c r="A2754" s="150" t="s">
        <v>491</v>
      </c>
      <c r="C2754" s="151">
        <v>324.75400000019</v>
      </c>
      <c r="D2754" s="131">
        <v>49347.791226267815</v>
      </c>
      <c r="F2754" s="131">
        <v>40306</v>
      </c>
      <c r="G2754" s="131">
        <v>37368</v>
      </c>
      <c r="H2754" s="152" t="s">
        <v>123</v>
      </c>
    </row>
    <row r="2756" spans="4:8" ht="12.75">
      <c r="D2756" s="131">
        <v>49437.97319084406</v>
      </c>
      <c r="F2756" s="131">
        <v>39751</v>
      </c>
      <c r="G2756" s="131">
        <v>38074</v>
      </c>
      <c r="H2756" s="152" t="s">
        <v>124</v>
      </c>
    </row>
    <row r="2758" spans="4:8" ht="12.75">
      <c r="D2758" s="131">
        <v>49787.707567572594</v>
      </c>
      <c r="F2758" s="131">
        <v>40206</v>
      </c>
      <c r="G2758" s="131">
        <v>37618</v>
      </c>
      <c r="H2758" s="152" t="s">
        <v>125</v>
      </c>
    </row>
    <row r="2760" spans="1:8" ht="12.75">
      <c r="A2760" s="147" t="s">
        <v>426</v>
      </c>
      <c r="C2760" s="153" t="s">
        <v>427</v>
      </c>
      <c r="D2760" s="131">
        <v>49524.49066156149</v>
      </c>
      <c r="F2760" s="131">
        <v>40087.666666666664</v>
      </c>
      <c r="G2760" s="131">
        <v>37686.666666666664</v>
      </c>
      <c r="H2760" s="131">
        <v>10132.063052133879</v>
      </c>
    </row>
    <row r="2761" spans="1:8" ht="12.75">
      <c r="A2761" s="130">
        <v>38387.9653587963</v>
      </c>
      <c r="C2761" s="153" t="s">
        <v>428</v>
      </c>
      <c r="D2761" s="131">
        <v>232.3694286940551</v>
      </c>
      <c r="F2761" s="131">
        <v>295.81807472386356</v>
      </c>
      <c r="G2761" s="131">
        <v>357.9739282871496</v>
      </c>
      <c r="H2761" s="131">
        <v>232.3694286940551</v>
      </c>
    </row>
    <row r="2763" spans="3:8" ht="12.75">
      <c r="C2763" s="153" t="s">
        <v>429</v>
      </c>
      <c r="D2763" s="131">
        <v>0.4692010469769636</v>
      </c>
      <c r="F2763" s="131">
        <v>0.7379278948401342</v>
      </c>
      <c r="G2763" s="131">
        <v>0.9498689057681312</v>
      </c>
      <c r="H2763" s="131">
        <v>2.293406856021455</v>
      </c>
    </row>
    <row r="2764" spans="1:10" ht="12.75">
      <c r="A2764" s="147" t="s">
        <v>418</v>
      </c>
      <c r="C2764" s="148" t="s">
        <v>419</v>
      </c>
      <c r="D2764" s="148" t="s">
        <v>420</v>
      </c>
      <c r="F2764" s="148" t="s">
        <v>421</v>
      </c>
      <c r="G2764" s="148" t="s">
        <v>422</v>
      </c>
      <c r="H2764" s="148" t="s">
        <v>423</v>
      </c>
      <c r="I2764" s="149" t="s">
        <v>424</v>
      </c>
      <c r="J2764" s="148" t="s">
        <v>425</v>
      </c>
    </row>
    <row r="2765" spans="1:8" ht="12.75">
      <c r="A2765" s="150" t="s">
        <v>510</v>
      </c>
      <c r="C2765" s="151">
        <v>343.82299999985844</v>
      </c>
      <c r="D2765" s="131">
        <v>34603</v>
      </c>
      <c r="F2765" s="131">
        <v>32600</v>
      </c>
      <c r="G2765" s="131">
        <v>33828</v>
      </c>
      <c r="H2765" s="152" t="s">
        <v>126</v>
      </c>
    </row>
    <row r="2767" spans="4:8" ht="12.75">
      <c r="D2767" s="131">
        <v>35752.684728085995</v>
      </c>
      <c r="F2767" s="131">
        <v>33224</v>
      </c>
      <c r="G2767" s="131">
        <v>32982</v>
      </c>
      <c r="H2767" s="152" t="s">
        <v>127</v>
      </c>
    </row>
    <row r="2769" spans="4:8" ht="12.75">
      <c r="D2769" s="131">
        <v>35938.24981033802</v>
      </c>
      <c r="F2769" s="131">
        <v>33390</v>
      </c>
      <c r="G2769" s="131">
        <v>33274</v>
      </c>
      <c r="H2769" s="152" t="s">
        <v>128</v>
      </c>
    </row>
    <row r="2771" spans="1:8" ht="12.75">
      <c r="A2771" s="147" t="s">
        <v>426</v>
      </c>
      <c r="C2771" s="153" t="s">
        <v>427</v>
      </c>
      <c r="D2771" s="131">
        <v>35431.311512808</v>
      </c>
      <c r="F2771" s="131">
        <v>33071.333333333336</v>
      </c>
      <c r="G2771" s="131">
        <v>33361.333333333336</v>
      </c>
      <c r="H2771" s="131">
        <v>2216.024355520848</v>
      </c>
    </row>
    <row r="2772" spans="1:8" ht="12.75">
      <c r="A2772" s="130">
        <v>38387.96579861111</v>
      </c>
      <c r="C2772" s="153" t="s">
        <v>428</v>
      </c>
      <c r="D2772" s="131">
        <v>723.3142965720847</v>
      </c>
      <c r="F2772" s="131">
        <v>416.5397139929557</v>
      </c>
      <c r="G2772" s="131">
        <v>429.7084282782144</v>
      </c>
      <c r="H2772" s="131">
        <v>723.3142965720847</v>
      </c>
    </row>
    <row r="2774" spans="3:8" ht="12.75">
      <c r="C2774" s="153" t="s">
        <v>429</v>
      </c>
      <c r="D2774" s="131">
        <v>2.0414550455198794</v>
      </c>
      <c r="F2774" s="131">
        <v>1.2595189610124247</v>
      </c>
      <c r="G2774" s="131">
        <v>1.2880433284387545</v>
      </c>
      <c r="H2774" s="131">
        <v>32.64017810860563</v>
      </c>
    </row>
    <row r="2775" spans="1:10" ht="12.75">
      <c r="A2775" s="147" t="s">
        <v>418</v>
      </c>
      <c r="C2775" s="148" t="s">
        <v>419</v>
      </c>
      <c r="D2775" s="148" t="s">
        <v>420</v>
      </c>
      <c r="F2775" s="148" t="s">
        <v>421</v>
      </c>
      <c r="G2775" s="148" t="s">
        <v>422</v>
      </c>
      <c r="H2775" s="148" t="s">
        <v>423</v>
      </c>
      <c r="I2775" s="149" t="s">
        <v>424</v>
      </c>
      <c r="J2775" s="148" t="s">
        <v>425</v>
      </c>
    </row>
    <row r="2776" spans="1:8" ht="12.75">
      <c r="A2776" s="150" t="s">
        <v>492</v>
      </c>
      <c r="C2776" s="151">
        <v>361.38400000007823</v>
      </c>
      <c r="D2776" s="131">
        <v>84912.97459423542</v>
      </c>
      <c r="F2776" s="131">
        <v>34106</v>
      </c>
      <c r="G2776" s="131">
        <v>33886</v>
      </c>
      <c r="H2776" s="152" t="s">
        <v>129</v>
      </c>
    </row>
    <row r="2778" spans="4:8" ht="12.75">
      <c r="D2778" s="131">
        <v>85799.35397171974</v>
      </c>
      <c r="F2778" s="131">
        <v>34944</v>
      </c>
      <c r="G2778" s="131">
        <v>34736</v>
      </c>
      <c r="H2778" s="152" t="s">
        <v>130</v>
      </c>
    </row>
    <row r="2780" spans="4:8" ht="12.75">
      <c r="D2780" s="131">
        <v>88082.84540653229</v>
      </c>
      <c r="F2780" s="131">
        <v>34816</v>
      </c>
      <c r="G2780" s="131">
        <v>35128</v>
      </c>
      <c r="H2780" s="152" t="s">
        <v>131</v>
      </c>
    </row>
    <row r="2782" spans="1:8" ht="12.75">
      <c r="A2782" s="147" t="s">
        <v>426</v>
      </c>
      <c r="C2782" s="153" t="s">
        <v>427</v>
      </c>
      <c r="D2782" s="131">
        <v>86265.05799082914</v>
      </c>
      <c r="F2782" s="131">
        <v>34622</v>
      </c>
      <c r="G2782" s="131">
        <v>34583.333333333336</v>
      </c>
      <c r="H2782" s="131">
        <v>51660.83090464584</v>
      </c>
    </row>
    <row r="2783" spans="1:8" ht="12.75">
      <c r="A2783" s="130">
        <v>38387.96623842593</v>
      </c>
      <c r="C2783" s="153" t="s">
        <v>428</v>
      </c>
      <c r="D2783" s="131">
        <v>1635.4450210030398</v>
      </c>
      <c r="F2783" s="131">
        <v>451.4288426762295</v>
      </c>
      <c r="G2783" s="131">
        <v>634.9183674562686</v>
      </c>
      <c r="H2783" s="131">
        <v>1635.4450210030398</v>
      </c>
    </row>
    <row r="2785" spans="3:8" ht="12.75">
      <c r="C2785" s="153" t="s">
        <v>429</v>
      </c>
      <c r="D2785" s="131">
        <v>1.895837154803634</v>
      </c>
      <c r="F2785" s="131">
        <v>1.3038785820467609</v>
      </c>
      <c r="G2785" s="131">
        <v>1.8359085324036684</v>
      </c>
      <c r="H2785" s="131">
        <v>3.165735030514124</v>
      </c>
    </row>
    <row r="2786" spans="1:10" ht="12.75">
      <c r="A2786" s="147" t="s">
        <v>418</v>
      </c>
      <c r="C2786" s="148" t="s">
        <v>419</v>
      </c>
      <c r="D2786" s="148" t="s">
        <v>420</v>
      </c>
      <c r="F2786" s="148" t="s">
        <v>421</v>
      </c>
      <c r="G2786" s="148" t="s">
        <v>422</v>
      </c>
      <c r="H2786" s="148" t="s">
        <v>423</v>
      </c>
      <c r="I2786" s="149" t="s">
        <v>424</v>
      </c>
      <c r="J2786" s="148" t="s">
        <v>425</v>
      </c>
    </row>
    <row r="2787" spans="1:8" ht="12.75">
      <c r="A2787" s="150" t="s">
        <v>511</v>
      </c>
      <c r="C2787" s="151">
        <v>371.029</v>
      </c>
      <c r="D2787" s="131">
        <v>55704.04980766773</v>
      </c>
      <c r="F2787" s="131">
        <v>46760</v>
      </c>
      <c r="G2787" s="131">
        <v>45988</v>
      </c>
      <c r="H2787" s="152" t="s">
        <v>132</v>
      </c>
    </row>
    <row r="2789" spans="4:8" ht="12.75">
      <c r="D2789" s="131">
        <v>57131</v>
      </c>
      <c r="F2789" s="131">
        <v>46468</v>
      </c>
      <c r="G2789" s="131">
        <v>46894</v>
      </c>
      <c r="H2789" s="152" t="s">
        <v>133</v>
      </c>
    </row>
    <row r="2791" spans="4:8" ht="12.75">
      <c r="D2791" s="131">
        <v>57291.88806980848</v>
      </c>
      <c r="F2791" s="131">
        <v>46942</v>
      </c>
      <c r="G2791" s="131">
        <v>47460</v>
      </c>
      <c r="H2791" s="152" t="s">
        <v>134</v>
      </c>
    </row>
    <row r="2793" spans="1:8" ht="12.75">
      <c r="A2793" s="147" t="s">
        <v>426</v>
      </c>
      <c r="C2793" s="153" t="s">
        <v>427</v>
      </c>
      <c r="D2793" s="131">
        <v>56708.97929249208</v>
      </c>
      <c r="F2793" s="131">
        <v>46723.33333333333</v>
      </c>
      <c r="G2793" s="131">
        <v>46780.66666666667</v>
      </c>
      <c r="H2793" s="131">
        <v>9963.827777340557</v>
      </c>
    </row>
    <row r="2794" spans="1:8" ht="12.75">
      <c r="A2794" s="130">
        <v>38387.966678240744</v>
      </c>
      <c r="C2794" s="153" t="s">
        <v>428</v>
      </c>
      <c r="D2794" s="131">
        <v>874.0044020790259</v>
      </c>
      <c r="F2794" s="131">
        <v>239.11782311934286</v>
      </c>
      <c r="G2794" s="131">
        <v>742.5155441695031</v>
      </c>
      <c r="H2794" s="131">
        <v>874.0044020790259</v>
      </c>
    </row>
    <row r="2796" spans="3:8" ht="12.75">
      <c r="C2796" s="153" t="s">
        <v>429</v>
      </c>
      <c r="D2796" s="131">
        <v>1.5412098982968974</v>
      </c>
      <c r="F2796" s="131">
        <v>0.5117738955254539</v>
      </c>
      <c r="G2796" s="131">
        <v>1.5872273677933257</v>
      </c>
      <c r="H2796" s="131">
        <v>8.771773475116268</v>
      </c>
    </row>
    <row r="2797" spans="1:10" ht="12.75">
      <c r="A2797" s="147" t="s">
        <v>418</v>
      </c>
      <c r="C2797" s="148" t="s">
        <v>419</v>
      </c>
      <c r="D2797" s="148" t="s">
        <v>420</v>
      </c>
      <c r="F2797" s="148" t="s">
        <v>421</v>
      </c>
      <c r="G2797" s="148" t="s">
        <v>422</v>
      </c>
      <c r="H2797" s="148" t="s">
        <v>423</v>
      </c>
      <c r="I2797" s="149" t="s">
        <v>424</v>
      </c>
      <c r="J2797" s="148" t="s">
        <v>425</v>
      </c>
    </row>
    <row r="2798" spans="1:8" ht="12.75">
      <c r="A2798" s="150" t="s">
        <v>486</v>
      </c>
      <c r="C2798" s="151">
        <v>407.77100000018254</v>
      </c>
      <c r="D2798" s="131">
        <v>1317627.127067566</v>
      </c>
      <c r="F2798" s="131">
        <v>95700</v>
      </c>
      <c r="G2798" s="131">
        <v>93600</v>
      </c>
      <c r="H2798" s="152" t="s">
        <v>135</v>
      </c>
    </row>
    <row r="2800" spans="4:8" ht="12.75">
      <c r="D2800" s="131">
        <v>1199565.32803154</v>
      </c>
      <c r="F2800" s="131">
        <v>94400</v>
      </c>
      <c r="G2800" s="131">
        <v>93800</v>
      </c>
      <c r="H2800" s="152" t="s">
        <v>136</v>
      </c>
    </row>
    <row r="2802" spans="4:8" ht="12.75">
      <c r="D2802" s="131">
        <v>1298143.1527290344</v>
      </c>
      <c r="F2802" s="131">
        <v>95900</v>
      </c>
      <c r="G2802" s="131">
        <v>93700</v>
      </c>
      <c r="H2802" s="152" t="s">
        <v>137</v>
      </c>
    </row>
    <row r="2804" spans="1:8" ht="12.75">
      <c r="A2804" s="147" t="s">
        <v>426</v>
      </c>
      <c r="C2804" s="153" t="s">
        <v>427</v>
      </c>
      <c r="D2804" s="131">
        <v>1271778.5359427135</v>
      </c>
      <c r="F2804" s="131">
        <v>95333.33333333334</v>
      </c>
      <c r="G2804" s="131">
        <v>93700</v>
      </c>
      <c r="H2804" s="131">
        <v>1177275.2235737408</v>
      </c>
    </row>
    <row r="2805" spans="1:8" ht="12.75">
      <c r="A2805" s="130">
        <v>38387.967141203706</v>
      </c>
      <c r="C2805" s="153" t="s">
        <v>428</v>
      </c>
      <c r="D2805" s="131">
        <v>63292.70780763702</v>
      </c>
      <c r="F2805" s="131">
        <v>814.4527815247077</v>
      </c>
      <c r="G2805" s="131">
        <v>100</v>
      </c>
      <c r="H2805" s="131">
        <v>63292.70780763702</v>
      </c>
    </row>
    <row r="2807" spans="3:8" ht="12.75">
      <c r="C2807" s="153" t="s">
        <v>429</v>
      </c>
      <c r="D2807" s="131">
        <v>4.976708288343689</v>
      </c>
      <c r="F2807" s="131">
        <v>0.8543210995014415</v>
      </c>
      <c r="G2807" s="131">
        <v>0.10672358591248667</v>
      </c>
      <c r="H2807" s="131">
        <v>5.3762031630552345</v>
      </c>
    </row>
    <row r="2808" spans="1:10" ht="12.75">
      <c r="A2808" s="147" t="s">
        <v>418</v>
      </c>
      <c r="C2808" s="148" t="s">
        <v>419</v>
      </c>
      <c r="D2808" s="148" t="s">
        <v>420</v>
      </c>
      <c r="F2808" s="148" t="s">
        <v>421</v>
      </c>
      <c r="G2808" s="148" t="s">
        <v>422</v>
      </c>
      <c r="H2808" s="148" t="s">
        <v>423</v>
      </c>
      <c r="I2808" s="149" t="s">
        <v>424</v>
      </c>
      <c r="J2808" s="148" t="s">
        <v>425</v>
      </c>
    </row>
    <row r="2809" spans="1:8" ht="12.75">
      <c r="A2809" s="150" t="s">
        <v>493</v>
      </c>
      <c r="C2809" s="151">
        <v>455.40299999993294</v>
      </c>
      <c r="D2809" s="131">
        <v>74391.68180179596</v>
      </c>
      <c r="F2809" s="131">
        <v>63584.999999940395</v>
      </c>
      <c r="G2809" s="131">
        <v>65972.5</v>
      </c>
      <c r="H2809" s="152" t="s">
        <v>138</v>
      </c>
    </row>
    <row r="2811" spans="4:8" ht="12.75">
      <c r="D2811" s="131">
        <v>74426.50440979004</v>
      </c>
      <c r="F2811" s="131">
        <v>63584.999999940395</v>
      </c>
      <c r="G2811" s="131">
        <v>65220</v>
      </c>
      <c r="H2811" s="152" t="s">
        <v>139</v>
      </c>
    </row>
    <row r="2813" spans="4:8" ht="12.75">
      <c r="D2813" s="131">
        <v>74145</v>
      </c>
      <c r="F2813" s="131">
        <v>63562.5</v>
      </c>
      <c r="G2813" s="131">
        <v>65405</v>
      </c>
      <c r="H2813" s="152" t="s">
        <v>140</v>
      </c>
    </row>
    <row r="2815" spans="1:8" ht="12.75">
      <c r="A2815" s="147" t="s">
        <v>426</v>
      </c>
      <c r="C2815" s="153" t="s">
        <v>427</v>
      </c>
      <c r="D2815" s="131">
        <v>74321.06207052867</v>
      </c>
      <c r="F2815" s="131">
        <v>63577.49999996026</v>
      </c>
      <c r="G2815" s="131">
        <v>65532.5</v>
      </c>
      <c r="H2815" s="131">
        <v>9771.745210083533</v>
      </c>
    </row>
    <row r="2816" spans="1:8" ht="12.75">
      <c r="A2816" s="130">
        <v>38387.96778935185</v>
      </c>
      <c r="C2816" s="153" t="s">
        <v>428</v>
      </c>
      <c r="D2816" s="131">
        <v>153.4651198675143</v>
      </c>
      <c r="F2816" s="131">
        <v>12.990381025443323</v>
      </c>
      <c r="G2816" s="131">
        <v>392.117648161875</v>
      </c>
      <c r="H2816" s="131">
        <v>153.4651198675143</v>
      </c>
    </row>
    <row r="2818" spans="3:8" ht="12.75">
      <c r="C2818" s="153" t="s">
        <v>429</v>
      </c>
      <c r="D2818" s="131">
        <v>0.2064894063568145</v>
      </c>
      <c r="F2818" s="131">
        <v>0.02043235582627729</v>
      </c>
      <c r="G2818" s="131">
        <v>0.5983560037567238</v>
      </c>
      <c r="H2818" s="131">
        <v>1.5704985810431544</v>
      </c>
    </row>
    <row r="2819" spans="1:16" ht="12.75">
      <c r="A2819" s="141" t="s">
        <v>409</v>
      </c>
      <c r="B2819" s="136" t="s">
        <v>570</v>
      </c>
      <c r="D2819" s="141" t="s">
        <v>410</v>
      </c>
      <c r="E2819" s="136" t="s">
        <v>411</v>
      </c>
      <c r="F2819" s="137" t="s">
        <v>459</v>
      </c>
      <c r="G2819" s="142" t="s">
        <v>413</v>
      </c>
      <c r="H2819" s="143">
        <v>2</v>
      </c>
      <c r="I2819" s="144" t="s">
        <v>414</v>
      </c>
      <c r="J2819" s="143">
        <v>12</v>
      </c>
      <c r="K2819" s="142" t="s">
        <v>415</v>
      </c>
      <c r="L2819" s="145">
        <v>1</v>
      </c>
      <c r="M2819" s="142" t="s">
        <v>416</v>
      </c>
      <c r="N2819" s="146">
        <v>1</v>
      </c>
      <c r="O2819" s="142" t="s">
        <v>417</v>
      </c>
      <c r="P2819" s="146">
        <v>1</v>
      </c>
    </row>
    <row r="2821" spans="1:10" ht="12.75">
      <c r="A2821" s="147" t="s">
        <v>418</v>
      </c>
      <c r="C2821" s="148" t="s">
        <v>419</v>
      </c>
      <c r="D2821" s="148" t="s">
        <v>420</v>
      </c>
      <c r="F2821" s="148" t="s">
        <v>421</v>
      </c>
      <c r="G2821" s="148" t="s">
        <v>422</v>
      </c>
      <c r="H2821" s="148" t="s">
        <v>423</v>
      </c>
      <c r="I2821" s="149" t="s">
        <v>424</v>
      </c>
      <c r="J2821" s="148" t="s">
        <v>425</v>
      </c>
    </row>
    <row r="2822" spans="1:8" ht="12.75">
      <c r="A2822" s="150" t="s">
        <v>489</v>
      </c>
      <c r="C2822" s="151">
        <v>228.61599999992177</v>
      </c>
      <c r="D2822" s="131">
        <v>33045.2133590579</v>
      </c>
      <c r="F2822" s="131">
        <v>20798</v>
      </c>
      <c r="G2822" s="131">
        <v>21619</v>
      </c>
      <c r="H2822" s="152" t="s">
        <v>141</v>
      </c>
    </row>
    <row r="2824" spans="4:8" ht="12.75">
      <c r="D2824" s="131">
        <v>33002.73274791241</v>
      </c>
      <c r="F2824" s="131">
        <v>20680</v>
      </c>
      <c r="G2824" s="131">
        <v>21076</v>
      </c>
      <c r="H2824" s="152" t="s">
        <v>142</v>
      </c>
    </row>
    <row r="2826" spans="4:8" ht="12.75">
      <c r="D2826" s="131">
        <v>33054.71788585186</v>
      </c>
      <c r="F2826" s="131">
        <v>20826</v>
      </c>
      <c r="G2826" s="131">
        <v>21752</v>
      </c>
      <c r="H2826" s="152" t="s">
        <v>143</v>
      </c>
    </row>
    <row r="2828" spans="1:8" ht="12.75">
      <c r="A2828" s="147" t="s">
        <v>426</v>
      </c>
      <c r="C2828" s="153" t="s">
        <v>427</v>
      </c>
      <c r="D2828" s="131">
        <v>33034.22133094072</v>
      </c>
      <c r="F2828" s="131">
        <v>20768</v>
      </c>
      <c r="G2828" s="131">
        <v>21482.333333333336</v>
      </c>
      <c r="H2828" s="131">
        <v>11868.022462359348</v>
      </c>
    </row>
    <row r="2829" spans="1:8" ht="12.75">
      <c r="A2829" s="130">
        <v>38387.97002314815</v>
      </c>
      <c r="C2829" s="153" t="s">
        <v>428</v>
      </c>
      <c r="D2829" s="131">
        <v>27.68089870500707</v>
      </c>
      <c r="F2829" s="131">
        <v>77.48548251124207</v>
      </c>
      <c r="G2829" s="131">
        <v>358.1233493272023</v>
      </c>
      <c r="H2829" s="131">
        <v>27.68089870500707</v>
      </c>
    </row>
    <row r="2831" spans="3:8" ht="12.75">
      <c r="C2831" s="153" t="s">
        <v>429</v>
      </c>
      <c r="D2831" s="131">
        <v>0.08379461537081974</v>
      </c>
      <c r="F2831" s="131">
        <v>0.3731003587790932</v>
      </c>
      <c r="G2831" s="131">
        <v>1.6670598289782408</v>
      </c>
      <c r="H2831" s="131">
        <v>0.23323935215660302</v>
      </c>
    </row>
    <row r="2832" spans="1:10" ht="12.75">
      <c r="A2832" s="147" t="s">
        <v>418</v>
      </c>
      <c r="C2832" s="148" t="s">
        <v>419</v>
      </c>
      <c r="D2832" s="148" t="s">
        <v>420</v>
      </c>
      <c r="F2832" s="148" t="s">
        <v>421</v>
      </c>
      <c r="G2832" s="148" t="s">
        <v>422</v>
      </c>
      <c r="H2832" s="148" t="s">
        <v>423</v>
      </c>
      <c r="I2832" s="149" t="s">
        <v>424</v>
      </c>
      <c r="J2832" s="148" t="s">
        <v>425</v>
      </c>
    </row>
    <row r="2833" spans="1:8" ht="12.75">
      <c r="A2833" s="150" t="s">
        <v>490</v>
      </c>
      <c r="C2833" s="151">
        <v>231.6040000000503</v>
      </c>
      <c r="D2833" s="131">
        <v>143498.2354412079</v>
      </c>
      <c r="F2833" s="131">
        <v>33457</v>
      </c>
      <c r="G2833" s="131">
        <v>41119</v>
      </c>
      <c r="H2833" s="152" t="s">
        <v>144</v>
      </c>
    </row>
    <row r="2835" spans="4:8" ht="12.75">
      <c r="D2835" s="131">
        <v>86827</v>
      </c>
      <c r="F2835" s="131">
        <v>33140</v>
      </c>
      <c r="G2835" s="131">
        <v>39794</v>
      </c>
      <c r="H2835" s="152" t="s">
        <v>145</v>
      </c>
    </row>
    <row r="2837" spans="4:8" ht="12.75">
      <c r="D2837" s="131">
        <v>104495.50000011921</v>
      </c>
      <c r="F2837" s="131">
        <v>33588</v>
      </c>
      <c r="G2837" s="131">
        <v>45773</v>
      </c>
      <c r="H2837" s="152" t="s">
        <v>146</v>
      </c>
    </row>
    <row r="2839" spans="1:8" ht="12.75">
      <c r="A2839" s="147" t="s">
        <v>426</v>
      </c>
      <c r="C2839" s="153" t="s">
        <v>427</v>
      </c>
      <c r="D2839" s="131">
        <v>111606.91181377569</v>
      </c>
      <c r="F2839" s="131">
        <v>33395</v>
      </c>
      <c r="G2839" s="131">
        <v>42228.66666666667</v>
      </c>
      <c r="H2839" s="131">
        <v>73363.66685253539</v>
      </c>
    </row>
    <row r="2840" spans="1:8" ht="12.75">
      <c r="A2840" s="130">
        <v>38387.97048611111</v>
      </c>
      <c r="C2840" s="153" t="s">
        <v>428</v>
      </c>
      <c r="D2840" s="131">
        <v>28997.178571298366</v>
      </c>
      <c r="F2840" s="131">
        <v>230.34539283432608</v>
      </c>
      <c r="G2840" s="131">
        <v>3140.164061531393</v>
      </c>
      <c r="H2840" s="131">
        <v>28997.178571298366</v>
      </c>
    </row>
    <row r="2842" spans="3:8" ht="12.75">
      <c r="C2842" s="153" t="s">
        <v>429</v>
      </c>
      <c r="D2842" s="131">
        <v>25.981525785501784</v>
      </c>
      <c r="F2842" s="131">
        <v>0.6897601222767662</v>
      </c>
      <c r="G2842" s="131">
        <v>7.436095689021817</v>
      </c>
      <c r="H2842" s="131">
        <v>39.52525795852617</v>
      </c>
    </row>
    <row r="2843" spans="1:10" ht="12.75">
      <c r="A2843" s="147" t="s">
        <v>418</v>
      </c>
      <c r="C2843" s="148" t="s">
        <v>419</v>
      </c>
      <c r="D2843" s="148" t="s">
        <v>420</v>
      </c>
      <c r="F2843" s="148" t="s">
        <v>421</v>
      </c>
      <c r="G2843" s="148" t="s">
        <v>422</v>
      </c>
      <c r="H2843" s="148" t="s">
        <v>423</v>
      </c>
      <c r="I2843" s="149" t="s">
        <v>424</v>
      </c>
      <c r="J2843" s="148" t="s">
        <v>425</v>
      </c>
    </row>
    <row r="2844" spans="1:8" ht="12.75">
      <c r="A2844" s="150" t="s">
        <v>488</v>
      </c>
      <c r="C2844" s="151">
        <v>267.7160000000149</v>
      </c>
      <c r="D2844" s="131">
        <v>64517.659626722336</v>
      </c>
      <c r="F2844" s="131">
        <v>8074.750000007451</v>
      </c>
      <c r="G2844" s="131">
        <v>8152</v>
      </c>
      <c r="H2844" s="152" t="s">
        <v>147</v>
      </c>
    </row>
    <row r="2846" spans="4:8" ht="12.75">
      <c r="D2846" s="131">
        <v>60866.502381026745</v>
      </c>
      <c r="F2846" s="131">
        <v>8035.250000007451</v>
      </c>
      <c r="G2846" s="131">
        <v>8205.75</v>
      </c>
      <c r="H2846" s="152" t="s">
        <v>148</v>
      </c>
    </row>
    <row r="2848" spans="4:8" ht="12.75">
      <c r="D2848" s="131">
        <v>61603.71729665995</v>
      </c>
      <c r="F2848" s="131">
        <v>8049</v>
      </c>
      <c r="G2848" s="131">
        <v>8163.5</v>
      </c>
      <c r="H2848" s="152" t="s">
        <v>149</v>
      </c>
    </row>
    <row r="2850" spans="1:8" ht="12.75">
      <c r="A2850" s="147" t="s">
        <v>426</v>
      </c>
      <c r="C2850" s="153" t="s">
        <v>427</v>
      </c>
      <c r="D2850" s="131">
        <v>62329.29310146968</v>
      </c>
      <c r="F2850" s="131">
        <v>8053.000000004968</v>
      </c>
      <c r="G2850" s="131">
        <v>8173.75</v>
      </c>
      <c r="H2850" s="131">
        <v>54205.79017558984</v>
      </c>
    </row>
    <row r="2851" spans="1:8" ht="12.75">
      <c r="A2851" s="130">
        <v>38387.971134259256</v>
      </c>
      <c r="C2851" s="153" t="s">
        <v>428</v>
      </c>
      <c r="D2851" s="131">
        <v>1930.694821713749</v>
      </c>
      <c r="F2851" s="131">
        <v>20.051496204476784</v>
      </c>
      <c r="G2851" s="131">
        <v>28.3030475390902</v>
      </c>
      <c r="H2851" s="131">
        <v>1930.694821713749</v>
      </c>
    </row>
    <row r="2853" spans="3:8" ht="12.75">
      <c r="C2853" s="153" t="s">
        <v>429</v>
      </c>
      <c r="D2853" s="131">
        <v>3.097572145685421</v>
      </c>
      <c r="F2853" s="131">
        <v>0.24899411653376902</v>
      </c>
      <c r="G2853" s="131">
        <v>0.3462675949116404</v>
      </c>
      <c r="H2853" s="131">
        <v>3.561787062709746</v>
      </c>
    </row>
    <row r="2854" spans="1:10" ht="12.75">
      <c r="A2854" s="147" t="s">
        <v>418</v>
      </c>
      <c r="C2854" s="148" t="s">
        <v>419</v>
      </c>
      <c r="D2854" s="148" t="s">
        <v>420</v>
      </c>
      <c r="F2854" s="148" t="s">
        <v>421</v>
      </c>
      <c r="G2854" s="148" t="s">
        <v>422</v>
      </c>
      <c r="H2854" s="148" t="s">
        <v>423</v>
      </c>
      <c r="I2854" s="149" t="s">
        <v>424</v>
      </c>
      <c r="J2854" s="148" t="s">
        <v>425</v>
      </c>
    </row>
    <row r="2855" spans="1:8" ht="12.75">
      <c r="A2855" s="150" t="s">
        <v>487</v>
      </c>
      <c r="C2855" s="151">
        <v>292.40199999976903</v>
      </c>
      <c r="D2855" s="131">
        <v>41544.443631350994</v>
      </c>
      <c r="F2855" s="131">
        <v>32110</v>
      </c>
      <c r="G2855" s="131">
        <v>30103.250000029802</v>
      </c>
      <c r="H2855" s="152" t="s">
        <v>150</v>
      </c>
    </row>
    <row r="2857" spans="4:8" ht="12.75">
      <c r="D2857" s="131">
        <v>41432.17382735014</v>
      </c>
      <c r="F2857" s="131">
        <v>32231.75</v>
      </c>
      <c r="G2857" s="131">
        <v>30197.75</v>
      </c>
      <c r="H2857" s="152" t="s">
        <v>151</v>
      </c>
    </row>
    <row r="2859" spans="4:8" ht="12.75">
      <c r="D2859" s="131">
        <v>41520.28751051426</v>
      </c>
      <c r="F2859" s="131">
        <v>31746.5</v>
      </c>
      <c r="G2859" s="131">
        <v>29994.25</v>
      </c>
      <c r="H2859" s="152" t="s">
        <v>152</v>
      </c>
    </row>
    <row r="2861" spans="1:8" ht="12.75">
      <c r="A2861" s="147" t="s">
        <v>426</v>
      </c>
      <c r="C2861" s="153" t="s">
        <v>427</v>
      </c>
      <c r="D2861" s="131">
        <v>41498.9683230718</v>
      </c>
      <c r="F2861" s="131">
        <v>32029.416666666664</v>
      </c>
      <c r="G2861" s="131">
        <v>30098.416666676603</v>
      </c>
      <c r="H2861" s="131">
        <v>10576.876515156497</v>
      </c>
    </row>
    <row r="2862" spans="1:8" ht="12.75">
      <c r="A2862" s="130">
        <v>38387.97180555556</v>
      </c>
      <c r="C2862" s="153" t="s">
        <v>428</v>
      </c>
      <c r="D2862" s="131">
        <v>59.0932148213581</v>
      </c>
      <c r="F2862" s="131">
        <v>252.46216713268808</v>
      </c>
      <c r="G2862" s="131">
        <v>101.83606106748353</v>
      </c>
      <c r="H2862" s="131">
        <v>59.0932148213581</v>
      </c>
    </row>
    <row r="2864" spans="3:8" ht="12.75">
      <c r="C2864" s="153" t="s">
        <v>429</v>
      </c>
      <c r="D2864" s="131">
        <v>0.14239682866647219</v>
      </c>
      <c r="F2864" s="131">
        <v>0.7882196849230414</v>
      </c>
      <c r="G2864" s="131">
        <v>0.3383435819739684</v>
      </c>
      <c r="H2864" s="131">
        <v>0.5587019451033439</v>
      </c>
    </row>
    <row r="2865" spans="1:10" ht="12.75">
      <c r="A2865" s="147" t="s">
        <v>418</v>
      </c>
      <c r="C2865" s="148" t="s">
        <v>419</v>
      </c>
      <c r="D2865" s="148" t="s">
        <v>420</v>
      </c>
      <c r="F2865" s="148" t="s">
        <v>421</v>
      </c>
      <c r="G2865" s="148" t="s">
        <v>422</v>
      </c>
      <c r="H2865" s="148" t="s">
        <v>423</v>
      </c>
      <c r="I2865" s="149" t="s">
        <v>424</v>
      </c>
      <c r="J2865" s="148" t="s">
        <v>425</v>
      </c>
    </row>
    <row r="2866" spans="1:8" ht="12.75">
      <c r="A2866" s="150" t="s">
        <v>491</v>
      </c>
      <c r="C2866" s="151">
        <v>324.75400000019</v>
      </c>
      <c r="D2866" s="131">
        <v>82458.83684194088</v>
      </c>
      <c r="F2866" s="131">
        <v>41641</v>
      </c>
      <c r="G2866" s="131">
        <v>37915</v>
      </c>
      <c r="H2866" s="152" t="s">
        <v>153</v>
      </c>
    </row>
    <row r="2868" spans="4:8" ht="12.75">
      <c r="D2868" s="131">
        <v>81335.94427573681</v>
      </c>
      <c r="F2868" s="131">
        <v>41833</v>
      </c>
      <c r="G2868" s="131">
        <v>38500</v>
      </c>
      <c r="H2868" s="152" t="s">
        <v>154</v>
      </c>
    </row>
    <row r="2870" spans="4:8" ht="12.75">
      <c r="D2870" s="131">
        <v>82623.02965390682</v>
      </c>
      <c r="F2870" s="131">
        <v>42178</v>
      </c>
      <c r="G2870" s="131">
        <v>37729</v>
      </c>
      <c r="H2870" s="152" t="s">
        <v>155</v>
      </c>
    </row>
    <row r="2872" spans="1:8" ht="12.75">
      <c r="A2872" s="147" t="s">
        <v>426</v>
      </c>
      <c r="C2872" s="153" t="s">
        <v>427</v>
      </c>
      <c r="D2872" s="131">
        <v>82139.27025719483</v>
      </c>
      <c r="F2872" s="131">
        <v>41884</v>
      </c>
      <c r="G2872" s="131">
        <v>38048</v>
      </c>
      <c r="H2872" s="131">
        <v>41366.031199955774</v>
      </c>
    </row>
    <row r="2873" spans="1:8" ht="12.75">
      <c r="A2873" s="130">
        <v>38387.97231481481</v>
      </c>
      <c r="C2873" s="153" t="s">
        <v>428</v>
      </c>
      <c r="D2873" s="131">
        <v>700.5278682809709</v>
      </c>
      <c r="F2873" s="131">
        <v>272.10843426839966</v>
      </c>
      <c r="G2873" s="131">
        <v>402.3394089571639</v>
      </c>
      <c r="H2873" s="131">
        <v>700.5278682809709</v>
      </c>
    </row>
    <row r="2875" spans="3:8" ht="12.75">
      <c r="C2875" s="153" t="s">
        <v>429</v>
      </c>
      <c r="D2875" s="131">
        <v>0.8528537763818389</v>
      </c>
      <c r="F2875" s="131">
        <v>0.6496715554111347</v>
      </c>
      <c r="G2875" s="131">
        <v>1.0574521892271969</v>
      </c>
      <c r="H2875" s="131">
        <v>1.693485809394544</v>
      </c>
    </row>
    <row r="2876" spans="1:10" ht="12.75">
      <c r="A2876" s="147" t="s">
        <v>418</v>
      </c>
      <c r="C2876" s="148" t="s">
        <v>419</v>
      </c>
      <c r="D2876" s="148" t="s">
        <v>420</v>
      </c>
      <c r="F2876" s="148" t="s">
        <v>421</v>
      </c>
      <c r="G2876" s="148" t="s">
        <v>422</v>
      </c>
      <c r="H2876" s="148" t="s">
        <v>423</v>
      </c>
      <c r="I2876" s="149" t="s">
        <v>424</v>
      </c>
      <c r="J2876" s="148" t="s">
        <v>425</v>
      </c>
    </row>
    <row r="2877" spans="1:8" ht="12.75">
      <c r="A2877" s="150" t="s">
        <v>510</v>
      </c>
      <c r="C2877" s="151">
        <v>343.82299999985844</v>
      </c>
      <c r="D2877" s="131">
        <v>34804</v>
      </c>
      <c r="F2877" s="131">
        <v>33786</v>
      </c>
      <c r="G2877" s="131">
        <v>33528</v>
      </c>
      <c r="H2877" s="152" t="s">
        <v>156</v>
      </c>
    </row>
    <row r="2879" spans="4:8" ht="12.75">
      <c r="D2879" s="131">
        <v>34783.5</v>
      </c>
      <c r="F2879" s="131">
        <v>34240</v>
      </c>
      <c r="G2879" s="131">
        <v>33426</v>
      </c>
      <c r="H2879" s="152" t="s">
        <v>157</v>
      </c>
    </row>
    <row r="2881" spans="4:8" ht="12.75">
      <c r="D2881" s="131">
        <v>35250.67671537399</v>
      </c>
      <c r="F2881" s="131">
        <v>33508</v>
      </c>
      <c r="G2881" s="131">
        <v>33514</v>
      </c>
      <c r="H2881" s="152" t="s">
        <v>158</v>
      </c>
    </row>
    <row r="2883" spans="1:8" ht="12.75">
      <c r="A2883" s="147" t="s">
        <v>426</v>
      </c>
      <c r="C2883" s="153" t="s">
        <v>427</v>
      </c>
      <c r="D2883" s="131">
        <v>34946.058905124664</v>
      </c>
      <c r="F2883" s="131">
        <v>33844.666666666664</v>
      </c>
      <c r="G2883" s="131">
        <v>33489.333333333336</v>
      </c>
      <c r="H2883" s="131">
        <v>1277.7770388427982</v>
      </c>
    </row>
    <row r="2884" spans="1:8" ht="12.75">
      <c r="A2884" s="130">
        <v>38387.97275462963</v>
      </c>
      <c r="C2884" s="153" t="s">
        <v>428</v>
      </c>
      <c r="D2884" s="131">
        <v>264.0058147861244</v>
      </c>
      <c r="F2884" s="131">
        <v>369.50958490049123</v>
      </c>
      <c r="G2884" s="131">
        <v>55.293158105983906</v>
      </c>
      <c r="H2884" s="131">
        <v>264.0058147861244</v>
      </c>
    </row>
    <row r="2886" spans="3:8" ht="12.75">
      <c r="C2886" s="153" t="s">
        <v>429</v>
      </c>
      <c r="D2886" s="131">
        <v>0.755466633599159</v>
      </c>
      <c r="F2886" s="131">
        <v>1.0917808366670019</v>
      </c>
      <c r="G2886" s="131">
        <v>0.1651067746127639</v>
      </c>
      <c r="H2886" s="131">
        <v>20.66133658382356</v>
      </c>
    </row>
    <row r="2887" spans="1:10" ht="12.75">
      <c r="A2887" s="147" t="s">
        <v>418</v>
      </c>
      <c r="C2887" s="148" t="s">
        <v>419</v>
      </c>
      <c r="D2887" s="148" t="s">
        <v>420</v>
      </c>
      <c r="F2887" s="148" t="s">
        <v>421</v>
      </c>
      <c r="G2887" s="148" t="s">
        <v>422</v>
      </c>
      <c r="H2887" s="148" t="s">
        <v>423</v>
      </c>
      <c r="I2887" s="149" t="s">
        <v>424</v>
      </c>
      <c r="J2887" s="148" t="s">
        <v>425</v>
      </c>
    </row>
    <row r="2888" spans="1:8" ht="12.75">
      <c r="A2888" s="150" t="s">
        <v>492</v>
      </c>
      <c r="C2888" s="151">
        <v>361.38400000007823</v>
      </c>
      <c r="D2888" s="131">
        <v>58227.1799557209</v>
      </c>
      <c r="F2888" s="131">
        <v>34162</v>
      </c>
      <c r="G2888" s="131">
        <v>35800</v>
      </c>
      <c r="H2888" s="152" t="s">
        <v>159</v>
      </c>
    </row>
    <row r="2890" spans="4:8" ht="12.75">
      <c r="D2890" s="131">
        <v>56890.152741611004</v>
      </c>
      <c r="F2890" s="131">
        <v>35288</v>
      </c>
      <c r="G2890" s="131">
        <v>34440</v>
      </c>
      <c r="H2890" s="152" t="s">
        <v>160</v>
      </c>
    </row>
    <row r="2892" spans="4:8" ht="12.75">
      <c r="D2892" s="131">
        <v>58325.006793260574</v>
      </c>
      <c r="F2892" s="131">
        <v>35310</v>
      </c>
      <c r="G2892" s="131">
        <v>34902</v>
      </c>
      <c r="H2892" s="152" t="s">
        <v>161</v>
      </c>
    </row>
    <row r="2894" spans="1:8" ht="12.75">
      <c r="A2894" s="147" t="s">
        <v>426</v>
      </c>
      <c r="C2894" s="153" t="s">
        <v>427</v>
      </c>
      <c r="D2894" s="131">
        <v>57814.11316353083</v>
      </c>
      <c r="F2894" s="131">
        <v>34920</v>
      </c>
      <c r="G2894" s="131">
        <v>35047.333333333336</v>
      </c>
      <c r="H2894" s="131">
        <v>22835.585119755175</v>
      </c>
    </row>
    <row r="2895" spans="1:8" ht="12.75">
      <c r="A2895" s="130">
        <v>38387.97319444444</v>
      </c>
      <c r="C2895" s="153" t="s">
        <v>428</v>
      </c>
      <c r="D2895" s="131">
        <v>801.6668064047625</v>
      </c>
      <c r="F2895" s="131">
        <v>656.5394123736974</v>
      </c>
      <c r="G2895" s="131">
        <v>691.549949991563</v>
      </c>
      <c r="H2895" s="131">
        <v>801.6668064047625</v>
      </c>
    </row>
    <row r="2897" spans="3:8" ht="12.75">
      <c r="C2897" s="153" t="s">
        <v>429</v>
      </c>
      <c r="D2897" s="131">
        <v>1.3866282167767545</v>
      </c>
      <c r="F2897" s="131">
        <v>1.880124319512306</v>
      </c>
      <c r="G2897" s="131">
        <v>1.9731884974365042</v>
      </c>
      <c r="H2897" s="131">
        <v>3.5106033070781115</v>
      </c>
    </row>
    <row r="2898" spans="1:10" ht="12.75">
      <c r="A2898" s="147" t="s">
        <v>418</v>
      </c>
      <c r="C2898" s="148" t="s">
        <v>419</v>
      </c>
      <c r="D2898" s="148" t="s">
        <v>420</v>
      </c>
      <c r="F2898" s="148" t="s">
        <v>421</v>
      </c>
      <c r="G2898" s="148" t="s">
        <v>422</v>
      </c>
      <c r="H2898" s="148" t="s">
        <v>423</v>
      </c>
      <c r="I2898" s="149" t="s">
        <v>424</v>
      </c>
      <c r="J2898" s="148" t="s">
        <v>425</v>
      </c>
    </row>
    <row r="2899" spans="1:8" ht="12.75">
      <c r="A2899" s="150" t="s">
        <v>511</v>
      </c>
      <c r="C2899" s="151">
        <v>371.029</v>
      </c>
      <c r="D2899" s="131">
        <v>50156.06018167734</v>
      </c>
      <c r="F2899" s="131">
        <v>46518</v>
      </c>
      <c r="G2899" s="131">
        <v>47100</v>
      </c>
      <c r="H2899" s="152" t="s">
        <v>162</v>
      </c>
    </row>
    <row r="2901" spans="4:8" ht="12.75">
      <c r="D2901" s="131">
        <v>50134.2034265399</v>
      </c>
      <c r="F2901" s="131">
        <v>46896</v>
      </c>
      <c r="G2901" s="131">
        <v>46474</v>
      </c>
      <c r="H2901" s="152" t="s">
        <v>163</v>
      </c>
    </row>
    <row r="2903" spans="4:8" ht="12.75">
      <c r="D2903" s="131">
        <v>49887.75408834219</v>
      </c>
      <c r="F2903" s="131">
        <v>46618</v>
      </c>
      <c r="G2903" s="131">
        <v>46734</v>
      </c>
      <c r="H2903" s="152" t="s">
        <v>164</v>
      </c>
    </row>
    <row r="2905" spans="1:8" ht="12.75">
      <c r="A2905" s="147" t="s">
        <v>426</v>
      </c>
      <c r="C2905" s="153" t="s">
        <v>427</v>
      </c>
      <c r="D2905" s="131">
        <v>50059.33923218648</v>
      </c>
      <c r="F2905" s="131">
        <v>46677.33333333333</v>
      </c>
      <c r="G2905" s="131">
        <v>46769.33333333333</v>
      </c>
      <c r="H2905" s="131">
        <v>3346.995328028619</v>
      </c>
    </row>
    <row r="2906" spans="1:8" ht="12.75">
      <c r="A2906" s="130">
        <v>38387.973645833335</v>
      </c>
      <c r="C2906" s="153" t="s">
        <v>428</v>
      </c>
      <c r="D2906" s="131">
        <v>148.99840813727306</v>
      </c>
      <c r="F2906" s="131">
        <v>195.8604945703276</v>
      </c>
      <c r="G2906" s="131">
        <v>314.49218326268993</v>
      </c>
      <c r="H2906" s="131">
        <v>148.99840813727306</v>
      </c>
    </row>
    <row r="2908" spans="3:8" ht="12.75">
      <c r="C2908" s="153" t="s">
        <v>429</v>
      </c>
      <c r="D2908" s="131">
        <v>0.2976435774475267</v>
      </c>
      <c r="F2908" s="131">
        <v>0.4196051500449775</v>
      </c>
      <c r="G2908" s="131">
        <v>0.672432469843537</v>
      </c>
      <c r="H2908" s="131">
        <v>4.4517064869951035</v>
      </c>
    </row>
    <row r="2909" spans="1:10" ht="12.75">
      <c r="A2909" s="147" t="s">
        <v>418</v>
      </c>
      <c r="C2909" s="148" t="s">
        <v>419</v>
      </c>
      <c r="D2909" s="148" t="s">
        <v>420</v>
      </c>
      <c r="F2909" s="148" t="s">
        <v>421</v>
      </c>
      <c r="G2909" s="148" t="s">
        <v>422</v>
      </c>
      <c r="H2909" s="148" t="s">
        <v>423</v>
      </c>
      <c r="I2909" s="149" t="s">
        <v>424</v>
      </c>
      <c r="J2909" s="148" t="s">
        <v>425</v>
      </c>
    </row>
    <row r="2910" spans="1:8" ht="12.75">
      <c r="A2910" s="150" t="s">
        <v>486</v>
      </c>
      <c r="C2910" s="151">
        <v>407.77100000018254</v>
      </c>
      <c r="D2910" s="131">
        <v>503695.2136230469</v>
      </c>
      <c r="F2910" s="131">
        <v>92600</v>
      </c>
      <c r="G2910" s="131">
        <v>91300</v>
      </c>
      <c r="H2910" s="152" t="s">
        <v>165</v>
      </c>
    </row>
    <row r="2912" spans="4:8" ht="12.75">
      <c r="D2912" s="131">
        <v>489264.35585975647</v>
      </c>
      <c r="F2912" s="131">
        <v>93800</v>
      </c>
      <c r="G2912" s="131">
        <v>91400</v>
      </c>
      <c r="H2912" s="152" t="s">
        <v>166</v>
      </c>
    </row>
    <row r="2914" spans="4:8" ht="12.75">
      <c r="D2914" s="131">
        <v>489164.4429535866</v>
      </c>
      <c r="F2914" s="131">
        <v>92700</v>
      </c>
      <c r="G2914" s="131">
        <v>91400</v>
      </c>
      <c r="H2914" s="152" t="s">
        <v>167</v>
      </c>
    </row>
    <row r="2916" spans="1:8" ht="12.75">
      <c r="A2916" s="147" t="s">
        <v>426</v>
      </c>
      <c r="C2916" s="153" t="s">
        <v>427</v>
      </c>
      <c r="D2916" s="131">
        <v>494041.3374787966</v>
      </c>
      <c r="F2916" s="131">
        <v>93033.33333333334</v>
      </c>
      <c r="G2916" s="131">
        <v>91366.66666666666</v>
      </c>
      <c r="H2916" s="131">
        <v>401854.96431317815</v>
      </c>
    </row>
    <row r="2917" spans="1:8" ht="12.75">
      <c r="A2917" s="130">
        <v>38387.9741087963</v>
      </c>
      <c r="C2917" s="153" t="s">
        <v>428</v>
      </c>
      <c r="D2917" s="131">
        <v>8360.651236811267</v>
      </c>
      <c r="F2917" s="131">
        <v>665.8328118479393</v>
      </c>
      <c r="G2917" s="131">
        <v>57.73502691896257</v>
      </c>
      <c r="H2917" s="131">
        <v>8360.651236811267</v>
      </c>
    </row>
    <row r="2919" spans="3:8" ht="12.75">
      <c r="C2919" s="153" t="s">
        <v>429</v>
      </c>
      <c r="D2919" s="131">
        <v>1.6922979116439</v>
      </c>
      <c r="F2919" s="131">
        <v>0.7156927393564376</v>
      </c>
      <c r="G2919" s="131">
        <v>0.06319047090729213</v>
      </c>
      <c r="H2919" s="131">
        <v>2.0805146083240995</v>
      </c>
    </row>
    <row r="2920" spans="1:10" ht="12.75">
      <c r="A2920" s="147" t="s">
        <v>418</v>
      </c>
      <c r="C2920" s="148" t="s">
        <v>419</v>
      </c>
      <c r="D2920" s="148" t="s">
        <v>420</v>
      </c>
      <c r="F2920" s="148" t="s">
        <v>421</v>
      </c>
      <c r="G2920" s="148" t="s">
        <v>422</v>
      </c>
      <c r="H2920" s="148" t="s">
        <v>423</v>
      </c>
      <c r="I2920" s="149" t="s">
        <v>424</v>
      </c>
      <c r="J2920" s="148" t="s">
        <v>425</v>
      </c>
    </row>
    <row r="2921" spans="1:8" ht="12.75">
      <c r="A2921" s="150" t="s">
        <v>493</v>
      </c>
      <c r="C2921" s="151">
        <v>455.40299999993294</v>
      </c>
      <c r="D2921" s="131">
        <v>70657.36619257927</v>
      </c>
      <c r="F2921" s="131">
        <v>63517.5</v>
      </c>
      <c r="G2921" s="131">
        <v>66097.5</v>
      </c>
      <c r="H2921" s="152" t="s">
        <v>168</v>
      </c>
    </row>
    <row r="2923" spans="4:8" ht="12.75">
      <c r="D2923" s="131">
        <v>70847.47526800632</v>
      </c>
      <c r="F2923" s="131">
        <v>63552.500000059605</v>
      </c>
      <c r="G2923" s="131">
        <v>65660</v>
      </c>
      <c r="H2923" s="152" t="s">
        <v>169</v>
      </c>
    </row>
    <row r="2925" spans="4:8" ht="12.75">
      <c r="D2925" s="131">
        <v>70670</v>
      </c>
      <c r="F2925" s="131">
        <v>63684.999999940395</v>
      </c>
      <c r="G2925" s="131">
        <v>66117.5</v>
      </c>
      <c r="H2925" s="152" t="s">
        <v>170</v>
      </c>
    </row>
    <row r="2927" spans="1:8" ht="12.75">
      <c r="A2927" s="147" t="s">
        <v>426</v>
      </c>
      <c r="C2927" s="153" t="s">
        <v>427</v>
      </c>
      <c r="D2927" s="131">
        <v>70724.94715352853</v>
      </c>
      <c r="F2927" s="131">
        <v>63585</v>
      </c>
      <c r="G2927" s="131">
        <v>65958.33333333333</v>
      </c>
      <c r="H2927" s="131">
        <v>5960.179711668066</v>
      </c>
    </row>
    <row r="2928" spans="1:8" ht="12.75">
      <c r="A2928" s="130">
        <v>38387.974756944444</v>
      </c>
      <c r="C2928" s="153" t="s">
        <v>428</v>
      </c>
      <c r="D2928" s="131">
        <v>106.30031703783271</v>
      </c>
      <c r="F2928" s="131">
        <v>88.35298518930743</v>
      </c>
      <c r="G2928" s="131">
        <v>258.5576982673951</v>
      </c>
      <c r="H2928" s="131">
        <v>106.30031703783271</v>
      </c>
    </row>
    <row r="2930" spans="3:8" ht="12.75">
      <c r="C2930" s="153" t="s">
        <v>429</v>
      </c>
      <c r="D2930" s="131">
        <v>0.15030102010126323</v>
      </c>
      <c r="F2930" s="131">
        <v>0.1389525598636588</v>
      </c>
      <c r="G2930" s="131">
        <v>0.3920015640187924</v>
      </c>
      <c r="H2930" s="131">
        <v>1.7835085883355455</v>
      </c>
    </row>
    <row r="2931" spans="1:16" ht="12.75">
      <c r="A2931" s="141" t="s">
        <v>409</v>
      </c>
      <c r="B2931" s="136" t="s">
        <v>359</v>
      </c>
      <c r="D2931" s="141" t="s">
        <v>410</v>
      </c>
      <c r="E2931" s="136" t="s">
        <v>411</v>
      </c>
      <c r="F2931" s="137" t="s">
        <v>460</v>
      </c>
      <c r="G2931" s="142" t="s">
        <v>413</v>
      </c>
      <c r="H2931" s="143">
        <v>2</v>
      </c>
      <c r="I2931" s="144" t="s">
        <v>414</v>
      </c>
      <c r="J2931" s="143">
        <v>13</v>
      </c>
      <c r="K2931" s="142" t="s">
        <v>415</v>
      </c>
      <c r="L2931" s="145">
        <v>1</v>
      </c>
      <c r="M2931" s="142" t="s">
        <v>416</v>
      </c>
      <c r="N2931" s="146">
        <v>1</v>
      </c>
      <c r="O2931" s="142" t="s">
        <v>417</v>
      </c>
      <c r="P2931" s="146">
        <v>1</v>
      </c>
    </row>
    <row r="2933" spans="1:10" ht="12.75">
      <c r="A2933" s="147" t="s">
        <v>418</v>
      </c>
      <c r="C2933" s="148" t="s">
        <v>419</v>
      </c>
      <c r="D2933" s="148" t="s">
        <v>420</v>
      </c>
      <c r="F2933" s="148" t="s">
        <v>421</v>
      </c>
      <c r="G2933" s="148" t="s">
        <v>422</v>
      </c>
      <c r="H2933" s="148" t="s">
        <v>423</v>
      </c>
      <c r="I2933" s="149" t="s">
        <v>424</v>
      </c>
      <c r="J2933" s="148" t="s">
        <v>425</v>
      </c>
    </row>
    <row r="2934" spans="1:8" ht="12.75">
      <c r="A2934" s="150" t="s">
        <v>489</v>
      </c>
      <c r="C2934" s="151">
        <v>228.61599999992177</v>
      </c>
      <c r="D2934" s="131">
        <v>48240.01910853386</v>
      </c>
      <c r="F2934" s="131">
        <v>20679</v>
      </c>
      <c r="G2934" s="131">
        <v>21447</v>
      </c>
      <c r="H2934" s="152" t="s">
        <v>171</v>
      </c>
    </row>
    <row r="2936" spans="4:8" ht="12.75">
      <c r="D2936" s="131">
        <v>50384.96454787254</v>
      </c>
      <c r="F2936" s="131">
        <v>21146</v>
      </c>
      <c r="G2936" s="131">
        <v>21457</v>
      </c>
      <c r="H2936" s="152" t="s">
        <v>172</v>
      </c>
    </row>
    <row r="2938" spans="4:8" ht="12.75">
      <c r="D2938" s="131">
        <v>51472.0168107748</v>
      </c>
      <c r="F2938" s="131">
        <v>21148</v>
      </c>
      <c r="G2938" s="131">
        <v>21626</v>
      </c>
      <c r="H2938" s="152" t="s">
        <v>173</v>
      </c>
    </row>
    <row r="2940" spans="1:8" ht="12.75">
      <c r="A2940" s="147" t="s">
        <v>426</v>
      </c>
      <c r="C2940" s="153" t="s">
        <v>427</v>
      </c>
      <c r="D2940" s="131">
        <v>50032.3334890604</v>
      </c>
      <c r="F2940" s="131">
        <v>20991</v>
      </c>
      <c r="G2940" s="131">
        <v>21510</v>
      </c>
      <c r="H2940" s="131">
        <v>28752.021478616538</v>
      </c>
    </row>
    <row r="2941" spans="1:8" ht="12.75">
      <c r="A2941" s="130">
        <v>38387.97697916667</v>
      </c>
      <c r="C2941" s="153" t="s">
        <v>428</v>
      </c>
      <c r="D2941" s="131">
        <v>1644.6014059800614</v>
      </c>
      <c r="F2941" s="131">
        <v>270.20177645604036</v>
      </c>
      <c r="G2941" s="131">
        <v>100.58329881247681</v>
      </c>
      <c r="H2941" s="131">
        <v>1644.6014059800614</v>
      </c>
    </row>
    <row r="2943" spans="3:8" ht="12.75">
      <c r="C2943" s="153" t="s">
        <v>429</v>
      </c>
      <c r="D2943" s="131">
        <v>3.2870771584932266</v>
      </c>
      <c r="F2943" s="131">
        <v>1.2872267946074047</v>
      </c>
      <c r="G2943" s="131">
        <v>0.4676118029403849</v>
      </c>
      <c r="H2943" s="131">
        <v>5.719950533576171</v>
      </c>
    </row>
    <row r="2944" spans="1:10" ht="12.75">
      <c r="A2944" s="147" t="s">
        <v>418</v>
      </c>
      <c r="C2944" s="148" t="s">
        <v>419</v>
      </c>
      <c r="D2944" s="148" t="s">
        <v>420</v>
      </c>
      <c r="F2944" s="148" t="s">
        <v>421</v>
      </c>
      <c r="G2944" s="148" t="s">
        <v>422</v>
      </c>
      <c r="H2944" s="148" t="s">
        <v>423</v>
      </c>
      <c r="I2944" s="149" t="s">
        <v>424</v>
      </c>
      <c r="J2944" s="148" t="s">
        <v>425</v>
      </c>
    </row>
    <row r="2945" spans="1:8" ht="12.75">
      <c r="A2945" s="150" t="s">
        <v>490</v>
      </c>
      <c r="C2945" s="151">
        <v>231.6040000000503</v>
      </c>
      <c r="D2945" s="131">
        <v>99968.88343775272</v>
      </c>
      <c r="F2945" s="131">
        <v>33053</v>
      </c>
      <c r="G2945" s="131">
        <v>35021</v>
      </c>
      <c r="H2945" s="152" t="s">
        <v>174</v>
      </c>
    </row>
    <row r="2947" spans="4:8" ht="12.75">
      <c r="D2947" s="131">
        <v>102689.84599626064</v>
      </c>
      <c r="F2947" s="131">
        <v>33188</v>
      </c>
      <c r="G2947" s="131">
        <v>44710</v>
      </c>
      <c r="H2947" s="152" t="s">
        <v>175</v>
      </c>
    </row>
    <row r="2949" spans="4:8" ht="12.75">
      <c r="D2949" s="131">
        <v>104602.05689573288</v>
      </c>
      <c r="F2949" s="131">
        <v>33591</v>
      </c>
      <c r="G2949" s="131">
        <v>36918</v>
      </c>
      <c r="H2949" s="152" t="s">
        <v>176</v>
      </c>
    </row>
    <row r="2951" spans="1:8" ht="12.75">
      <c r="A2951" s="147" t="s">
        <v>426</v>
      </c>
      <c r="C2951" s="153" t="s">
        <v>427</v>
      </c>
      <c r="D2951" s="131">
        <v>102420.2621099154</v>
      </c>
      <c r="F2951" s="131">
        <v>33277.333333333336</v>
      </c>
      <c r="G2951" s="131">
        <v>38883</v>
      </c>
      <c r="H2951" s="131">
        <v>66066.33032696968</v>
      </c>
    </row>
    <row r="2952" spans="1:8" ht="12.75">
      <c r="A2952" s="130">
        <v>38387.97744212963</v>
      </c>
      <c r="C2952" s="153" t="s">
        <v>428</v>
      </c>
      <c r="D2952" s="131">
        <v>2328.3214290050937</v>
      </c>
      <c r="F2952" s="131">
        <v>279.9041502610016</v>
      </c>
      <c r="G2952" s="131">
        <v>5134.695609283963</v>
      </c>
      <c r="H2952" s="131">
        <v>2328.3214290050937</v>
      </c>
    </row>
    <row r="2954" spans="3:8" ht="12.75">
      <c r="C2954" s="153" t="s">
        <v>429</v>
      </c>
      <c r="D2954" s="131">
        <v>2.2733015724040873</v>
      </c>
      <c r="F2954" s="131">
        <v>0.8411255416930491</v>
      </c>
      <c r="G2954" s="131">
        <v>13.20550268570831</v>
      </c>
      <c r="H2954" s="131">
        <v>3.524217884483625</v>
      </c>
    </row>
    <row r="2955" spans="1:10" ht="12.75">
      <c r="A2955" s="147" t="s">
        <v>418</v>
      </c>
      <c r="C2955" s="148" t="s">
        <v>419</v>
      </c>
      <c r="D2955" s="148" t="s">
        <v>420</v>
      </c>
      <c r="F2955" s="148" t="s">
        <v>421</v>
      </c>
      <c r="G2955" s="148" t="s">
        <v>422</v>
      </c>
      <c r="H2955" s="148" t="s">
        <v>423</v>
      </c>
      <c r="I2955" s="149" t="s">
        <v>424</v>
      </c>
      <c r="J2955" s="148" t="s">
        <v>425</v>
      </c>
    </row>
    <row r="2956" spans="1:8" ht="12.75">
      <c r="A2956" s="150" t="s">
        <v>488</v>
      </c>
      <c r="C2956" s="151">
        <v>267.7160000000149</v>
      </c>
      <c r="D2956" s="131">
        <v>93457.40507948399</v>
      </c>
      <c r="F2956" s="131">
        <v>8161.5</v>
      </c>
      <c r="G2956" s="131">
        <v>8296.25</v>
      </c>
      <c r="H2956" s="152" t="s">
        <v>177</v>
      </c>
    </row>
    <row r="2958" spans="4:8" ht="12.75">
      <c r="D2958" s="131">
        <v>97574.4464328289</v>
      </c>
      <c r="F2958" s="131">
        <v>8178</v>
      </c>
      <c r="G2958" s="131">
        <v>8261.5</v>
      </c>
      <c r="H2958" s="152" t="s">
        <v>178</v>
      </c>
    </row>
    <row r="2960" spans="4:8" ht="12.75">
      <c r="D2960" s="131">
        <v>93098.61818218231</v>
      </c>
      <c r="F2960" s="131">
        <v>8197.5</v>
      </c>
      <c r="G2960" s="131">
        <v>8403.5</v>
      </c>
      <c r="H2960" s="152" t="s">
        <v>179</v>
      </c>
    </row>
    <row r="2962" spans="1:8" ht="12.75">
      <c r="A2962" s="147" t="s">
        <v>426</v>
      </c>
      <c r="C2962" s="153" t="s">
        <v>427</v>
      </c>
      <c r="D2962" s="131">
        <v>94710.15656483173</v>
      </c>
      <c r="F2962" s="131">
        <v>8179</v>
      </c>
      <c r="G2962" s="131">
        <v>8320.416666666666</v>
      </c>
      <c r="H2962" s="131">
        <v>86448.58688559463</v>
      </c>
    </row>
    <row r="2963" spans="1:8" ht="12.75">
      <c r="A2963" s="130">
        <v>38387.97809027778</v>
      </c>
      <c r="C2963" s="153" t="s">
        <v>428</v>
      </c>
      <c r="D2963" s="131">
        <v>2487.026205200664</v>
      </c>
      <c r="F2963" s="131">
        <v>18.020821290940102</v>
      </c>
      <c r="G2963" s="131">
        <v>74.02040822187712</v>
      </c>
      <c r="H2963" s="131">
        <v>2487.026205200664</v>
      </c>
    </row>
    <row r="2965" spans="3:8" ht="12.75">
      <c r="C2965" s="153" t="s">
        <v>429</v>
      </c>
      <c r="D2965" s="131">
        <v>2.625934002651791</v>
      </c>
      <c r="F2965" s="131">
        <v>0.22033037401809633</v>
      </c>
      <c r="G2965" s="131">
        <v>0.8896238155766695</v>
      </c>
      <c r="H2965" s="131">
        <v>2.8768847413225798</v>
      </c>
    </row>
    <row r="2966" spans="1:10" ht="12.75">
      <c r="A2966" s="147" t="s">
        <v>418</v>
      </c>
      <c r="C2966" s="148" t="s">
        <v>419</v>
      </c>
      <c r="D2966" s="148" t="s">
        <v>420</v>
      </c>
      <c r="F2966" s="148" t="s">
        <v>421</v>
      </c>
      <c r="G2966" s="148" t="s">
        <v>422</v>
      </c>
      <c r="H2966" s="148" t="s">
        <v>423</v>
      </c>
      <c r="I2966" s="149" t="s">
        <v>424</v>
      </c>
      <c r="J2966" s="148" t="s">
        <v>425</v>
      </c>
    </row>
    <row r="2967" spans="1:8" ht="12.75">
      <c r="A2967" s="150" t="s">
        <v>487</v>
      </c>
      <c r="C2967" s="151">
        <v>292.40199999976903</v>
      </c>
      <c r="D2967" s="131">
        <v>84249.4002622366</v>
      </c>
      <c r="F2967" s="131">
        <v>32439.5</v>
      </c>
      <c r="G2967" s="131">
        <v>30669.749999970198</v>
      </c>
      <c r="H2967" s="152" t="s">
        <v>180</v>
      </c>
    </row>
    <row r="2969" spans="4:8" ht="12.75">
      <c r="D2969" s="131">
        <v>84923.91270697117</v>
      </c>
      <c r="F2969" s="131">
        <v>32397.75</v>
      </c>
      <c r="G2969" s="131">
        <v>30304</v>
      </c>
      <c r="H2969" s="152" t="s">
        <v>181</v>
      </c>
    </row>
    <row r="2971" spans="4:8" ht="12.75">
      <c r="D2971" s="131">
        <v>84652.58175206184</v>
      </c>
      <c r="F2971" s="131">
        <v>32956.5</v>
      </c>
      <c r="G2971" s="131">
        <v>30773.25</v>
      </c>
      <c r="H2971" s="152" t="s">
        <v>182</v>
      </c>
    </row>
    <row r="2973" spans="1:8" ht="12.75">
      <c r="A2973" s="147" t="s">
        <v>426</v>
      </c>
      <c r="C2973" s="153" t="s">
        <v>427</v>
      </c>
      <c r="D2973" s="131">
        <v>84608.63157375655</v>
      </c>
      <c r="F2973" s="131">
        <v>32597.916666666664</v>
      </c>
      <c r="G2973" s="131">
        <v>30582.333333323397</v>
      </c>
      <c r="H2973" s="131">
        <v>53166.54376773587</v>
      </c>
    </row>
    <row r="2974" spans="1:8" ht="12.75">
      <c r="A2974" s="130">
        <v>38387.97876157407</v>
      </c>
      <c r="C2974" s="153" t="s">
        <v>428</v>
      </c>
      <c r="D2974" s="131">
        <v>339.39722031260726</v>
      </c>
      <c r="F2974" s="131">
        <v>311.2431056800027</v>
      </c>
      <c r="G2974" s="131">
        <v>246.53629718743633</v>
      </c>
      <c r="H2974" s="131">
        <v>339.39722031260726</v>
      </c>
    </row>
    <row r="2976" spans="3:8" ht="12.75">
      <c r="C2976" s="153" t="s">
        <v>429</v>
      </c>
      <c r="D2976" s="131">
        <v>0.4011378201014182</v>
      </c>
      <c r="F2976" s="131">
        <v>0.954794470035159</v>
      </c>
      <c r="G2976" s="131">
        <v>0.8061395920984329</v>
      </c>
      <c r="H2976" s="131">
        <v>0.6383661533375252</v>
      </c>
    </row>
    <row r="2977" spans="1:10" ht="12.75">
      <c r="A2977" s="147" t="s">
        <v>418</v>
      </c>
      <c r="C2977" s="148" t="s">
        <v>419</v>
      </c>
      <c r="D2977" s="148" t="s">
        <v>420</v>
      </c>
      <c r="F2977" s="148" t="s">
        <v>421</v>
      </c>
      <c r="G2977" s="148" t="s">
        <v>422</v>
      </c>
      <c r="H2977" s="148" t="s">
        <v>423</v>
      </c>
      <c r="I2977" s="149" t="s">
        <v>424</v>
      </c>
      <c r="J2977" s="148" t="s">
        <v>425</v>
      </c>
    </row>
    <row r="2978" spans="1:8" ht="12.75">
      <c r="A2978" s="150" t="s">
        <v>491</v>
      </c>
      <c r="C2978" s="151">
        <v>324.75400000019</v>
      </c>
      <c r="D2978" s="131">
        <v>68354.95276725292</v>
      </c>
      <c r="F2978" s="131">
        <v>42702</v>
      </c>
      <c r="G2978" s="131">
        <v>39337</v>
      </c>
      <c r="H2978" s="152" t="s">
        <v>183</v>
      </c>
    </row>
    <row r="2980" spans="4:8" ht="12.75">
      <c r="D2980" s="131">
        <v>71195.0058799982</v>
      </c>
      <c r="F2980" s="131">
        <v>42924</v>
      </c>
      <c r="G2980" s="131">
        <v>39122</v>
      </c>
      <c r="H2980" s="152" t="s">
        <v>184</v>
      </c>
    </row>
    <row r="2982" spans="4:8" ht="12.75">
      <c r="D2982" s="131">
        <v>71451.46701490879</v>
      </c>
      <c r="F2982" s="131">
        <v>42575</v>
      </c>
      <c r="G2982" s="131">
        <v>39436</v>
      </c>
      <c r="H2982" s="152" t="s">
        <v>185</v>
      </c>
    </row>
    <row r="2984" spans="1:8" ht="12.75">
      <c r="A2984" s="147" t="s">
        <v>426</v>
      </c>
      <c r="C2984" s="153" t="s">
        <v>427</v>
      </c>
      <c r="D2984" s="131">
        <v>70333.8085540533</v>
      </c>
      <c r="F2984" s="131">
        <v>42733.66666666667</v>
      </c>
      <c r="G2984" s="131">
        <v>39298.333333333336</v>
      </c>
      <c r="H2984" s="131">
        <v>28594.88487279629</v>
      </c>
    </row>
    <row r="2985" spans="1:8" ht="12.75">
      <c r="A2985" s="130">
        <v>38387.97928240741</v>
      </c>
      <c r="C2985" s="153" t="s">
        <v>428</v>
      </c>
      <c r="D2985" s="131">
        <v>1718.5301123761421</v>
      </c>
      <c r="F2985" s="131">
        <v>176.6418221524374</v>
      </c>
      <c r="G2985" s="131">
        <v>160.53140918005215</v>
      </c>
      <c r="H2985" s="131">
        <v>1718.5301123761421</v>
      </c>
    </row>
    <row r="2987" spans="3:8" ht="12.75">
      <c r="C2987" s="153" t="s">
        <v>429</v>
      </c>
      <c r="D2987" s="131">
        <v>2.4433912334711807</v>
      </c>
      <c r="F2987" s="131">
        <v>0.41335517387330223</v>
      </c>
      <c r="G2987" s="131">
        <v>0.4084941918997043</v>
      </c>
      <c r="H2987" s="131">
        <v>6.009921424831697</v>
      </c>
    </row>
    <row r="2988" spans="1:10" ht="12.75">
      <c r="A2988" s="147" t="s">
        <v>418</v>
      </c>
      <c r="C2988" s="148" t="s">
        <v>419</v>
      </c>
      <c r="D2988" s="148" t="s">
        <v>420</v>
      </c>
      <c r="F2988" s="148" t="s">
        <v>421</v>
      </c>
      <c r="G2988" s="148" t="s">
        <v>422</v>
      </c>
      <c r="H2988" s="148" t="s">
        <v>423</v>
      </c>
      <c r="I2988" s="149" t="s">
        <v>424</v>
      </c>
      <c r="J2988" s="148" t="s">
        <v>425</v>
      </c>
    </row>
    <row r="2989" spans="1:8" ht="12.75">
      <c r="A2989" s="150" t="s">
        <v>510</v>
      </c>
      <c r="C2989" s="151">
        <v>343.82299999985844</v>
      </c>
      <c r="D2989" s="131">
        <v>67936.5</v>
      </c>
      <c r="F2989" s="131">
        <v>34920</v>
      </c>
      <c r="G2989" s="131">
        <v>34110</v>
      </c>
      <c r="H2989" s="152" t="s">
        <v>186</v>
      </c>
    </row>
    <row r="2991" spans="4:8" ht="12.75">
      <c r="D2991" s="131">
        <v>71271.54925656319</v>
      </c>
      <c r="F2991" s="131">
        <v>34608</v>
      </c>
      <c r="G2991" s="131">
        <v>34172</v>
      </c>
      <c r="H2991" s="152" t="s">
        <v>187</v>
      </c>
    </row>
    <row r="2993" spans="4:8" ht="12.75">
      <c r="D2993" s="131">
        <v>71812.24697601795</v>
      </c>
      <c r="F2993" s="131">
        <v>34804</v>
      </c>
      <c r="G2993" s="131">
        <v>34092</v>
      </c>
      <c r="H2993" s="152" t="s">
        <v>188</v>
      </c>
    </row>
    <row r="2995" spans="1:8" ht="12.75">
      <c r="A2995" s="147" t="s">
        <v>426</v>
      </c>
      <c r="C2995" s="153" t="s">
        <v>427</v>
      </c>
      <c r="D2995" s="131">
        <v>70340.09874419372</v>
      </c>
      <c r="F2995" s="131">
        <v>34777.333333333336</v>
      </c>
      <c r="G2995" s="131">
        <v>34124.666666666664</v>
      </c>
      <c r="H2995" s="131">
        <v>35886.74424683922</v>
      </c>
    </row>
    <row r="2996" spans="1:8" ht="12.75">
      <c r="A2996" s="130">
        <v>38387.97972222222</v>
      </c>
      <c r="C2996" s="153" t="s">
        <v>428</v>
      </c>
      <c r="D2996" s="131">
        <v>2099.060194056643</v>
      </c>
      <c r="F2996" s="131">
        <v>157.70013739161212</v>
      </c>
      <c r="G2996" s="131">
        <v>41.968241961432376</v>
      </c>
      <c r="H2996" s="131">
        <v>2099.060194056643</v>
      </c>
    </row>
    <row r="2998" spans="3:8" ht="12.75">
      <c r="C2998" s="153" t="s">
        <v>429</v>
      </c>
      <c r="D2998" s="131">
        <v>2.984158725295949</v>
      </c>
      <c r="F2998" s="131">
        <v>0.45345666926238976</v>
      </c>
      <c r="G2998" s="131">
        <v>0.12298506054691348</v>
      </c>
      <c r="H2998" s="131">
        <v>5.849124065473066</v>
      </c>
    </row>
    <row r="2999" spans="1:10" ht="12.75">
      <c r="A2999" s="147" t="s">
        <v>418</v>
      </c>
      <c r="C2999" s="148" t="s">
        <v>419</v>
      </c>
      <c r="D2999" s="148" t="s">
        <v>420</v>
      </c>
      <c r="F2999" s="148" t="s">
        <v>421</v>
      </c>
      <c r="G2999" s="148" t="s">
        <v>422</v>
      </c>
      <c r="H2999" s="148" t="s">
        <v>423</v>
      </c>
      <c r="I2999" s="149" t="s">
        <v>424</v>
      </c>
      <c r="J2999" s="148" t="s">
        <v>425</v>
      </c>
    </row>
    <row r="3000" spans="1:8" ht="12.75">
      <c r="A3000" s="150" t="s">
        <v>492</v>
      </c>
      <c r="C3000" s="151">
        <v>361.38400000007823</v>
      </c>
      <c r="D3000" s="131">
        <v>75669.14410114288</v>
      </c>
      <c r="F3000" s="131">
        <v>35850</v>
      </c>
      <c r="G3000" s="131">
        <v>35620</v>
      </c>
      <c r="H3000" s="152" t="s">
        <v>189</v>
      </c>
    </row>
    <row r="3002" spans="4:8" ht="12.75">
      <c r="D3002" s="131">
        <v>72376.03447759151</v>
      </c>
      <c r="F3002" s="131">
        <v>35722</v>
      </c>
      <c r="G3002" s="131">
        <v>35234</v>
      </c>
      <c r="H3002" s="152" t="s">
        <v>190</v>
      </c>
    </row>
    <row r="3004" spans="4:8" ht="12.75">
      <c r="D3004" s="131">
        <v>76323.14091014862</v>
      </c>
      <c r="F3004" s="131">
        <v>36756</v>
      </c>
      <c r="G3004" s="131">
        <v>36682</v>
      </c>
      <c r="H3004" s="152" t="s">
        <v>191</v>
      </c>
    </row>
    <row r="3006" spans="1:8" ht="12.75">
      <c r="A3006" s="147" t="s">
        <v>426</v>
      </c>
      <c r="C3006" s="153" t="s">
        <v>427</v>
      </c>
      <c r="D3006" s="131">
        <v>74789.43982962768</v>
      </c>
      <c r="F3006" s="131">
        <v>36109.333333333336</v>
      </c>
      <c r="G3006" s="131">
        <v>35845.333333333336</v>
      </c>
      <c r="H3006" s="131">
        <v>38801.45259752553</v>
      </c>
    </row>
    <row r="3007" spans="1:8" ht="12.75">
      <c r="A3007" s="130">
        <v>38387.980150462965</v>
      </c>
      <c r="C3007" s="153" t="s">
        <v>428</v>
      </c>
      <c r="D3007" s="131">
        <v>2115.4956869430407</v>
      </c>
      <c r="F3007" s="131">
        <v>563.6748471710737</v>
      </c>
      <c r="G3007" s="131">
        <v>749.8382047704248</v>
      </c>
      <c r="H3007" s="131">
        <v>2115.4956869430407</v>
      </c>
    </row>
    <row r="3009" spans="3:8" ht="12.75">
      <c r="C3009" s="153" t="s">
        <v>429</v>
      </c>
      <c r="D3009" s="131">
        <v>2.8286021285387295</v>
      </c>
      <c r="F3009" s="131">
        <v>1.5610225809700364</v>
      </c>
      <c r="G3009" s="131">
        <v>2.091871200631671</v>
      </c>
      <c r="H3009" s="131">
        <v>5.45210435518064</v>
      </c>
    </row>
    <row r="3010" spans="1:10" ht="12.75">
      <c r="A3010" s="147" t="s">
        <v>418</v>
      </c>
      <c r="C3010" s="148" t="s">
        <v>419</v>
      </c>
      <c r="D3010" s="148" t="s">
        <v>420</v>
      </c>
      <c r="F3010" s="148" t="s">
        <v>421</v>
      </c>
      <c r="G3010" s="148" t="s">
        <v>422</v>
      </c>
      <c r="H3010" s="148" t="s">
        <v>423</v>
      </c>
      <c r="I3010" s="149" t="s">
        <v>424</v>
      </c>
      <c r="J3010" s="148" t="s">
        <v>425</v>
      </c>
    </row>
    <row r="3011" spans="1:8" ht="12.75">
      <c r="A3011" s="150" t="s">
        <v>511</v>
      </c>
      <c r="C3011" s="151">
        <v>371.029</v>
      </c>
      <c r="D3011" s="131">
        <v>77647.74330735207</v>
      </c>
      <c r="F3011" s="131">
        <v>48434</v>
      </c>
      <c r="G3011" s="131">
        <v>48896</v>
      </c>
      <c r="H3011" s="152" t="s">
        <v>192</v>
      </c>
    </row>
    <row r="3013" spans="4:8" ht="12.75">
      <c r="D3013" s="131">
        <v>75536.38210237026</v>
      </c>
      <c r="F3013" s="131">
        <v>48614</v>
      </c>
      <c r="G3013" s="131">
        <v>48838</v>
      </c>
      <c r="H3013" s="152" t="s">
        <v>193</v>
      </c>
    </row>
    <row r="3015" spans="4:8" ht="12.75">
      <c r="D3015" s="131">
        <v>77294.65595853329</v>
      </c>
      <c r="F3015" s="131">
        <v>48306</v>
      </c>
      <c r="G3015" s="131">
        <v>48474</v>
      </c>
      <c r="H3015" s="152" t="s">
        <v>194</v>
      </c>
    </row>
    <row r="3017" spans="1:8" ht="12.75">
      <c r="A3017" s="147" t="s">
        <v>426</v>
      </c>
      <c r="C3017" s="153" t="s">
        <v>427</v>
      </c>
      <c r="D3017" s="131">
        <v>76826.2604560852</v>
      </c>
      <c r="F3017" s="131">
        <v>48451.33333333333</v>
      </c>
      <c r="G3017" s="131">
        <v>48736</v>
      </c>
      <c r="H3017" s="131">
        <v>28266.597313026712</v>
      </c>
    </row>
    <row r="3018" spans="1:8" ht="12.75">
      <c r="A3018" s="130">
        <v>38387.98060185185</v>
      </c>
      <c r="C3018" s="153" t="s">
        <v>428</v>
      </c>
      <c r="D3018" s="131">
        <v>1130.9320468136407</v>
      </c>
      <c r="F3018" s="131">
        <v>154.7298721428197</v>
      </c>
      <c r="G3018" s="131">
        <v>228.74439883852895</v>
      </c>
      <c r="H3018" s="131">
        <v>1130.9320468136407</v>
      </c>
    </row>
    <row r="3020" spans="3:8" ht="12.75">
      <c r="C3020" s="153" t="s">
        <v>429</v>
      </c>
      <c r="D3020" s="131">
        <v>1.4720644218523358</v>
      </c>
      <c r="F3020" s="131">
        <v>0.31935111275125505</v>
      </c>
      <c r="G3020" s="131">
        <v>0.46935406852948325</v>
      </c>
      <c r="H3020" s="131">
        <v>4.000948661381497</v>
      </c>
    </row>
    <row r="3021" spans="1:10" ht="12.75">
      <c r="A3021" s="147" t="s">
        <v>418</v>
      </c>
      <c r="C3021" s="148" t="s">
        <v>419</v>
      </c>
      <c r="D3021" s="148" t="s">
        <v>420</v>
      </c>
      <c r="F3021" s="148" t="s">
        <v>421</v>
      </c>
      <c r="G3021" s="148" t="s">
        <v>422</v>
      </c>
      <c r="H3021" s="148" t="s">
        <v>423</v>
      </c>
      <c r="I3021" s="149" t="s">
        <v>424</v>
      </c>
      <c r="J3021" s="148" t="s">
        <v>425</v>
      </c>
    </row>
    <row r="3022" spans="1:8" ht="12.75">
      <c r="A3022" s="150" t="s">
        <v>486</v>
      </c>
      <c r="C3022" s="151">
        <v>407.77100000018254</v>
      </c>
      <c r="D3022" s="131">
        <v>5966398.992141724</v>
      </c>
      <c r="F3022" s="131">
        <v>106900</v>
      </c>
      <c r="G3022" s="131">
        <v>108400</v>
      </c>
      <c r="H3022" s="152" t="s">
        <v>195</v>
      </c>
    </row>
    <row r="3024" spans="4:8" ht="12.75">
      <c r="D3024" s="131">
        <v>5985199.374465942</v>
      </c>
      <c r="F3024" s="131">
        <v>110900</v>
      </c>
      <c r="G3024" s="131">
        <v>104200</v>
      </c>
      <c r="H3024" s="152" t="s">
        <v>196</v>
      </c>
    </row>
    <row r="3026" spans="4:8" ht="12.75">
      <c r="D3026" s="131">
        <v>5457157.915657043</v>
      </c>
      <c r="F3026" s="131">
        <v>107900</v>
      </c>
      <c r="G3026" s="131">
        <v>108600</v>
      </c>
      <c r="H3026" s="152" t="s">
        <v>197</v>
      </c>
    </row>
    <row r="3028" spans="1:8" ht="12.75">
      <c r="A3028" s="147" t="s">
        <v>426</v>
      </c>
      <c r="C3028" s="153" t="s">
        <v>427</v>
      </c>
      <c r="D3028" s="131">
        <v>5802918.760754904</v>
      </c>
      <c r="F3028" s="131">
        <v>108566.66666666666</v>
      </c>
      <c r="G3028" s="131">
        <v>107066.66666666666</v>
      </c>
      <c r="H3028" s="131">
        <v>5695114.3582391795</v>
      </c>
    </row>
    <row r="3029" spans="1:8" ht="12.75">
      <c r="A3029" s="130">
        <v>38387.98106481481</v>
      </c>
      <c r="C3029" s="153" t="s">
        <v>428</v>
      </c>
      <c r="D3029" s="131">
        <v>299585.1883788093</v>
      </c>
      <c r="F3029" s="131">
        <v>2081.6659994661327</v>
      </c>
      <c r="G3029" s="131">
        <v>2484.61935381123</v>
      </c>
      <c r="H3029" s="131">
        <v>299585.1883788093</v>
      </c>
    </row>
    <row r="3031" spans="3:8" ht="12.75">
      <c r="C3031" s="153" t="s">
        <v>429</v>
      </c>
      <c r="D3031" s="131">
        <v>5.162663837462309</v>
      </c>
      <c r="F3031" s="131">
        <v>1.9174080437207246</v>
      </c>
      <c r="G3031" s="131">
        <v>2.3206282881175877</v>
      </c>
      <c r="H3031" s="131">
        <v>5.260389336087632</v>
      </c>
    </row>
    <row r="3032" spans="1:10" ht="12.75">
      <c r="A3032" s="147" t="s">
        <v>418</v>
      </c>
      <c r="C3032" s="148" t="s">
        <v>419</v>
      </c>
      <c r="D3032" s="148" t="s">
        <v>420</v>
      </c>
      <c r="F3032" s="148" t="s">
        <v>421</v>
      </c>
      <c r="G3032" s="148" t="s">
        <v>422</v>
      </c>
      <c r="H3032" s="148" t="s">
        <v>423</v>
      </c>
      <c r="I3032" s="149" t="s">
        <v>424</v>
      </c>
      <c r="J3032" s="148" t="s">
        <v>425</v>
      </c>
    </row>
    <row r="3033" spans="1:8" ht="12.75">
      <c r="A3033" s="150" t="s">
        <v>493</v>
      </c>
      <c r="C3033" s="151">
        <v>455.40299999993294</v>
      </c>
      <c r="D3033" s="131">
        <v>547556.1024503708</v>
      </c>
      <c r="F3033" s="131">
        <v>67330</v>
      </c>
      <c r="G3033" s="131">
        <v>69632.5</v>
      </c>
      <c r="H3033" s="152" t="s">
        <v>198</v>
      </c>
    </row>
    <row r="3035" spans="4:8" ht="12.75">
      <c r="D3035" s="131">
        <v>562335.1149768829</v>
      </c>
      <c r="F3035" s="131">
        <v>66750</v>
      </c>
      <c r="G3035" s="131">
        <v>68950</v>
      </c>
      <c r="H3035" s="152" t="s">
        <v>199</v>
      </c>
    </row>
    <row r="3037" spans="4:8" ht="12.75">
      <c r="D3037" s="131">
        <v>563982.7756919861</v>
      </c>
      <c r="F3037" s="131">
        <v>66717.5</v>
      </c>
      <c r="G3037" s="131">
        <v>69487.5</v>
      </c>
      <c r="H3037" s="152" t="s">
        <v>200</v>
      </c>
    </row>
    <row r="3039" spans="1:8" ht="12.75">
      <c r="A3039" s="147" t="s">
        <v>426</v>
      </c>
      <c r="C3039" s="153" t="s">
        <v>427</v>
      </c>
      <c r="D3039" s="131">
        <v>557957.9977064133</v>
      </c>
      <c r="F3039" s="131">
        <v>66932.5</v>
      </c>
      <c r="G3039" s="131">
        <v>69356.66666666667</v>
      </c>
      <c r="H3039" s="131">
        <v>489820.4613692039</v>
      </c>
    </row>
    <row r="3040" spans="1:8" ht="12.75">
      <c r="A3040" s="130">
        <v>38387.98171296297</v>
      </c>
      <c r="C3040" s="153" t="s">
        <v>428</v>
      </c>
      <c r="D3040" s="131">
        <v>9045.897697094639</v>
      </c>
      <c r="F3040" s="131">
        <v>344.6284230878237</v>
      </c>
      <c r="G3040" s="131">
        <v>359.5686072689513</v>
      </c>
      <c r="H3040" s="131">
        <v>9045.897697094639</v>
      </c>
    </row>
    <row r="3042" spans="3:8" ht="12.75">
      <c r="C3042" s="153" t="s">
        <v>429</v>
      </c>
      <c r="D3042" s="131">
        <v>1.621250655834208</v>
      </c>
      <c r="F3042" s="131">
        <v>0.5148895126998448</v>
      </c>
      <c r="G3042" s="131">
        <v>0.5184340951635766</v>
      </c>
      <c r="H3042" s="131">
        <v>1.8467782402981863</v>
      </c>
    </row>
    <row r="3043" spans="1:16" ht="12.75">
      <c r="A3043" s="141" t="s">
        <v>409</v>
      </c>
      <c r="B3043" s="136" t="s">
        <v>356</v>
      </c>
      <c r="D3043" s="141" t="s">
        <v>410</v>
      </c>
      <c r="E3043" s="136" t="s">
        <v>411</v>
      </c>
      <c r="F3043" s="137" t="s">
        <v>462</v>
      </c>
      <c r="G3043" s="142" t="s">
        <v>413</v>
      </c>
      <c r="H3043" s="143">
        <v>2</v>
      </c>
      <c r="I3043" s="144" t="s">
        <v>414</v>
      </c>
      <c r="J3043" s="143">
        <v>14</v>
      </c>
      <c r="K3043" s="142" t="s">
        <v>415</v>
      </c>
      <c r="L3043" s="145">
        <v>1</v>
      </c>
      <c r="M3043" s="142" t="s">
        <v>416</v>
      </c>
      <c r="N3043" s="146">
        <v>1</v>
      </c>
      <c r="O3043" s="142" t="s">
        <v>417</v>
      </c>
      <c r="P3043" s="146">
        <v>1</v>
      </c>
    </row>
    <row r="3045" spans="1:10" ht="12.75">
      <c r="A3045" s="147" t="s">
        <v>418</v>
      </c>
      <c r="C3045" s="148" t="s">
        <v>419</v>
      </c>
      <c r="D3045" s="148" t="s">
        <v>420</v>
      </c>
      <c r="F3045" s="148" t="s">
        <v>421</v>
      </c>
      <c r="G3045" s="148" t="s">
        <v>422</v>
      </c>
      <c r="H3045" s="148" t="s">
        <v>423</v>
      </c>
      <c r="I3045" s="149" t="s">
        <v>424</v>
      </c>
      <c r="J3045" s="148" t="s">
        <v>425</v>
      </c>
    </row>
    <row r="3046" spans="1:8" ht="12.75">
      <c r="A3046" s="150" t="s">
        <v>489</v>
      </c>
      <c r="C3046" s="151">
        <v>228.61599999992177</v>
      </c>
      <c r="D3046" s="131">
        <v>24175.61781680584</v>
      </c>
      <c r="F3046" s="131">
        <v>20882</v>
      </c>
      <c r="G3046" s="131">
        <v>20978</v>
      </c>
      <c r="H3046" s="152" t="s">
        <v>201</v>
      </c>
    </row>
    <row r="3048" spans="4:8" ht="12.75">
      <c r="D3048" s="131">
        <v>24010.79509678483</v>
      </c>
      <c r="F3048" s="131">
        <v>21202</v>
      </c>
      <c r="G3048" s="131">
        <v>20820</v>
      </c>
      <c r="H3048" s="152" t="s">
        <v>202</v>
      </c>
    </row>
    <row r="3050" spans="4:8" ht="12.75">
      <c r="D3050" s="131">
        <v>24081.404919177294</v>
      </c>
      <c r="F3050" s="131">
        <v>20949</v>
      </c>
      <c r="G3050" s="131">
        <v>21266</v>
      </c>
      <c r="H3050" s="152" t="s">
        <v>203</v>
      </c>
    </row>
    <row r="3052" spans="1:8" ht="12.75">
      <c r="A3052" s="147" t="s">
        <v>426</v>
      </c>
      <c r="C3052" s="153" t="s">
        <v>427</v>
      </c>
      <c r="D3052" s="131">
        <v>24089.272610922657</v>
      </c>
      <c r="F3052" s="131">
        <v>21011</v>
      </c>
      <c r="G3052" s="131">
        <v>21021.333333333336</v>
      </c>
      <c r="H3052" s="131">
        <v>3072.5123846389297</v>
      </c>
    </row>
    <row r="3053" spans="1:8" ht="12.75">
      <c r="A3053" s="130">
        <v>38387.98394675926</v>
      </c>
      <c r="C3053" s="153" t="s">
        <v>428</v>
      </c>
      <c r="D3053" s="131">
        <v>82.69254917467191</v>
      </c>
      <c r="F3053" s="131">
        <v>168.76907299620984</v>
      </c>
      <c r="G3053" s="131">
        <v>226.13565250383078</v>
      </c>
      <c r="H3053" s="131">
        <v>82.69254917467191</v>
      </c>
    </row>
    <row r="3055" spans="3:8" ht="12.75">
      <c r="C3055" s="153" t="s">
        <v>429</v>
      </c>
      <c r="D3055" s="131">
        <v>0.34327540939188483</v>
      </c>
      <c r="F3055" s="131">
        <v>0.803241506811717</v>
      </c>
      <c r="G3055" s="131">
        <v>1.0757436215772744</v>
      </c>
      <c r="H3055" s="131">
        <v>2.6913658538235525</v>
      </c>
    </row>
    <row r="3056" spans="1:10" ht="12.75">
      <c r="A3056" s="147" t="s">
        <v>418</v>
      </c>
      <c r="C3056" s="148" t="s">
        <v>419</v>
      </c>
      <c r="D3056" s="148" t="s">
        <v>420</v>
      </c>
      <c r="F3056" s="148" t="s">
        <v>421</v>
      </c>
      <c r="G3056" s="148" t="s">
        <v>422</v>
      </c>
      <c r="H3056" s="148" t="s">
        <v>423</v>
      </c>
      <c r="I3056" s="149" t="s">
        <v>424</v>
      </c>
      <c r="J3056" s="148" t="s">
        <v>425</v>
      </c>
    </row>
    <row r="3057" spans="1:8" ht="12.75">
      <c r="A3057" s="150" t="s">
        <v>490</v>
      </c>
      <c r="C3057" s="151">
        <v>231.6040000000503</v>
      </c>
      <c r="D3057" s="131">
        <v>37193.043875455856</v>
      </c>
      <c r="F3057" s="131">
        <v>32077.999999970198</v>
      </c>
      <c r="G3057" s="131">
        <v>34388</v>
      </c>
      <c r="H3057" s="152" t="s">
        <v>204</v>
      </c>
    </row>
    <row r="3059" spans="4:8" ht="12.75">
      <c r="D3059" s="131">
        <v>34899</v>
      </c>
      <c r="F3059" s="131">
        <v>33167</v>
      </c>
      <c r="G3059" s="131">
        <v>34070</v>
      </c>
      <c r="H3059" s="152" t="s">
        <v>205</v>
      </c>
    </row>
    <row r="3061" spans="4:8" ht="12.75">
      <c r="D3061" s="131">
        <v>34916</v>
      </c>
      <c r="F3061" s="131">
        <v>33037</v>
      </c>
      <c r="G3061" s="131">
        <v>34031</v>
      </c>
      <c r="H3061" s="152" t="s">
        <v>206</v>
      </c>
    </row>
    <row r="3063" spans="1:8" ht="12.75">
      <c r="A3063" s="147" t="s">
        <v>426</v>
      </c>
      <c r="C3063" s="153" t="s">
        <v>427</v>
      </c>
      <c r="D3063" s="131">
        <v>35669.34795848528</v>
      </c>
      <c r="F3063" s="131">
        <v>32760.666666656733</v>
      </c>
      <c r="G3063" s="131">
        <v>34163</v>
      </c>
      <c r="H3063" s="131">
        <v>2139.028578644806</v>
      </c>
    </row>
    <row r="3064" spans="1:8" ht="12.75">
      <c r="A3064" s="130">
        <v>38387.98440972222</v>
      </c>
      <c r="C3064" s="153" t="s">
        <v>428</v>
      </c>
      <c r="D3064" s="131">
        <v>1319.5867480178913</v>
      </c>
      <c r="F3064" s="131">
        <v>594.7691429066255</v>
      </c>
      <c r="G3064" s="131">
        <v>195.82900704441104</v>
      </c>
      <c r="H3064" s="131">
        <v>1319.5867480178913</v>
      </c>
    </row>
    <row r="3066" spans="3:8" ht="12.75">
      <c r="C3066" s="153" t="s">
        <v>429</v>
      </c>
      <c r="D3066" s="131">
        <v>3.6994978140719796</v>
      </c>
      <c r="F3066" s="131">
        <v>1.815497678842939</v>
      </c>
      <c r="G3066" s="131">
        <v>0.573219585646492</v>
      </c>
      <c r="H3066" s="131">
        <v>61.690935838450706</v>
      </c>
    </row>
    <row r="3067" spans="1:10" ht="12.75">
      <c r="A3067" s="147" t="s">
        <v>418</v>
      </c>
      <c r="C3067" s="148" t="s">
        <v>419</v>
      </c>
      <c r="D3067" s="148" t="s">
        <v>420</v>
      </c>
      <c r="F3067" s="148" t="s">
        <v>421</v>
      </c>
      <c r="G3067" s="148" t="s">
        <v>422</v>
      </c>
      <c r="H3067" s="148" t="s">
        <v>423</v>
      </c>
      <c r="I3067" s="149" t="s">
        <v>424</v>
      </c>
      <c r="J3067" s="148" t="s">
        <v>425</v>
      </c>
    </row>
    <row r="3068" spans="1:8" ht="12.75">
      <c r="A3068" s="150" t="s">
        <v>488</v>
      </c>
      <c r="C3068" s="151">
        <v>267.7160000000149</v>
      </c>
      <c r="D3068" s="131">
        <v>11585.15443956852</v>
      </c>
      <c r="F3068" s="131">
        <v>7914.5</v>
      </c>
      <c r="G3068" s="131">
        <v>8011.750000007451</v>
      </c>
      <c r="H3068" s="152" t="s">
        <v>207</v>
      </c>
    </row>
    <row r="3070" spans="4:8" ht="12.75">
      <c r="D3070" s="131">
        <v>11747.771337285638</v>
      </c>
      <c r="F3070" s="131">
        <v>7944.25</v>
      </c>
      <c r="G3070" s="131">
        <v>7973.750000007451</v>
      </c>
      <c r="H3070" s="152" t="s">
        <v>208</v>
      </c>
    </row>
    <row r="3072" spans="4:8" ht="12.75">
      <c r="D3072" s="131">
        <v>11458</v>
      </c>
      <c r="F3072" s="131">
        <v>7944.499999992549</v>
      </c>
      <c r="G3072" s="131">
        <v>7972</v>
      </c>
      <c r="H3072" s="152" t="s">
        <v>209</v>
      </c>
    </row>
    <row r="3074" spans="1:8" ht="12.75">
      <c r="A3074" s="147" t="s">
        <v>426</v>
      </c>
      <c r="C3074" s="153" t="s">
        <v>427</v>
      </c>
      <c r="D3074" s="131">
        <v>11596.975258951385</v>
      </c>
      <c r="F3074" s="131">
        <v>7934.416666664183</v>
      </c>
      <c r="G3074" s="131">
        <v>7985.8333333383</v>
      </c>
      <c r="H3074" s="131">
        <v>3632.537677675137</v>
      </c>
    </row>
    <row r="3075" spans="1:8" ht="12.75">
      <c r="A3075" s="130">
        <v>38387.98504629629</v>
      </c>
      <c r="C3075" s="153" t="s">
        <v>428</v>
      </c>
      <c r="D3075" s="131">
        <v>145.2468788174932</v>
      </c>
      <c r="F3075" s="131">
        <v>17.2487922264069</v>
      </c>
      <c r="G3075" s="131">
        <v>22.46154120791934</v>
      </c>
      <c r="H3075" s="131">
        <v>145.2468788174932</v>
      </c>
    </row>
    <row r="3077" spans="3:8" ht="12.75">
      <c r="C3077" s="153" t="s">
        <v>429</v>
      </c>
      <c r="D3077" s="131">
        <v>1.2524548477016122</v>
      </c>
      <c r="F3077" s="131">
        <v>0.21739206486188611</v>
      </c>
      <c r="G3077" s="131">
        <v>0.28126734268482156</v>
      </c>
      <c r="H3077" s="131">
        <v>3.998496139768956</v>
      </c>
    </row>
    <row r="3078" spans="1:10" ht="12.75">
      <c r="A3078" s="147" t="s">
        <v>418</v>
      </c>
      <c r="C3078" s="148" t="s">
        <v>419</v>
      </c>
      <c r="D3078" s="148" t="s">
        <v>420</v>
      </c>
      <c r="F3078" s="148" t="s">
        <v>421</v>
      </c>
      <c r="G3078" s="148" t="s">
        <v>422</v>
      </c>
      <c r="H3078" s="148" t="s">
        <v>423</v>
      </c>
      <c r="I3078" s="149" t="s">
        <v>424</v>
      </c>
      <c r="J3078" s="148" t="s">
        <v>425</v>
      </c>
    </row>
    <row r="3079" spans="1:8" ht="12.75">
      <c r="A3079" s="150" t="s">
        <v>487</v>
      </c>
      <c r="C3079" s="151">
        <v>292.40199999976903</v>
      </c>
      <c r="D3079" s="131">
        <v>58091</v>
      </c>
      <c r="F3079" s="131">
        <v>30923.25</v>
      </c>
      <c r="G3079" s="131">
        <v>30264.75</v>
      </c>
      <c r="H3079" s="152" t="s">
        <v>210</v>
      </c>
    </row>
    <row r="3081" spans="4:8" ht="12.75">
      <c r="D3081" s="131">
        <v>57559.739204227924</v>
      </c>
      <c r="F3081" s="131">
        <v>30908.75</v>
      </c>
      <c r="G3081" s="131">
        <v>29966.75</v>
      </c>
      <c r="H3081" s="152" t="s">
        <v>211</v>
      </c>
    </row>
    <row r="3083" spans="4:8" ht="12.75">
      <c r="D3083" s="131">
        <v>58244.57541847229</v>
      </c>
      <c r="F3083" s="131">
        <v>30665.25</v>
      </c>
      <c r="G3083" s="131">
        <v>29980.75</v>
      </c>
      <c r="H3083" s="152" t="s">
        <v>212</v>
      </c>
    </row>
    <row r="3085" spans="1:8" ht="12.75">
      <c r="A3085" s="147" t="s">
        <v>426</v>
      </c>
      <c r="C3085" s="153" t="s">
        <v>427</v>
      </c>
      <c r="D3085" s="131">
        <v>57965.10487423341</v>
      </c>
      <c r="F3085" s="131">
        <v>30832.416666666664</v>
      </c>
      <c r="G3085" s="131">
        <v>30070.75</v>
      </c>
      <c r="H3085" s="131">
        <v>27569.46316048576</v>
      </c>
    </row>
    <row r="3086" spans="1:8" ht="12.75">
      <c r="A3086" s="130">
        <v>38387.98572916666</v>
      </c>
      <c r="C3086" s="153" t="s">
        <v>428</v>
      </c>
      <c r="D3086" s="131">
        <v>359.35685203385003</v>
      </c>
      <c r="F3086" s="131">
        <v>144.9520035506006</v>
      </c>
      <c r="G3086" s="131">
        <v>168.15469068687915</v>
      </c>
      <c r="H3086" s="131">
        <v>359.35685203385003</v>
      </c>
    </row>
    <row r="3088" spans="3:8" ht="12.75">
      <c r="C3088" s="153" t="s">
        <v>429</v>
      </c>
      <c r="D3088" s="131">
        <v>0.6199537684155749</v>
      </c>
      <c r="F3088" s="131">
        <v>0.4701285829057642</v>
      </c>
      <c r="G3088" s="131">
        <v>0.5591968630209727</v>
      </c>
      <c r="H3088" s="131">
        <v>1.3034597371083465</v>
      </c>
    </row>
    <row r="3089" spans="1:10" ht="12.75">
      <c r="A3089" s="147" t="s">
        <v>418</v>
      </c>
      <c r="C3089" s="148" t="s">
        <v>419</v>
      </c>
      <c r="D3089" s="148" t="s">
        <v>420</v>
      </c>
      <c r="F3089" s="148" t="s">
        <v>421</v>
      </c>
      <c r="G3089" s="148" t="s">
        <v>422</v>
      </c>
      <c r="H3089" s="148" t="s">
        <v>423</v>
      </c>
      <c r="I3089" s="149" t="s">
        <v>424</v>
      </c>
      <c r="J3089" s="148" t="s">
        <v>425</v>
      </c>
    </row>
    <row r="3090" spans="1:8" ht="12.75">
      <c r="A3090" s="150" t="s">
        <v>491</v>
      </c>
      <c r="C3090" s="151">
        <v>324.75400000019</v>
      </c>
      <c r="D3090" s="131">
        <v>52388.566190600395</v>
      </c>
      <c r="F3090" s="131">
        <v>41566</v>
      </c>
      <c r="G3090" s="131">
        <v>38785</v>
      </c>
      <c r="H3090" s="152" t="s">
        <v>213</v>
      </c>
    </row>
    <row r="3092" spans="4:8" ht="12.75">
      <c r="D3092" s="131">
        <v>52168.700097858906</v>
      </c>
      <c r="F3092" s="131">
        <v>41667</v>
      </c>
      <c r="G3092" s="131">
        <v>39040</v>
      </c>
      <c r="H3092" s="152" t="s">
        <v>214</v>
      </c>
    </row>
    <row r="3094" spans="4:8" ht="12.75">
      <c r="D3094" s="131">
        <v>52617.675616800785</v>
      </c>
      <c r="F3094" s="131">
        <v>40825</v>
      </c>
      <c r="G3094" s="131">
        <v>39034</v>
      </c>
      <c r="H3094" s="152" t="s">
        <v>215</v>
      </c>
    </row>
    <row r="3096" spans="1:8" ht="12.75">
      <c r="A3096" s="147" t="s">
        <v>426</v>
      </c>
      <c r="C3096" s="153" t="s">
        <v>427</v>
      </c>
      <c r="D3096" s="131">
        <v>52391.64730175336</v>
      </c>
      <c r="F3096" s="131">
        <v>41352.666666666664</v>
      </c>
      <c r="G3096" s="131">
        <v>38953</v>
      </c>
      <c r="H3096" s="131">
        <v>11733.833609273002</v>
      </c>
    </row>
    <row r="3097" spans="1:8" ht="12.75">
      <c r="A3097" s="130">
        <v>38387.986238425925</v>
      </c>
      <c r="C3097" s="153" t="s">
        <v>428</v>
      </c>
      <c r="D3097" s="131">
        <v>224.50361708912456</v>
      </c>
      <c r="F3097" s="131">
        <v>459.75464471099514</v>
      </c>
      <c r="G3097" s="131">
        <v>145.52319402761884</v>
      </c>
      <c r="H3097" s="131">
        <v>224.50361708912456</v>
      </c>
    </row>
    <row r="3099" spans="3:8" ht="12.75">
      <c r="C3099" s="153" t="s">
        <v>429</v>
      </c>
      <c r="D3099" s="131">
        <v>0.42851032302168385</v>
      </c>
      <c r="F3099" s="131">
        <v>1.1117895936843942</v>
      </c>
      <c r="G3099" s="131">
        <v>0.3735866147090567</v>
      </c>
      <c r="H3099" s="131">
        <v>1.9133015224598384</v>
      </c>
    </row>
    <row r="3100" spans="1:10" ht="12.75">
      <c r="A3100" s="147" t="s">
        <v>418</v>
      </c>
      <c r="C3100" s="148" t="s">
        <v>419</v>
      </c>
      <c r="D3100" s="148" t="s">
        <v>420</v>
      </c>
      <c r="F3100" s="148" t="s">
        <v>421</v>
      </c>
      <c r="G3100" s="148" t="s">
        <v>422</v>
      </c>
      <c r="H3100" s="148" t="s">
        <v>423</v>
      </c>
      <c r="I3100" s="149" t="s">
        <v>424</v>
      </c>
      <c r="J3100" s="148" t="s">
        <v>425</v>
      </c>
    </row>
    <row r="3101" spans="1:8" ht="12.75">
      <c r="A3101" s="150" t="s">
        <v>510</v>
      </c>
      <c r="C3101" s="151">
        <v>343.82299999985844</v>
      </c>
      <c r="D3101" s="131">
        <v>62683.20320367813</v>
      </c>
      <c r="F3101" s="131">
        <v>34920</v>
      </c>
      <c r="G3101" s="131">
        <v>34074</v>
      </c>
      <c r="H3101" s="152" t="s">
        <v>216</v>
      </c>
    </row>
    <row r="3103" spans="4:8" ht="12.75">
      <c r="D3103" s="131">
        <v>61526.47703665495</v>
      </c>
      <c r="F3103" s="131">
        <v>33736</v>
      </c>
      <c r="G3103" s="131">
        <v>34202</v>
      </c>
      <c r="H3103" s="152" t="s">
        <v>217</v>
      </c>
    </row>
    <row r="3105" spans="4:8" ht="12.75">
      <c r="D3105" s="131">
        <v>60336.23295253515</v>
      </c>
      <c r="F3105" s="131">
        <v>34460</v>
      </c>
      <c r="G3105" s="131">
        <v>33894</v>
      </c>
      <c r="H3105" s="152" t="s">
        <v>218</v>
      </c>
    </row>
    <row r="3107" spans="1:8" ht="12.75">
      <c r="A3107" s="147" t="s">
        <v>426</v>
      </c>
      <c r="C3107" s="153" t="s">
        <v>427</v>
      </c>
      <c r="D3107" s="131">
        <v>61515.30439762275</v>
      </c>
      <c r="F3107" s="131">
        <v>34372</v>
      </c>
      <c r="G3107" s="131">
        <v>34056.666666666664</v>
      </c>
      <c r="H3107" s="131">
        <v>27299.833498151842</v>
      </c>
    </row>
    <row r="3108" spans="1:8" ht="12.75">
      <c r="A3108" s="130">
        <v>38387.98667824074</v>
      </c>
      <c r="C3108" s="153" t="s">
        <v>428</v>
      </c>
      <c r="D3108" s="131">
        <v>1173.5250150017941</v>
      </c>
      <c r="F3108" s="131">
        <v>596.885248603113</v>
      </c>
      <c r="G3108" s="131">
        <v>154.7298721428197</v>
      </c>
      <c r="H3108" s="131">
        <v>1173.5250150017941</v>
      </c>
    </row>
    <row r="3110" spans="3:8" ht="12.75">
      <c r="C3110" s="153" t="s">
        <v>429</v>
      </c>
      <c r="D3110" s="131">
        <v>1.9076960221416785</v>
      </c>
      <c r="F3110" s="131">
        <v>1.7365450035002703</v>
      </c>
      <c r="G3110" s="131">
        <v>0.4543306415077413</v>
      </c>
      <c r="H3110" s="131">
        <v>4.2986526459263565</v>
      </c>
    </row>
    <row r="3111" spans="1:10" ht="12.75">
      <c r="A3111" s="147" t="s">
        <v>418</v>
      </c>
      <c r="C3111" s="148" t="s">
        <v>419</v>
      </c>
      <c r="D3111" s="148" t="s">
        <v>420</v>
      </c>
      <c r="F3111" s="148" t="s">
        <v>421</v>
      </c>
      <c r="G3111" s="148" t="s">
        <v>422</v>
      </c>
      <c r="H3111" s="148" t="s">
        <v>423</v>
      </c>
      <c r="I3111" s="149" t="s">
        <v>424</v>
      </c>
      <c r="J3111" s="148" t="s">
        <v>425</v>
      </c>
    </row>
    <row r="3112" spans="1:8" ht="12.75">
      <c r="A3112" s="150" t="s">
        <v>492</v>
      </c>
      <c r="C3112" s="151">
        <v>361.38400000007823</v>
      </c>
      <c r="D3112" s="131">
        <v>62738.83987015486</v>
      </c>
      <c r="F3112" s="131">
        <v>35600</v>
      </c>
      <c r="G3112" s="131">
        <v>34986</v>
      </c>
      <c r="H3112" s="152" t="s">
        <v>219</v>
      </c>
    </row>
    <row r="3114" spans="4:8" ht="12.75">
      <c r="D3114" s="131">
        <v>62015.15242499113</v>
      </c>
      <c r="F3114" s="131">
        <v>35524</v>
      </c>
      <c r="G3114" s="131">
        <v>35744</v>
      </c>
      <c r="H3114" s="152" t="s">
        <v>220</v>
      </c>
    </row>
    <row r="3116" spans="4:8" ht="12.75">
      <c r="D3116" s="131">
        <v>63352.41432458162</v>
      </c>
      <c r="F3116" s="131">
        <v>34632</v>
      </c>
      <c r="G3116" s="131">
        <v>35592</v>
      </c>
      <c r="H3116" s="152" t="s">
        <v>221</v>
      </c>
    </row>
    <row r="3118" spans="1:8" ht="12.75">
      <c r="A3118" s="147" t="s">
        <v>426</v>
      </c>
      <c r="C3118" s="153" t="s">
        <v>427</v>
      </c>
      <c r="D3118" s="131">
        <v>62702.1355399092</v>
      </c>
      <c r="F3118" s="131">
        <v>35252</v>
      </c>
      <c r="G3118" s="131">
        <v>35440.666666666664</v>
      </c>
      <c r="H3118" s="131">
        <v>27363.415977665703</v>
      </c>
    </row>
    <row r="3119" spans="1:8" ht="12.75">
      <c r="A3119" s="130">
        <v>38387.98711805556</v>
      </c>
      <c r="C3119" s="153" t="s">
        <v>428</v>
      </c>
      <c r="D3119" s="131">
        <v>669.3861015263662</v>
      </c>
      <c r="F3119" s="131">
        <v>538.2787382016867</v>
      </c>
      <c r="G3119" s="131">
        <v>401.02036523515034</v>
      </c>
      <c r="H3119" s="131">
        <v>669.3861015263662</v>
      </c>
    </row>
    <row r="3121" spans="3:8" ht="12.75">
      <c r="C3121" s="153" t="s">
        <v>429</v>
      </c>
      <c r="D3121" s="131">
        <v>1.0675650769507041</v>
      </c>
      <c r="F3121" s="131">
        <v>1.526945246231949</v>
      </c>
      <c r="G3121" s="131">
        <v>1.1315260206781768</v>
      </c>
      <c r="H3121" s="131">
        <v>2.446281202875862</v>
      </c>
    </row>
    <row r="3122" spans="1:10" ht="12.75">
      <c r="A3122" s="147" t="s">
        <v>418</v>
      </c>
      <c r="C3122" s="148" t="s">
        <v>419</v>
      </c>
      <c r="D3122" s="148" t="s">
        <v>420</v>
      </c>
      <c r="F3122" s="148" t="s">
        <v>421</v>
      </c>
      <c r="G3122" s="148" t="s">
        <v>422</v>
      </c>
      <c r="H3122" s="148" t="s">
        <v>423</v>
      </c>
      <c r="I3122" s="149" t="s">
        <v>424</v>
      </c>
      <c r="J3122" s="148" t="s">
        <v>425</v>
      </c>
    </row>
    <row r="3123" spans="1:8" ht="12.75">
      <c r="A3123" s="150" t="s">
        <v>511</v>
      </c>
      <c r="C3123" s="151">
        <v>371.029</v>
      </c>
      <c r="D3123" s="131">
        <v>69605.8542598486</v>
      </c>
      <c r="F3123" s="131">
        <v>48654</v>
      </c>
      <c r="G3123" s="131">
        <v>47996</v>
      </c>
      <c r="H3123" s="152" t="s">
        <v>222</v>
      </c>
    </row>
    <row r="3125" spans="4:8" ht="12.75">
      <c r="D3125" s="131">
        <v>69943.48636388779</v>
      </c>
      <c r="F3125" s="131">
        <v>48384</v>
      </c>
      <c r="G3125" s="131">
        <v>47936</v>
      </c>
      <c r="H3125" s="152" t="s">
        <v>223</v>
      </c>
    </row>
    <row r="3127" spans="4:8" ht="12.75">
      <c r="D3127" s="131">
        <v>69494.92648565769</v>
      </c>
      <c r="F3127" s="131">
        <v>48220</v>
      </c>
      <c r="G3127" s="131">
        <v>48880</v>
      </c>
      <c r="H3127" s="152" t="s">
        <v>224</v>
      </c>
    </row>
    <row r="3129" spans="1:8" ht="12.75">
      <c r="A3129" s="147" t="s">
        <v>426</v>
      </c>
      <c r="C3129" s="153" t="s">
        <v>427</v>
      </c>
      <c r="D3129" s="131">
        <v>69681.42236979802</v>
      </c>
      <c r="F3129" s="131">
        <v>48419.33333333333</v>
      </c>
      <c r="G3129" s="131">
        <v>48270.66666666667</v>
      </c>
      <c r="H3129" s="131">
        <v>21318.664089318816</v>
      </c>
    </row>
    <row r="3130" spans="1:8" ht="12.75">
      <c r="A3130" s="130">
        <v>38387.98755787037</v>
      </c>
      <c r="C3130" s="153" t="s">
        <v>428</v>
      </c>
      <c r="D3130" s="131">
        <v>233.633036021949</v>
      </c>
      <c r="F3130" s="131">
        <v>219.14683053453757</v>
      </c>
      <c r="G3130" s="131">
        <v>528.5502183646634</v>
      </c>
      <c r="H3130" s="131">
        <v>233.633036021949</v>
      </c>
    </row>
    <row r="3132" spans="3:8" ht="12.75">
      <c r="C3132" s="153" t="s">
        <v>429</v>
      </c>
      <c r="D3132" s="131">
        <v>0.33528740957964787</v>
      </c>
      <c r="F3132" s="131">
        <v>0.45260191631690716</v>
      </c>
      <c r="G3132" s="131">
        <v>1.0949718635845025</v>
      </c>
      <c r="H3132" s="131">
        <v>1.0959084257958032</v>
      </c>
    </row>
    <row r="3133" spans="1:10" ht="12.75">
      <c r="A3133" s="147" t="s">
        <v>418</v>
      </c>
      <c r="C3133" s="148" t="s">
        <v>419</v>
      </c>
      <c r="D3133" s="148" t="s">
        <v>420</v>
      </c>
      <c r="F3133" s="148" t="s">
        <v>421</v>
      </c>
      <c r="G3133" s="148" t="s">
        <v>422</v>
      </c>
      <c r="H3133" s="148" t="s">
        <v>423</v>
      </c>
      <c r="I3133" s="149" t="s">
        <v>424</v>
      </c>
      <c r="J3133" s="148" t="s">
        <v>425</v>
      </c>
    </row>
    <row r="3134" spans="1:8" ht="12.75">
      <c r="A3134" s="150" t="s">
        <v>486</v>
      </c>
      <c r="C3134" s="151">
        <v>407.77100000018254</v>
      </c>
      <c r="D3134" s="131">
        <v>4397930.280914307</v>
      </c>
      <c r="F3134" s="131">
        <v>104400</v>
      </c>
      <c r="G3134" s="131">
        <v>99600</v>
      </c>
      <c r="H3134" s="152" t="s">
        <v>225</v>
      </c>
    </row>
    <row r="3136" spans="4:8" ht="12.75">
      <c r="D3136" s="131">
        <v>4214279.127204895</v>
      </c>
      <c r="F3136" s="131">
        <v>104300</v>
      </c>
      <c r="G3136" s="131">
        <v>102900</v>
      </c>
      <c r="H3136" s="152" t="s">
        <v>226</v>
      </c>
    </row>
    <row r="3138" spans="4:8" ht="12.75">
      <c r="D3138" s="131">
        <v>4180459.1401786804</v>
      </c>
      <c r="F3138" s="131">
        <v>103400</v>
      </c>
      <c r="G3138" s="131">
        <v>100900</v>
      </c>
      <c r="H3138" s="152" t="s">
        <v>227</v>
      </c>
    </row>
    <row r="3140" spans="1:8" ht="12.75">
      <c r="A3140" s="147" t="s">
        <v>426</v>
      </c>
      <c r="C3140" s="153" t="s">
        <v>427</v>
      </c>
      <c r="D3140" s="131">
        <v>4264222.849432628</v>
      </c>
      <c r="F3140" s="131">
        <v>104033.33333333334</v>
      </c>
      <c r="G3140" s="131">
        <v>101133.33333333334</v>
      </c>
      <c r="H3140" s="131">
        <v>4161663.226791118</v>
      </c>
    </row>
    <row r="3141" spans="1:8" ht="12.75">
      <c r="A3141" s="130">
        <v>38387.988032407404</v>
      </c>
      <c r="C3141" s="153" t="s">
        <v>428</v>
      </c>
      <c r="D3141" s="131">
        <v>117022.2449181636</v>
      </c>
      <c r="F3141" s="131">
        <v>550.7570547286101</v>
      </c>
      <c r="G3141" s="131">
        <v>1662.3276853055577</v>
      </c>
      <c r="H3141" s="131">
        <v>117022.2449181636</v>
      </c>
    </row>
    <row r="3143" spans="3:8" ht="12.75">
      <c r="C3143" s="153" t="s">
        <v>429</v>
      </c>
      <c r="D3143" s="131">
        <v>2.744280706007987</v>
      </c>
      <c r="F3143" s="131">
        <v>0.5294044101845018</v>
      </c>
      <c r="G3143" s="131">
        <v>1.6436990955559239</v>
      </c>
      <c r="H3143" s="131">
        <v>2.8119104920557096</v>
      </c>
    </row>
    <row r="3144" spans="1:10" ht="12.75">
      <c r="A3144" s="147" t="s">
        <v>418</v>
      </c>
      <c r="C3144" s="148" t="s">
        <v>419</v>
      </c>
      <c r="D3144" s="148" t="s">
        <v>420</v>
      </c>
      <c r="F3144" s="148" t="s">
        <v>421</v>
      </c>
      <c r="G3144" s="148" t="s">
        <v>422</v>
      </c>
      <c r="H3144" s="148" t="s">
        <v>423</v>
      </c>
      <c r="I3144" s="149" t="s">
        <v>424</v>
      </c>
      <c r="J3144" s="148" t="s">
        <v>425</v>
      </c>
    </row>
    <row r="3145" spans="1:8" ht="12.75">
      <c r="A3145" s="150" t="s">
        <v>493</v>
      </c>
      <c r="C3145" s="151">
        <v>455.40299999993294</v>
      </c>
      <c r="D3145" s="131">
        <v>1219861.1853370667</v>
      </c>
      <c r="F3145" s="131">
        <v>70637.5</v>
      </c>
      <c r="G3145" s="131">
        <v>70635</v>
      </c>
      <c r="H3145" s="152" t="s">
        <v>228</v>
      </c>
    </row>
    <row r="3147" spans="4:8" ht="12.75">
      <c r="D3147" s="131">
        <v>1196973.09806633</v>
      </c>
      <c r="F3147" s="131">
        <v>69980</v>
      </c>
      <c r="G3147" s="131">
        <v>71415</v>
      </c>
      <c r="H3147" s="152" t="s">
        <v>229</v>
      </c>
    </row>
    <row r="3149" spans="4:8" ht="12.75">
      <c r="D3149" s="131">
        <v>1228040.7908325195</v>
      </c>
      <c r="F3149" s="131">
        <v>69215</v>
      </c>
      <c r="G3149" s="131">
        <v>71147.5</v>
      </c>
      <c r="H3149" s="152" t="s">
        <v>230</v>
      </c>
    </row>
    <row r="3151" spans="1:8" ht="12.75">
      <c r="A3151" s="147" t="s">
        <v>426</v>
      </c>
      <c r="C3151" s="153" t="s">
        <v>427</v>
      </c>
      <c r="D3151" s="131">
        <v>1214958.3580786388</v>
      </c>
      <c r="F3151" s="131">
        <v>69944.16666666667</v>
      </c>
      <c r="G3151" s="131">
        <v>71065.83333333333</v>
      </c>
      <c r="H3151" s="131">
        <v>1144456.6187375535</v>
      </c>
    </row>
    <row r="3152" spans="1:8" ht="12.75">
      <c r="A3152" s="130">
        <v>38387.98866898148</v>
      </c>
      <c r="C3152" s="153" t="s">
        <v>428</v>
      </c>
      <c r="D3152" s="131">
        <v>16103.684975741317</v>
      </c>
      <c r="F3152" s="131">
        <v>711.9266699129436</v>
      </c>
      <c r="G3152" s="131">
        <v>396.36105173608235</v>
      </c>
      <c r="H3152" s="131">
        <v>16103.684975741317</v>
      </c>
    </row>
    <row r="3154" spans="3:8" ht="12.75">
      <c r="C3154" s="153" t="s">
        <v>429</v>
      </c>
      <c r="D3154" s="131">
        <v>1.3254515982924742</v>
      </c>
      <c r="F3154" s="131">
        <v>1.0178499563884673</v>
      </c>
      <c r="G3154" s="131">
        <v>0.5577378511512786</v>
      </c>
      <c r="H3154" s="131">
        <v>1.4071031362905868</v>
      </c>
    </row>
    <row r="3155" spans="1:16" ht="12.75">
      <c r="A3155" s="141" t="s">
        <v>409</v>
      </c>
      <c r="B3155" s="136" t="s">
        <v>360</v>
      </c>
      <c r="D3155" s="141" t="s">
        <v>410</v>
      </c>
      <c r="E3155" s="136" t="s">
        <v>411</v>
      </c>
      <c r="F3155" s="137" t="s">
        <v>463</v>
      </c>
      <c r="G3155" s="142" t="s">
        <v>413</v>
      </c>
      <c r="H3155" s="143">
        <v>3</v>
      </c>
      <c r="I3155" s="144" t="s">
        <v>414</v>
      </c>
      <c r="J3155" s="143">
        <v>1</v>
      </c>
      <c r="K3155" s="142" t="s">
        <v>415</v>
      </c>
      <c r="L3155" s="145">
        <v>1</v>
      </c>
      <c r="M3155" s="142" t="s">
        <v>416</v>
      </c>
      <c r="N3155" s="146">
        <v>1</v>
      </c>
      <c r="O3155" s="142" t="s">
        <v>417</v>
      </c>
      <c r="P3155" s="146">
        <v>1</v>
      </c>
    </row>
    <row r="3157" spans="1:10" ht="12.75">
      <c r="A3157" s="147" t="s">
        <v>418</v>
      </c>
      <c r="C3157" s="148" t="s">
        <v>419</v>
      </c>
      <c r="D3157" s="148" t="s">
        <v>420</v>
      </c>
      <c r="F3157" s="148" t="s">
        <v>421</v>
      </c>
      <c r="G3157" s="148" t="s">
        <v>422</v>
      </c>
      <c r="H3157" s="148" t="s">
        <v>423</v>
      </c>
      <c r="I3157" s="149" t="s">
        <v>424</v>
      </c>
      <c r="J3157" s="148" t="s">
        <v>425</v>
      </c>
    </row>
    <row r="3158" spans="1:8" ht="12.75">
      <c r="A3158" s="150" t="s">
        <v>489</v>
      </c>
      <c r="C3158" s="151">
        <v>228.61599999992177</v>
      </c>
      <c r="D3158" s="131">
        <v>20802</v>
      </c>
      <c r="F3158" s="131">
        <v>20644</v>
      </c>
      <c r="G3158" s="131">
        <v>21246</v>
      </c>
      <c r="H3158" s="152" t="s">
        <v>231</v>
      </c>
    </row>
    <row r="3160" spans="4:8" ht="12.75">
      <c r="D3160" s="131">
        <v>20671.5</v>
      </c>
      <c r="F3160" s="131">
        <v>20614</v>
      </c>
      <c r="G3160" s="131">
        <v>20855</v>
      </c>
      <c r="H3160" s="152" t="s">
        <v>232</v>
      </c>
    </row>
    <row r="3162" spans="4:8" ht="12.75">
      <c r="D3162" s="131">
        <v>20888</v>
      </c>
      <c r="F3162" s="131">
        <v>20890</v>
      </c>
      <c r="G3162" s="131">
        <v>20925</v>
      </c>
      <c r="H3162" s="152" t="s">
        <v>233</v>
      </c>
    </row>
    <row r="3164" spans="1:8" ht="12.75">
      <c r="A3164" s="147" t="s">
        <v>426</v>
      </c>
      <c r="C3164" s="153" t="s">
        <v>427</v>
      </c>
      <c r="D3164" s="131">
        <v>20787.166666666668</v>
      </c>
      <c r="F3164" s="131">
        <v>20716</v>
      </c>
      <c r="G3164" s="131">
        <v>21008.666666666664</v>
      </c>
      <c r="H3164" s="131">
        <v>-91.97780678851173</v>
      </c>
    </row>
    <row r="3165" spans="1:8" ht="12.75">
      <c r="A3165" s="130">
        <v>38387.990891203706</v>
      </c>
      <c r="C3165" s="153" t="s">
        <v>428</v>
      </c>
      <c r="D3165" s="131">
        <v>109.00955615602393</v>
      </c>
      <c r="F3165" s="131">
        <v>151.43315356948756</v>
      </c>
      <c r="G3165" s="131">
        <v>208.4954036263949</v>
      </c>
      <c r="H3165" s="131">
        <v>109.00955615602393</v>
      </c>
    </row>
    <row r="3167" spans="3:7" ht="12.75">
      <c r="C3167" s="153" t="s">
        <v>429</v>
      </c>
      <c r="D3167" s="131">
        <v>0.5244079575829188</v>
      </c>
      <c r="F3167" s="131">
        <v>0.7309961072093433</v>
      </c>
      <c r="G3167" s="131">
        <v>0.9924256828597485</v>
      </c>
    </row>
    <row r="3168" spans="1:10" ht="12.75">
      <c r="A3168" s="147" t="s">
        <v>418</v>
      </c>
      <c r="C3168" s="148" t="s">
        <v>419</v>
      </c>
      <c r="D3168" s="148" t="s">
        <v>420</v>
      </c>
      <c r="F3168" s="148" t="s">
        <v>421</v>
      </c>
      <c r="G3168" s="148" t="s">
        <v>422</v>
      </c>
      <c r="H3168" s="148" t="s">
        <v>423</v>
      </c>
      <c r="I3168" s="149" t="s">
        <v>424</v>
      </c>
      <c r="J3168" s="148" t="s">
        <v>425</v>
      </c>
    </row>
    <row r="3169" spans="1:8" ht="12.75">
      <c r="A3169" s="150" t="s">
        <v>490</v>
      </c>
      <c r="C3169" s="151">
        <v>231.6040000000503</v>
      </c>
      <c r="D3169" s="131">
        <v>32909.5</v>
      </c>
      <c r="F3169" s="131">
        <v>31904</v>
      </c>
      <c r="G3169" s="131">
        <v>34572</v>
      </c>
      <c r="H3169" s="152" t="s">
        <v>234</v>
      </c>
    </row>
    <row r="3171" spans="4:8" ht="12.75">
      <c r="D3171" s="131">
        <v>33708.56556171179</v>
      </c>
      <c r="F3171" s="131">
        <v>31902.999999970198</v>
      </c>
      <c r="G3171" s="131">
        <v>34221</v>
      </c>
      <c r="H3171" s="152" t="s">
        <v>235</v>
      </c>
    </row>
    <row r="3173" spans="4:8" ht="12.75">
      <c r="D3173" s="131">
        <v>32978</v>
      </c>
      <c r="F3173" s="131">
        <v>32711</v>
      </c>
      <c r="G3173" s="131">
        <v>34044</v>
      </c>
      <c r="H3173" s="152" t="s">
        <v>236</v>
      </c>
    </row>
    <row r="3175" spans="1:8" ht="12.75">
      <c r="A3175" s="147" t="s">
        <v>426</v>
      </c>
      <c r="C3175" s="153" t="s">
        <v>427</v>
      </c>
      <c r="D3175" s="131">
        <v>33198.6885205706</v>
      </c>
      <c r="F3175" s="131">
        <v>32172.666666656733</v>
      </c>
      <c r="G3175" s="131">
        <v>34279</v>
      </c>
      <c r="H3175" s="131">
        <v>-130.01225461872048</v>
      </c>
    </row>
    <row r="3176" spans="1:8" ht="12.75">
      <c r="A3176" s="130">
        <v>38387.99135416667</v>
      </c>
      <c r="C3176" s="153" t="s">
        <v>428</v>
      </c>
      <c r="D3176" s="131">
        <v>442.8927751863837</v>
      </c>
      <c r="F3176" s="131">
        <v>466.21061049837533</v>
      </c>
      <c r="G3176" s="131">
        <v>268.73592986424427</v>
      </c>
      <c r="H3176" s="131">
        <v>442.8927751863837</v>
      </c>
    </row>
    <row r="3178" spans="3:7" ht="12.75">
      <c r="C3178" s="153" t="s">
        <v>429</v>
      </c>
      <c r="D3178" s="131">
        <v>1.3340670819329452</v>
      </c>
      <c r="F3178" s="131">
        <v>1.449089114461093</v>
      </c>
      <c r="G3178" s="131">
        <v>0.7839666555740956</v>
      </c>
    </row>
    <row r="3179" spans="1:10" ht="12.75">
      <c r="A3179" s="147" t="s">
        <v>418</v>
      </c>
      <c r="C3179" s="148" t="s">
        <v>419</v>
      </c>
      <c r="D3179" s="148" t="s">
        <v>420</v>
      </c>
      <c r="F3179" s="148" t="s">
        <v>421</v>
      </c>
      <c r="G3179" s="148" t="s">
        <v>422</v>
      </c>
      <c r="H3179" s="148" t="s">
        <v>423</v>
      </c>
      <c r="I3179" s="149" t="s">
        <v>424</v>
      </c>
      <c r="J3179" s="148" t="s">
        <v>425</v>
      </c>
    </row>
    <row r="3180" spans="1:8" ht="12.75">
      <c r="A3180" s="150" t="s">
        <v>488</v>
      </c>
      <c r="C3180" s="151">
        <v>267.7160000000149</v>
      </c>
      <c r="D3180" s="131">
        <v>8822.743978902698</v>
      </c>
      <c r="F3180" s="131">
        <v>7847.5</v>
      </c>
      <c r="G3180" s="131">
        <v>7962.5</v>
      </c>
      <c r="H3180" s="152" t="s">
        <v>237</v>
      </c>
    </row>
    <row r="3182" spans="4:8" ht="12.75">
      <c r="D3182" s="131">
        <v>8762.599463656545</v>
      </c>
      <c r="F3182" s="131">
        <v>7893.000000007451</v>
      </c>
      <c r="G3182" s="131">
        <v>7918.75</v>
      </c>
      <c r="H3182" s="152" t="s">
        <v>238</v>
      </c>
    </row>
    <row r="3184" spans="4:8" ht="12.75">
      <c r="D3184" s="131">
        <v>8684.021785929799</v>
      </c>
      <c r="F3184" s="131">
        <v>7888.5</v>
      </c>
      <c r="G3184" s="131">
        <v>8006.25</v>
      </c>
      <c r="H3184" s="152" t="s">
        <v>239</v>
      </c>
    </row>
    <row r="3186" spans="1:8" ht="12.75">
      <c r="A3186" s="147" t="s">
        <v>426</v>
      </c>
      <c r="C3186" s="153" t="s">
        <v>427</v>
      </c>
      <c r="D3186" s="131">
        <v>8756.455076163014</v>
      </c>
      <c r="F3186" s="131">
        <v>7876.333333335817</v>
      </c>
      <c r="G3186" s="131">
        <v>7962.5</v>
      </c>
      <c r="H3186" s="131">
        <v>829.8111663223618</v>
      </c>
    </row>
    <row r="3187" spans="1:8" ht="12.75">
      <c r="A3187" s="130">
        <v>38387.99199074074</v>
      </c>
      <c r="C3187" s="153" t="s">
        <v>428</v>
      </c>
      <c r="D3187" s="131">
        <v>69.56491090374237</v>
      </c>
      <c r="F3187" s="131">
        <v>25.07156424090689</v>
      </c>
      <c r="G3187" s="131">
        <v>43.75</v>
      </c>
      <c r="H3187" s="131">
        <v>69.56491090374237</v>
      </c>
    </row>
    <row r="3189" spans="3:8" ht="12.75">
      <c r="C3189" s="153" t="s">
        <v>429</v>
      </c>
      <c r="D3189" s="131">
        <v>0.7944414754449352</v>
      </c>
      <c r="F3189" s="131">
        <v>0.31831517509288154</v>
      </c>
      <c r="G3189" s="131">
        <v>0.5494505494505496</v>
      </c>
      <c r="H3189" s="131">
        <v>8.383221837330408</v>
      </c>
    </row>
    <row r="3190" spans="1:10" ht="12.75">
      <c r="A3190" s="147" t="s">
        <v>418</v>
      </c>
      <c r="C3190" s="148" t="s">
        <v>419</v>
      </c>
      <c r="D3190" s="148" t="s">
        <v>420</v>
      </c>
      <c r="F3190" s="148" t="s">
        <v>421</v>
      </c>
      <c r="G3190" s="148" t="s">
        <v>422</v>
      </c>
      <c r="H3190" s="148" t="s">
        <v>423</v>
      </c>
      <c r="I3190" s="149" t="s">
        <v>424</v>
      </c>
      <c r="J3190" s="148" t="s">
        <v>425</v>
      </c>
    </row>
    <row r="3191" spans="1:8" ht="12.75">
      <c r="A3191" s="150" t="s">
        <v>487</v>
      </c>
      <c r="C3191" s="151">
        <v>292.40199999976903</v>
      </c>
      <c r="D3191" s="131">
        <v>30101.5</v>
      </c>
      <c r="F3191" s="131">
        <v>30059.750000029802</v>
      </c>
      <c r="G3191" s="131">
        <v>29723.25</v>
      </c>
      <c r="H3191" s="152" t="s">
        <v>240</v>
      </c>
    </row>
    <row r="3193" spans="4:8" ht="12.75">
      <c r="D3193" s="131">
        <v>30244.338038265705</v>
      </c>
      <c r="F3193" s="131">
        <v>29367.499999970198</v>
      </c>
      <c r="G3193" s="131">
        <v>29617</v>
      </c>
      <c r="H3193" s="152" t="s">
        <v>241</v>
      </c>
    </row>
    <row r="3195" spans="4:8" ht="12.75">
      <c r="D3195" s="131">
        <v>29743.5</v>
      </c>
      <c r="F3195" s="131">
        <v>29467.499999970198</v>
      </c>
      <c r="G3195" s="131">
        <v>29826.250000029802</v>
      </c>
      <c r="H3195" s="152" t="s">
        <v>242</v>
      </c>
    </row>
    <row r="3197" spans="1:8" ht="12.75">
      <c r="A3197" s="147" t="s">
        <v>426</v>
      </c>
      <c r="C3197" s="153" t="s">
        <v>427</v>
      </c>
      <c r="D3197" s="131">
        <v>30029.779346088566</v>
      </c>
      <c r="F3197" s="131">
        <v>29631.583333323397</v>
      </c>
      <c r="G3197" s="131">
        <v>29722.166666676603</v>
      </c>
      <c r="H3197" s="131">
        <v>346.2513329044349</v>
      </c>
    </row>
    <row r="3198" spans="1:8" ht="12.75">
      <c r="A3198" s="130">
        <v>38387.99267361111</v>
      </c>
      <c r="C3198" s="153" t="s">
        <v>428</v>
      </c>
      <c r="D3198" s="131">
        <v>258.0069268290848</v>
      </c>
      <c r="F3198" s="131">
        <v>374.15908496115406</v>
      </c>
      <c r="G3198" s="131">
        <v>104.62920642243515</v>
      </c>
      <c r="H3198" s="131">
        <v>258.0069268290848</v>
      </c>
    </row>
    <row r="3200" spans="3:8" ht="12.75">
      <c r="C3200" s="153" t="s">
        <v>429</v>
      </c>
      <c r="D3200" s="131">
        <v>0.8591702385009057</v>
      </c>
      <c r="F3200" s="131">
        <v>1.2627036522222503</v>
      </c>
      <c r="G3200" s="131">
        <v>0.3520241562326665</v>
      </c>
      <c r="H3200" s="131">
        <v>74.51434906108928</v>
      </c>
    </row>
    <row r="3201" spans="1:10" ht="12.75">
      <c r="A3201" s="147" t="s">
        <v>418</v>
      </c>
      <c r="C3201" s="148" t="s">
        <v>419</v>
      </c>
      <c r="D3201" s="148" t="s">
        <v>420</v>
      </c>
      <c r="F3201" s="148" t="s">
        <v>421</v>
      </c>
      <c r="G3201" s="148" t="s">
        <v>422</v>
      </c>
      <c r="H3201" s="148" t="s">
        <v>423</v>
      </c>
      <c r="I3201" s="149" t="s">
        <v>424</v>
      </c>
      <c r="J3201" s="148" t="s">
        <v>425</v>
      </c>
    </row>
    <row r="3202" spans="1:8" ht="12.75">
      <c r="A3202" s="150" t="s">
        <v>491</v>
      </c>
      <c r="C3202" s="151">
        <v>324.75400000019</v>
      </c>
      <c r="D3202" s="131">
        <v>45196.69051629305</v>
      </c>
      <c r="F3202" s="131">
        <v>41336</v>
      </c>
      <c r="G3202" s="131">
        <v>39156</v>
      </c>
      <c r="H3202" s="152" t="s">
        <v>243</v>
      </c>
    </row>
    <row r="3204" spans="4:8" ht="12.75">
      <c r="D3204" s="131">
        <v>44792.87409633398</v>
      </c>
      <c r="F3204" s="131">
        <v>39428</v>
      </c>
      <c r="G3204" s="131">
        <v>38761</v>
      </c>
      <c r="H3204" s="152" t="s">
        <v>244</v>
      </c>
    </row>
    <row r="3206" spans="4:8" ht="12.75">
      <c r="D3206" s="131">
        <v>46021.66298764944</v>
      </c>
      <c r="F3206" s="131">
        <v>40272</v>
      </c>
      <c r="G3206" s="131">
        <v>38447</v>
      </c>
      <c r="H3206" s="152" t="s">
        <v>245</v>
      </c>
    </row>
    <row r="3208" spans="1:8" ht="12.75">
      <c r="A3208" s="147" t="s">
        <v>426</v>
      </c>
      <c r="C3208" s="153" t="s">
        <v>427</v>
      </c>
      <c r="D3208" s="131">
        <v>45337.07586675882</v>
      </c>
      <c r="F3208" s="131">
        <v>40345.333333333336</v>
      </c>
      <c r="G3208" s="131">
        <v>38788</v>
      </c>
      <c r="H3208" s="131">
        <v>5442.687539037163</v>
      </c>
    </row>
    <row r="3209" spans="1:8" ht="12.75">
      <c r="A3209" s="130">
        <v>38387.99318287037</v>
      </c>
      <c r="C3209" s="153" t="s">
        <v>428</v>
      </c>
      <c r="D3209" s="131">
        <v>626.3078874038063</v>
      </c>
      <c r="F3209" s="131">
        <v>956.1115695008262</v>
      </c>
      <c r="G3209" s="131">
        <v>355.27031961592286</v>
      </c>
      <c r="H3209" s="131">
        <v>626.3078874038063</v>
      </c>
    </row>
    <row r="3211" spans="3:8" ht="12.75">
      <c r="C3211" s="153" t="s">
        <v>429</v>
      </c>
      <c r="D3211" s="131">
        <v>1.3814474697143309</v>
      </c>
      <c r="F3211" s="131">
        <v>2.369819482222214</v>
      </c>
      <c r="G3211" s="131">
        <v>0.9159284304834558</v>
      </c>
      <c r="H3211" s="131">
        <v>11.507327637525984</v>
      </c>
    </row>
    <row r="3212" spans="1:10" ht="12.75">
      <c r="A3212" s="147" t="s">
        <v>418</v>
      </c>
      <c r="C3212" s="148" t="s">
        <v>419</v>
      </c>
      <c r="D3212" s="148" t="s">
        <v>420</v>
      </c>
      <c r="F3212" s="148" t="s">
        <v>421</v>
      </c>
      <c r="G3212" s="148" t="s">
        <v>422</v>
      </c>
      <c r="H3212" s="148" t="s">
        <v>423</v>
      </c>
      <c r="I3212" s="149" t="s">
        <v>424</v>
      </c>
      <c r="J3212" s="148" t="s">
        <v>425</v>
      </c>
    </row>
    <row r="3213" spans="1:8" ht="12.75">
      <c r="A3213" s="150" t="s">
        <v>510</v>
      </c>
      <c r="C3213" s="151">
        <v>343.82299999985844</v>
      </c>
      <c r="D3213" s="131">
        <v>35249.175678789616</v>
      </c>
      <c r="F3213" s="131">
        <v>34068</v>
      </c>
      <c r="G3213" s="131">
        <v>34322</v>
      </c>
      <c r="H3213" s="152" t="s">
        <v>246</v>
      </c>
    </row>
    <row r="3215" spans="4:8" ht="12.75">
      <c r="D3215" s="131">
        <v>35450.53534013033</v>
      </c>
      <c r="F3215" s="131">
        <v>34264</v>
      </c>
      <c r="G3215" s="131">
        <v>34326</v>
      </c>
      <c r="H3215" s="152" t="s">
        <v>247</v>
      </c>
    </row>
    <row r="3217" spans="4:8" ht="12.75">
      <c r="D3217" s="131">
        <v>35423</v>
      </c>
      <c r="F3217" s="131">
        <v>34432</v>
      </c>
      <c r="G3217" s="131">
        <v>35180</v>
      </c>
      <c r="H3217" s="152" t="s">
        <v>248</v>
      </c>
    </row>
    <row r="3219" spans="1:8" ht="12.75">
      <c r="A3219" s="147" t="s">
        <v>426</v>
      </c>
      <c r="C3219" s="153" t="s">
        <v>427</v>
      </c>
      <c r="D3219" s="131">
        <v>35374.23700630665</v>
      </c>
      <c r="F3219" s="131">
        <v>34254.666666666664</v>
      </c>
      <c r="G3219" s="131">
        <v>34609.333333333336</v>
      </c>
      <c r="H3219" s="131">
        <v>943.5164675861095</v>
      </c>
    </row>
    <row r="3220" spans="1:8" ht="12.75">
      <c r="A3220" s="130">
        <v>38387.993622685186</v>
      </c>
      <c r="C3220" s="153" t="s">
        <v>428</v>
      </c>
      <c r="D3220" s="131">
        <v>109.17783872912948</v>
      </c>
      <c r="F3220" s="131">
        <v>182.17939876213595</v>
      </c>
      <c r="G3220" s="131">
        <v>494.2158772574322</v>
      </c>
      <c r="H3220" s="131">
        <v>109.17783872912948</v>
      </c>
    </row>
    <row r="3222" spans="3:8" ht="12.75">
      <c r="C3222" s="153" t="s">
        <v>429</v>
      </c>
      <c r="D3222" s="131">
        <v>0.3086365897013266</v>
      </c>
      <c r="F3222" s="131">
        <v>0.5318381887493752</v>
      </c>
      <c r="G3222" s="131">
        <v>1.4279843893480528</v>
      </c>
      <c r="H3222" s="131">
        <v>11.571376068130517</v>
      </c>
    </row>
    <row r="3223" spans="1:10" ht="12.75">
      <c r="A3223" s="147" t="s">
        <v>418</v>
      </c>
      <c r="C3223" s="148" t="s">
        <v>419</v>
      </c>
      <c r="D3223" s="148" t="s">
        <v>420</v>
      </c>
      <c r="F3223" s="148" t="s">
        <v>421</v>
      </c>
      <c r="G3223" s="148" t="s">
        <v>422</v>
      </c>
      <c r="H3223" s="148" t="s">
        <v>423</v>
      </c>
      <c r="I3223" s="149" t="s">
        <v>424</v>
      </c>
      <c r="J3223" s="148" t="s">
        <v>425</v>
      </c>
    </row>
    <row r="3224" spans="1:8" ht="12.75">
      <c r="A3224" s="150" t="s">
        <v>492</v>
      </c>
      <c r="C3224" s="151">
        <v>361.38400000007823</v>
      </c>
      <c r="D3224" s="131">
        <v>35613.919571220875</v>
      </c>
      <c r="F3224" s="131">
        <v>35000</v>
      </c>
      <c r="G3224" s="131">
        <v>34528</v>
      </c>
      <c r="H3224" s="152" t="s">
        <v>249</v>
      </c>
    </row>
    <row r="3226" spans="4:8" ht="12.75">
      <c r="D3226" s="131">
        <v>35558.50189113617</v>
      </c>
      <c r="F3226" s="131">
        <v>35340</v>
      </c>
      <c r="G3226" s="131">
        <v>35166</v>
      </c>
      <c r="H3226" s="152" t="s">
        <v>250</v>
      </c>
    </row>
    <row r="3228" spans="4:8" ht="12.75">
      <c r="D3228" s="131">
        <v>35475.59383147955</v>
      </c>
      <c r="F3228" s="131">
        <v>35402</v>
      </c>
      <c r="G3228" s="131">
        <v>35056</v>
      </c>
      <c r="H3228" s="152" t="s">
        <v>251</v>
      </c>
    </row>
    <row r="3230" spans="1:8" ht="12.75">
      <c r="A3230" s="147" t="s">
        <v>426</v>
      </c>
      <c r="C3230" s="153" t="s">
        <v>427</v>
      </c>
      <c r="D3230" s="131">
        <v>35549.33843127886</v>
      </c>
      <c r="F3230" s="131">
        <v>35247.333333333336</v>
      </c>
      <c r="G3230" s="131">
        <v>34916.666666666664</v>
      </c>
      <c r="H3230" s="131">
        <v>453.9941540330825</v>
      </c>
    </row>
    <row r="3231" spans="1:8" ht="12.75">
      <c r="A3231" s="130">
        <v>38387.994050925925</v>
      </c>
      <c r="C3231" s="153" t="s">
        <v>428</v>
      </c>
      <c r="D3231" s="131">
        <v>69.6166597619151</v>
      </c>
      <c r="F3231" s="131">
        <v>216.42858714442812</v>
      </c>
      <c r="G3231" s="131">
        <v>341.05913465751553</v>
      </c>
      <c r="H3231" s="131">
        <v>69.6166597619151</v>
      </c>
    </row>
    <row r="3233" spans="3:8" ht="12.75">
      <c r="C3233" s="153" t="s">
        <v>429</v>
      </c>
      <c r="D3233" s="131">
        <v>0.19583109794431894</v>
      </c>
      <c r="F3233" s="131">
        <v>0.6140282588122831</v>
      </c>
      <c r="G3233" s="131">
        <v>0.9767803379212858</v>
      </c>
      <c r="H3233" s="131">
        <v>15.334263479710392</v>
      </c>
    </row>
    <row r="3234" spans="1:10" ht="12.75">
      <c r="A3234" s="147" t="s">
        <v>418</v>
      </c>
      <c r="C3234" s="148" t="s">
        <v>419</v>
      </c>
      <c r="D3234" s="148" t="s">
        <v>420</v>
      </c>
      <c r="F3234" s="148" t="s">
        <v>421</v>
      </c>
      <c r="G3234" s="148" t="s">
        <v>422</v>
      </c>
      <c r="H3234" s="148" t="s">
        <v>423</v>
      </c>
      <c r="I3234" s="149" t="s">
        <v>424</v>
      </c>
      <c r="J3234" s="148" t="s">
        <v>425</v>
      </c>
    </row>
    <row r="3235" spans="1:8" ht="12.75">
      <c r="A3235" s="150" t="s">
        <v>511</v>
      </c>
      <c r="C3235" s="151">
        <v>371.029</v>
      </c>
      <c r="D3235" s="131">
        <v>47485</v>
      </c>
      <c r="F3235" s="131">
        <v>48304</v>
      </c>
      <c r="G3235" s="131">
        <v>47688</v>
      </c>
      <c r="H3235" s="152" t="s">
        <v>252</v>
      </c>
    </row>
    <row r="3237" spans="4:8" ht="12.75">
      <c r="D3237" s="131">
        <v>48268.92831963301</v>
      </c>
      <c r="F3237" s="131">
        <v>48334</v>
      </c>
      <c r="G3237" s="131">
        <v>47776</v>
      </c>
      <c r="H3237" s="152" t="s">
        <v>253</v>
      </c>
    </row>
    <row r="3239" spans="4:8" ht="12.75">
      <c r="D3239" s="131">
        <v>48204.5</v>
      </c>
      <c r="F3239" s="131">
        <v>47386</v>
      </c>
      <c r="G3239" s="131">
        <v>49148</v>
      </c>
      <c r="H3239" s="152" t="s">
        <v>254</v>
      </c>
    </row>
    <row r="3241" spans="1:8" ht="12.75">
      <c r="A3241" s="147" t="s">
        <v>426</v>
      </c>
      <c r="C3241" s="153" t="s">
        <v>427</v>
      </c>
      <c r="D3241" s="131">
        <v>47986.142773211</v>
      </c>
      <c r="F3241" s="131">
        <v>48008</v>
      </c>
      <c r="G3241" s="131">
        <v>48204</v>
      </c>
      <c r="H3241" s="131">
        <v>-96.44496463254944</v>
      </c>
    </row>
    <row r="3242" spans="1:8" ht="12.75">
      <c r="A3242" s="130">
        <v>38387.99449074074</v>
      </c>
      <c r="C3242" s="153" t="s">
        <v>428</v>
      </c>
      <c r="D3242" s="131">
        <v>435.19629071094766</v>
      </c>
      <c r="F3242" s="131">
        <v>538.8766092529903</v>
      </c>
      <c r="G3242" s="131">
        <v>818.7111822859146</v>
      </c>
      <c r="H3242" s="131">
        <v>435.19629071094766</v>
      </c>
    </row>
    <row r="3244" spans="3:7" ht="12.75">
      <c r="C3244" s="153" t="s">
        <v>429</v>
      </c>
      <c r="D3244" s="131">
        <v>0.9069207599530226</v>
      </c>
      <c r="F3244" s="131">
        <v>1.1224725238564206</v>
      </c>
      <c r="G3244" s="131">
        <v>1.6984299690604816</v>
      </c>
    </row>
    <row r="3245" spans="1:10" ht="12.75">
      <c r="A3245" s="147" t="s">
        <v>418</v>
      </c>
      <c r="C3245" s="148" t="s">
        <v>419</v>
      </c>
      <c r="D3245" s="148" t="s">
        <v>420</v>
      </c>
      <c r="F3245" s="148" t="s">
        <v>421</v>
      </c>
      <c r="G3245" s="148" t="s">
        <v>422</v>
      </c>
      <c r="H3245" s="148" t="s">
        <v>423</v>
      </c>
      <c r="I3245" s="149" t="s">
        <v>424</v>
      </c>
      <c r="J3245" s="148" t="s">
        <v>425</v>
      </c>
    </row>
    <row r="3246" spans="1:8" ht="12.75">
      <c r="A3246" s="150" t="s">
        <v>486</v>
      </c>
      <c r="C3246" s="151">
        <v>407.77100000018254</v>
      </c>
      <c r="D3246" s="131">
        <v>98150</v>
      </c>
      <c r="F3246" s="131">
        <v>94700</v>
      </c>
      <c r="G3246" s="131">
        <v>92600</v>
      </c>
      <c r="H3246" s="152" t="s">
        <v>255</v>
      </c>
    </row>
    <row r="3248" spans="4:8" ht="12.75">
      <c r="D3248" s="131">
        <v>99702.89687490463</v>
      </c>
      <c r="F3248" s="131">
        <v>93600</v>
      </c>
      <c r="G3248" s="131">
        <v>92800</v>
      </c>
      <c r="H3248" s="152" t="s">
        <v>256</v>
      </c>
    </row>
    <row r="3250" spans="4:8" ht="12.75">
      <c r="D3250" s="131">
        <v>98637.15611410141</v>
      </c>
      <c r="F3250" s="131">
        <v>93800</v>
      </c>
      <c r="G3250" s="131">
        <v>93100</v>
      </c>
      <c r="H3250" s="152" t="s">
        <v>257</v>
      </c>
    </row>
    <row r="3252" spans="1:8" ht="12.75">
      <c r="A3252" s="147" t="s">
        <v>426</v>
      </c>
      <c r="C3252" s="153" t="s">
        <v>427</v>
      </c>
      <c r="D3252" s="131">
        <v>98830.01766300201</v>
      </c>
      <c r="F3252" s="131">
        <v>94033.33333333334</v>
      </c>
      <c r="G3252" s="131">
        <v>92833.33333333334</v>
      </c>
      <c r="H3252" s="131">
        <v>5406.495650423397</v>
      </c>
    </row>
    <row r="3253" spans="1:8" ht="12.75">
      <c r="A3253" s="130">
        <v>38387.9949537037</v>
      </c>
      <c r="C3253" s="153" t="s">
        <v>428</v>
      </c>
      <c r="D3253" s="131">
        <v>794.2095811593678</v>
      </c>
      <c r="F3253" s="131">
        <v>585.9465277082315</v>
      </c>
      <c r="G3253" s="131">
        <v>251.66114784235833</v>
      </c>
      <c r="H3253" s="131">
        <v>794.2095811593678</v>
      </c>
    </row>
    <row r="3255" spans="3:8" ht="12.75">
      <c r="C3255" s="153" t="s">
        <v>429</v>
      </c>
      <c r="D3255" s="131">
        <v>0.8036116960613353</v>
      </c>
      <c r="F3255" s="131">
        <v>0.6231264030927666</v>
      </c>
      <c r="G3255" s="131">
        <v>0.2710892077296499</v>
      </c>
      <c r="H3255" s="131">
        <v>14.68991436434747</v>
      </c>
    </row>
    <row r="3256" spans="1:10" ht="12.75">
      <c r="A3256" s="147" t="s">
        <v>418</v>
      </c>
      <c r="C3256" s="148" t="s">
        <v>419</v>
      </c>
      <c r="D3256" s="148" t="s">
        <v>420</v>
      </c>
      <c r="F3256" s="148" t="s">
        <v>421</v>
      </c>
      <c r="G3256" s="148" t="s">
        <v>422</v>
      </c>
      <c r="H3256" s="148" t="s">
        <v>423</v>
      </c>
      <c r="I3256" s="149" t="s">
        <v>424</v>
      </c>
      <c r="J3256" s="148" t="s">
        <v>425</v>
      </c>
    </row>
    <row r="3257" spans="1:8" ht="12.75">
      <c r="A3257" s="150" t="s">
        <v>493</v>
      </c>
      <c r="C3257" s="151">
        <v>455.40299999993294</v>
      </c>
      <c r="D3257" s="131">
        <v>70106.54131960869</v>
      </c>
      <c r="F3257" s="131">
        <v>65205</v>
      </c>
      <c r="G3257" s="131">
        <v>67545</v>
      </c>
      <c r="H3257" s="152" t="s">
        <v>258</v>
      </c>
    </row>
    <row r="3259" spans="4:8" ht="12.75">
      <c r="D3259" s="131">
        <v>70269.66634380817</v>
      </c>
      <c r="F3259" s="131">
        <v>65045</v>
      </c>
      <c r="G3259" s="131">
        <v>67242.5</v>
      </c>
      <c r="H3259" s="152" t="s">
        <v>259</v>
      </c>
    </row>
    <row r="3261" spans="4:8" ht="12.75">
      <c r="D3261" s="131">
        <v>70616.43086194992</v>
      </c>
      <c r="F3261" s="131">
        <v>65555</v>
      </c>
      <c r="G3261" s="131">
        <v>67152.5</v>
      </c>
      <c r="H3261" s="152" t="s">
        <v>260</v>
      </c>
    </row>
    <row r="3263" spans="1:8" ht="12.75">
      <c r="A3263" s="147" t="s">
        <v>426</v>
      </c>
      <c r="C3263" s="153" t="s">
        <v>427</v>
      </c>
      <c r="D3263" s="131">
        <v>70330.87950845559</v>
      </c>
      <c r="F3263" s="131">
        <v>65268.33333333333</v>
      </c>
      <c r="G3263" s="131">
        <v>67313.33333333333</v>
      </c>
      <c r="H3263" s="131">
        <v>4045.9909425641217</v>
      </c>
    </row>
    <row r="3264" spans="1:8" ht="12.75">
      <c r="A3264" s="130">
        <v>38387.99560185185</v>
      </c>
      <c r="C3264" s="153" t="s">
        <v>428</v>
      </c>
      <c r="D3264" s="131">
        <v>260.39801264960147</v>
      </c>
      <c r="F3264" s="131">
        <v>260.83200212652844</v>
      </c>
      <c r="G3264" s="131">
        <v>205.613918141096</v>
      </c>
      <c r="H3264" s="131">
        <v>260.39801264960147</v>
      </c>
    </row>
    <row r="3266" spans="3:8" ht="12.75">
      <c r="C3266" s="153" t="s">
        <v>429</v>
      </c>
      <c r="D3266" s="131">
        <v>0.3702470585744557</v>
      </c>
      <c r="F3266" s="131">
        <v>0.39963024763391397</v>
      </c>
      <c r="G3266" s="131">
        <v>0.3054579352398179</v>
      </c>
      <c r="H3266" s="131">
        <v>6.435951447893647</v>
      </c>
    </row>
    <row r="3267" spans="1:16" ht="12.75">
      <c r="A3267" s="141" t="s">
        <v>409</v>
      </c>
      <c r="B3267" s="136" t="s">
        <v>357</v>
      </c>
      <c r="D3267" s="141" t="s">
        <v>410</v>
      </c>
      <c r="E3267" s="136" t="s">
        <v>411</v>
      </c>
      <c r="F3267" s="137" t="s">
        <v>464</v>
      </c>
      <c r="G3267" s="142" t="s">
        <v>413</v>
      </c>
      <c r="H3267" s="143">
        <v>3</v>
      </c>
      <c r="I3267" s="144" t="s">
        <v>414</v>
      </c>
      <c r="J3267" s="143">
        <v>2</v>
      </c>
      <c r="K3267" s="142" t="s">
        <v>415</v>
      </c>
      <c r="L3267" s="145">
        <v>1</v>
      </c>
      <c r="M3267" s="142" t="s">
        <v>416</v>
      </c>
      <c r="N3267" s="146">
        <v>1</v>
      </c>
      <c r="O3267" s="142" t="s">
        <v>417</v>
      </c>
      <c r="P3267" s="146">
        <v>1</v>
      </c>
    </row>
    <row r="3269" spans="1:10" ht="12.75">
      <c r="A3269" s="147" t="s">
        <v>418</v>
      </c>
      <c r="C3269" s="148" t="s">
        <v>419</v>
      </c>
      <c r="D3269" s="148" t="s">
        <v>420</v>
      </c>
      <c r="F3269" s="148" t="s">
        <v>421</v>
      </c>
      <c r="G3269" s="148" t="s">
        <v>422</v>
      </c>
      <c r="H3269" s="148" t="s">
        <v>423</v>
      </c>
      <c r="I3269" s="149" t="s">
        <v>424</v>
      </c>
      <c r="J3269" s="148" t="s">
        <v>425</v>
      </c>
    </row>
    <row r="3270" spans="1:8" ht="12.75">
      <c r="A3270" s="150" t="s">
        <v>489</v>
      </c>
      <c r="C3270" s="151">
        <v>228.61599999992177</v>
      </c>
      <c r="D3270" s="131">
        <v>35825</v>
      </c>
      <c r="F3270" s="131">
        <v>21135</v>
      </c>
      <c r="G3270" s="131">
        <v>21476</v>
      </c>
      <c r="H3270" s="152" t="s">
        <v>261</v>
      </c>
    </row>
    <row r="3272" spans="4:8" ht="12.75">
      <c r="D3272" s="131">
        <v>35204.312951505184</v>
      </c>
      <c r="F3272" s="131">
        <v>22258</v>
      </c>
      <c r="G3272" s="131">
        <v>21755</v>
      </c>
      <c r="H3272" s="152" t="s">
        <v>262</v>
      </c>
    </row>
    <row r="3274" spans="4:8" ht="12.75">
      <c r="D3274" s="131">
        <v>36701.34488141537</v>
      </c>
      <c r="F3274" s="131">
        <v>20920</v>
      </c>
      <c r="G3274" s="131">
        <v>21215</v>
      </c>
      <c r="H3274" s="152" t="s">
        <v>263</v>
      </c>
    </row>
    <row r="3276" spans="1:8" ht="12.75">
      <c r="A3276" s="147" t="s">
        <v>426</v>
      </c>
      <c r="C3276" s="153" t="s">
        <v>427</v>
      </c>
      <c r="D3276" s="131">
        <v>35910.219277640186</v>
      </c>
      <c r="F3276" s="131">
        <v>21437.666666666664</v>
      </c>
      <c r="G3276" s="131">
        <v>21482</v>
      </c>
      <c r="H3276" s="131">
        <v>14447.839382078826</v>
      </c>
    </row>
    <row r="3277" spans="1:8" ht="12.75">
      <c r="A3277" s="130">
        <v>38387.9978125</v>
      </c>
      <c r="C3277" s="153" t="s">
        <v>428</v>
      </c>
      <c r="D3277" s="131">
        <v>752.1455269784313</v>
      </c>
      <c r="F3277" s="131">
        <v>718.5167592571056</v>
      </c>
      <c r="G3277" s="131">
        <v>270.0499953712275</v>
      </c>
      <c r="H3277" s="131">
        <v>752.1455269784313</v>
      </c>
    </row>
    <row r="3279" spans="3:8" ht="12.75">
      <c r="C3279" s="153" t="s">
        <v>429</v>
      </c>
      <c r="D3279" s="131">
        <v>2.0945166643601123</v>
      </c>
      <c r="F3279" s="131">
        <v>3.3516556182596333</v>
      </c>
      <c r="G3279" s="131">
        <v>1.257098945029455</v>
      </c>
      <c r="H3279" s="131">
        <v>5.205937767493432</v>
      </c>
    </row>
    <row r="3280" spans="1:10" ht="12.75">
      <c r="A3280" s="147" t="s">
        <v>418</v>
      </c>
      <c r="C3280" s="148" t="s">
        <v>419</v>
      </c>
      <c r="D3280" s="148" t="s">
        <v>420</v>
      </c>
      <c r="F3280" s="148" t="s">
        <v>421</v>
      </c>
      <c r="G3280" s="148" t="s">
        <v>422</v>
      </c>
      <c r="H3280" s="148" t="s">
        <v>423</v>
      </c>
      <c r="I3280" s="149" t="s">
        <v>424</v>
      </c>
      <c r="J3280" s="148" t="s">
        <v>425</v>
      </c>
    </row>
    <row r="3281" spans="1:8" ht="12.75">
      <c r="A3281" s="150" t="s">
        <v>490</v>
      </c>
      <c r="C3281" s="151">
        <v>231.6040000000503</v>
      </c>
      <c r="D3281" s="131">
        <v>265309.3542075157</v>
      </c>
      <c r="F3281" s="131">
        <v>33735</v>
      </c>
      <c r="G3281" s="131">
        <v>37466</v>
      </c>
      <c r="H3281" s="152" t="s">
        <v>264</v>
      </c>
    </row>
    <row r="3283" spans="4:8" ht="12.75">
      <c r="D3283" s="131">
        <v>272214.905274868</v>
      </c>
      <c r="F3283" s="131">
        <v>34192</v>
      </c>
      <c r="G3283" s="131">
        <v>37464</v>
      </c>
      <c r="H3283" s="152" t="s">
        <v>265</v>
      </c>
    </row>
    <row r="3285" spans="4:8" ht="12.75">
      <c r="D3285" s="131">
        <v>249680.05100655556</v>
      </c>
      <c r="F3285" s="131">
        <v>33869</v>
      </c>
      <c r="G3285" s="131">
        <v>36082</v>
      </c>
      <c r="H3285" s="152" t="s">
        <v>266</v>
      </c>
    </row>
    <row r="3287" spans="1:8" ht="12.75">
      <c r="A3287" s="147" t="s">
        <v>426</v>
      </c>
      <c r="C3287" s="153" t="s">
        <v>427</v>
      </c>
      <c r="D3287" s="131">
        <v>262401.4368296464</v>
      </c>
      <c r="F3287" s="131">
        <v>33932</v>
      </c>
      <c r="G3287" s="131">
        <v>37004</v>
      </c>
      <c r="H3287" s="131">
        <v>226783.4089226697</v>
      </c>
    </row>
    <row r="3288" spans="1:8" ht="12.75">
      <c r="A3288" s="130">
        <v>38387.99827546296</v>
      </c>
      <c r="C3288" s="153" t="s">
        <v>428</v>
      </c>
      <c r="D3288" s="131">
        <v>11545.427745687834</v>
      </c>
      <c r="F3288" s="131">
        <v>234.92339176846565</v>
      </c>
      <c r="G3288" s="131">
        <v>798.4760484823574</v>
      </c>
      <c r="H3288" s="131">
        <v>11545.427745687834</v>
      </c>
    </row>
    <row r="3290" spans="3:8" ht="12.75">
      <c r="C3290" s="153" t="s">
        <v>429</v>
      </c>
      <c r="D3290" s="131">
        <v>4.399910261613102</v>
      </c>
      <c r="F3290" s="131">
        <v>0.6923358239080091</v>
      </c>
      <c r="G3290" s="131">
        <v>2.1578100975093433</v>
      </c>
      <c r="H3290" s="131">
        <v>5.090949025122326</v>
      </c>
    </row>
    <row r="3291" spans="1:10" ht="12.75">
      <c r="A3291" s="147" t="s">
        <v>418</v>
      </c>
      <c r="C3291" s="148" t="s">
        <v>419</v>
      </c>
      <c r="D3291" s="148" t="s">
        <v>420</v>
      </c>
      <c r="F3291" s="148" t="s">
        <v>421</v>
      </c>
      <c r="G3291" s="148" t="s">
        <v>422</v>
      </c>
      <c r="H3291" s="148" t="s">
        <v>423</v>
      </c>
      <c r="I3291" s="149" t="s">
        <v>424</v>
      </c>
      <c r="J3291" s="148" t="s">
        <v>425</v>
      </c>
    </row>
    <row r="3292" spans="1:8" ht="12.75">
      <c r="A3292" s="150" t="s">
        <v>488</v>
      </c>
      <c r="C3292" s="151">
        <v>267.7160000000149</v>
      </c>
      <c r="D3292" s="131">
        <v>168333.6298482418</v>
      </c>
      <c r="F3292" s="131">
        <v>8419</v>
      </c>
      <c r="G3292" s="131">
        <v>8698</v>
      </c>
      <c r="H3292" s="152" t="s">
        <v>267</v>
      </c>
    </row>
    <row r="3294" spans="4:8" ht="12.75">
      <c r="D3294" s="131">
        <v>171454.1939818859</v>
      </c>
      <c r="F3294" s="131">
        <v>8516</v>
      </c>
      <c r="G3294" s="131">
        <v>8626.75</v>
      </c>
      <c r="H3294" s="152" t="s">
        <v>268</v>
      </c>
    </row>
    <row r="3296" spans="4:8" ht="12.75">
      <c r="D3296" s="131">
        <v>168144.37843036652</v>
      </c>
      <c r="F3296" s="131">
        <v>8499.5</v>
      </c>
      <c r="G3296" s="131">
        <v>8629.25</v>
      </c>
      <c r="H3296" s="152" t="s">
        <v>269</v>
      </c>
    </row>
    <row r="3298" spans="1:8" ht="12.75">
      <c r="A3298" s="147" t="s">
        <v>426</v>
      </c>
      <c r="C3298" s="153" t="s">
        <v>427</v>
      </c>
      <c r="D3298" s="131">
        <v>169310.7340868314</v>
      </c>
      <c r="F3298" s="131">
        <v>8478.166666666666</v>
      </c>
      <c r="G3298" s="131">
        <v>8651.333333333334</v>
      </c>
      <c r="H3298" s="131">
        <v>160731.4597045167</v>
      </c>
    </row>
    <row r="3299" spans="1:8" ht="12.75">
      <c r="A3299" s="130">
        <v>38387.998923611114</v>
      </c>
      <c r="C3299" s="153" t="s">
        <v>428</v>
      </c>
      <c r="D3299" s="131">
        <v>1858.7009619841297</v>
      </c>
      <c r="F3299" s="131">
        <v>51.89974309506101</v>
      </c>
      <c r="G3299" s="131">
        <v>40.4338451465271</v>
      </c>
      <c r="H3299" s="131">
        <v>1858.7009619841297</v>
      </c>
    </row>
    <row r="3301" spans="3:8" ht="12.75">
      <c r="C3301" s="153" t="s">
        <v>429</v>
      </c>
      <c r="D3301" s="131">
        <v>1.097804561541202</v>
      </c>
      <c r="F3301" s="131">
        <v>0.6121576177443357</v>
      </c>
      <c r="G3301" s="131">
        <v>0.4673712546797462</v>
      </c>
      <c r="H3301" s="131">
        <v>1.1564014695076512</v>
      </c>
    </row>
    <row r="3302" spans="1:10" ht="12.75">
      <c r="A3302" s="147" t="s">
        <v>418</v>
      </c>
      <c r="C3302" s="148" t="s">
        <v>419</v>
      </c>
      <c r="D3302" s="148" t="s">
        <v>420</v>
      </c>
      <c r="F3302" s="148" t="s">
        <v>421</v>
      </c>
      <c r="G3302" s="148" t="s">
        <v>422</v>
      </c>
      <c r="H3302" s="148" t="s">
        <v>423</v>
      </c>
      <c r="I3302" s="149" t="s">
        <v>424</v>
      </c>
      <c r="J3302" s="148" t="s">
        <v>425</v>
      </c>
    </row>
    <row r="3303" spans="1:8" ht="12.75">
      <c r="A3303" s="150" t="s">
        <v>487</v>
      </c>
      <c r="C3303" s="151">
        <v>292.40199999976903</v>
      </c>
      <c r="D3303" s="131">
        <v>32916.5</v>
      </c>
      <c r="F3303" s="131">
        <v>32335.75</v>
      </c>
      <c r="G3303" s="131">
        <v>31121.5</v>
      </c>
      <c r="H3303" s="152" t="s">
        <v>270</v>
      </c>
    </row>
    <row r="3305" spans="4:8" ht="12.75">
      <c r="D3305" s="131">
        <v>33372.31139117479</v>
      </c>
      <c r="F3305" s="131">
        <v>32851.75</v>
      </c>
      <c r="G3305" s="131">
        <v>30902</v>
      </c>
      <c r="H3305" s="152" t="s">
        <v>271</v>
      </c>
    </row>
    <row r="3307" spans="4:8" ht="12.75">
      <c r="D3307" s="131">
        <v>34455.4349706769</v>
      </c>
      <c r="F3307" s="131">
        <v>33053.25</v>
      </c>
      <c r="G3307" s="131">
        <v>30895.5</v>
      </c>
      <c r="H3307" s="152" t="s">
        <v>272</v>
      </c>
    </row>
    <row r="3309" spans="1:8" ht="12.75">
      <c r="A3309" s="147" t="s">
        <v>426</v>
      </c>
      <c r="C3309" s="153" t="s">
        <v>427</v>
      </c>
      <c r="D3309" s="131">
        <v>33581.41545395056</v>
      </c>
      <c r="F3309" s="131">
        <v>32746.916666666664</v>
      </c>
      <c r="G3309" s="131">
        <v>30973</v>
      </c>
      <c r="H3309" s="131">
        <v>1851.7447854006582</v>
      </c>
    </row>
    <row r="3310" spans="1:8" ht="12.75">
      <c r="A3310" s="130">
        <v>38387.999606481484</v>
      </c>
      <c r="C3310" s="153" t="s">
        <v>428</v>
      </c>
      <c r="D3310" s="131">
        <v>790.4894640635067</v>
      </c>
      <c r="F3310" s="131">
        <v>370.05956727712544</v>
      </c>
      <c r="G3310" s="131">
        <v>128.64583164642374</v>
      </c>
      <c r="H3310" s="131">
        <v>790.4894640635067</v>
      </c>
    </row>
    <row r="3312" spans="3:8" ht="12.75">
      <c r="C3312" s="153" t="s">
        <v>429</v>
      </c>
      <c r="D3312" s="131">
        <v>2.3539492108290885</v>
      </c>
      <c r="F3312" s="131">
        <v>1.1300592695305938</v>
      </c>
      <c r="G3312" s="131">
        <v>0.415348308676666</v>
      </c>
      <c r="H3312" s="131">
        <v>42.68889915585588</v>
      </c>
    </row>
    <row r="3313" spans="1:10" ht="12.75">
      <c r="A3313" s="147" t="s">
        <v>418</v>
      </c>
      <c r="C3313" s="148" t="s">
        <v>419</v>
      </c>
      <c r="D3313" s="148" t="s">
        <v>420</v>
      </c>
      <c r="F3313" s="148" t="s">
        <v>421</v>
      </c>
      <c r="G3313" s="148" t="s">
        <v>422</v>
      </c>
      <c r="H3313" s="148" t="s">
        <v>423</v>
      </c>
      <c r="I3313" s="149" t="s">
        <v>424</v>
      </c>
      <c r="J3313" s="148" t="s">
        <v>425</v>
      </c>
    </row>
    <row r="3314" spans="1:8" ht="12.75">
      <c r="A3314" s="150" t="s">
        <v>491</v>
      </c>
      <c r="C3314" s="151">
        <v>324.75400000019</v>
      </c>
      <c r="D3314" s="131">
        <v>45416.52628147602</v>
      </c>
      <c r="F3314" s="131">
        <v>41950</v>
      </c>
      <c r="G3314" s="131">
        <v>38059</v>
      </c>
      <c r="H3314" s="152" t="s">
        <v>273</v>
      </c>
    </row>
    <row r="3316" spans="4:8" ht="12.75">
      <c r="D3316" s="131">
        <v>44693.44763940573</v>
      </c>
      <c r="F3316" s="131">
        <v>41002</v>
      </c>
      <c r="G3316" s="131">
        <v>38512</v>
      </c>
      <c r="H3316" s="152" t="s">
        <v>274</v>
      </c>
    </row>
    <row r="3318" spans="4:8" ht="12.75">
      <c r="D3318" s="131">
        <v>45620.68903726339</v>
      </c>
      <c r="F3318" s="131">
        <v>40728</v>
      </c>
      <c r="G3318" s="131">
        <v>38656</v>
      </c>
      <c r="H3318" s="152" t="s">
        <v>275</v>
      </c>
    </row>
    <row r="3320" spans="1:8" ht="12.75">
      <c r="A3320" s="147" t="s">
        <v>426</v>
      </c>
      <c r="C3320" s="153" t="s">
        <v>427</v>
      </c>
      <c r="D3320" s="131">
        <v>45243.554319381714</v>
      </c>
      <c r="F3320" s="131">
        <v>41226.666666666664</v>
      </c>
      <c r="G3320" s="131">
        <v>38409</v>
      </c>
      <c r="H3320" s="131">
        <v>4832.777663938392</v>
      </c>
    </row>
    <row r="3321" spans="1:8" ht="12.75">
      <c r="A3321" s="130">
        <v>38388.00011574074</v>
      </c>
      <c r="C3321" s="153" t="s">
        <v>428</v>
      </c>
      <c r="D3321" s="131">
        <v>487.2203066664916</v>
      </c>
      <c r="F3321" s="131">
        <v>641.2311075839455</v>
      </c>
      <c r="G3321" s="131">
        <v>311.5429344408247</v>
      </c>
      <c r="H3321" s="131">
        <v>487.2203066664916</v>
      </c>
    </row>
    <row r="3323" spans="3:8" ht="12.75">
      <c r="C3323" s="153" t="s">
        <v>429</v>
      </c>
      <c r="D3323" s="131">
        <v>1.0768833571896739</v>
      </c>
      <c r="F3323" s="131">
        <v>1.555379465355625</v>
      </c>
      <c r="G3323" s="131">
        <v>0.811119618945624</v>
      </c>
      <c r="H3323" s="131">
        <v>10.08157917758293</v>
      </c>
    </row>
    <row r="3324" spans="1:10" ht="12.75">
      <c r="A3324" s="147" t="s">
        <v>418</v>
      </c>
      <c r="C3324" s="148" t="s">
        <v>419</v>
      </c>
      <c r="D3324" s="148" t="s">
        <v>420</v>
      </c>
      <c r="F3324" s="148" t="s">
        <v>421</v>
      </c>
      <c r="G3324" s="148" t="s">
        <v>422</v>
      </c>
      <c r="H3324" s="148" t="s">
        <v>423</v>
      </c>
      <c r="I3324" s="149" t="s">
        <v>424</v>
      </c>
      <c r="J3324" s="148" t="s">
        <v>425</v>
      </c>
    </row>
    <row r="3325" spans="1:8" ht="12.75">
      <c r="A3325" s="150" t="s">
        <v>510</v>
      </c>
      <c r="C3325" s="151">
        <v>343.82299999985844</v>
      </c>
      <c r="D3325" s="131">
        <v>35160.38307517767</v>
      </c>
      <c r="F3325" s="131">
        <v>34036</v>
      </c>
      <c r="G3325" s="131">
        <v>33782</v>
      </c>
      <c r="H3325" s="152" t="s">
        <v>276</v>
      </c>
    </row>
    <row r="3327" spans="4:8" ht="12.75">
      <c r="D3327" s="131">
        <v>35308.56138443947</v>
      </c>
      <c r="F3327" s="131">
        <v>33996</v>
      </c>
      <c r="G3327" s="131">
        <v>33890</v>
      </c>
      <c r="H3327" s="152" t="s">
        <v>277</v>
      </c>
    </row>
    <row r="3329" spans="4:8" ht="12.75">
      <c r="D3329" s="131">
        <v>34836.5</v>
      </c>
      <c r="F3329" s="131">
        <v>34536</v>
      </c>
      <c r="G3329" s="131">
        <v>34194</v>
      </c>
      <c r="H3329" s="152" t="s">
        <v>278</v>
      </c>
    </row>
    <row r="3331" spans="1:8" ht="12.75">
      <c r="A3331" s="147" t="s">
        <v>426</v>
      </c>
      <c r="C3331" s="153" t="s">
        <v>427</v>
      </c>
      <c r="D3331" s="131">
        <v>35101.81481987238</v>
      </c>
      <c r="F3331" s="131">
        <v>34189.333333333336</v>
      </c>
      <c r="G3331" s="131">
        <v>33955.333333333336</v>
      </c>
      <c r="H3331" s="131">
        <v>1028.6373306948901</v>
      </c>
    </row>
    <row r="3332" spans="1:8" ht="12.75">
      <c r="A3332" s="130">
        <v>38388.000543981485</v>
      </c>
      <c r="C3332" s="153" t="s">
        <v>428</v>
      </c>
      <c r="D3332" s="131">
        <v>241.41907146456583</v>
      </c>
      <c r="F3332" s="131">
        <v>300.88757590391356</v>
      </c>
      <c r="G3332" s="131">
        <v>213.62896183180158</v>
      </c>
      <c r="H3332" s="131">
        <v>241.41907146456583</v>
      </c>
    </row>
    <row r="3334" spans="3:8" ht="12.75">
      <c r="C3334" s="153" t="s">
        <v>429</v>
      </c>
      <c r="D3334" s="131">
        <v>0.687768061860693</v>
      </c>
      <c r="F3334" s="131">
        <v>0.8800627171356958</v>
      </c>
      <c r="G3334" s="131">
        <v>0.6291470024300597</v>
      </c>
      <c r="H3334" s="131">
        <v>23.469794869439216</v>
      </c>
    </row>
    <row r="3335" spans="1:10" ht="12.75">
      <c r="A3335" s="147" t="s">
        <v>418</v>
      </c>
      <c r="C3335" s="148" t="s">
        <v>419</v>
      </c>
      <c r="D3335" s="148" t="s">
        <v>420</v>
      </c>
      <c r="F3335" s="148" t="s">
        <v>421</v>
      </c>
      <c r="G3335" s="148" t="s">
        <v>422</v>
      </c>
      <c r="H3335" s="148" t="s">
        <v>423</v>
      </c>
      <c r="I3335" s="149" t="s">
        <v>424</v>
      </c>
      <c r="J3335" s="148" t="s">
        <v>425</v>
      </c>
    </row>
    <row r="3336" spans="1:8" ht="12.75">
      <c r="A3336" s="150" t="s">
        <v>492</v>
      </c>
      <c r="C3336" s="151">
        <v>361.38400000007823</v>
      </c>
      <c r="D3336" s="131">
        <v>38933.5</v>
      </c>
      <c r="F3336" s="131">
        <v>35176</v>
      </c>
      <c r="G3336" s="131">
        <v>34412</v>
      </c>
      <c r="H3336" s="152" t="s">
        <v>279</v>
      </c>
    </row>
    <row r="3338" spans="4:8" ht="12.75">
      <c r="D3338" s="131">
        <v>40134.910223424435</v>
      </c>
      <c r="F3338" s="131">
        <v>36000</v>
      </c>
      <c r="G3338" s="131">
        <v>35026</v>
      </c>
      <c r="H3338" s="152" t="s">
        <v>280</v>
      </c>
    </row>
    <row r="3340" spans="4:8" ht="12.75">
      <c r="D3340" s="131">
        <v>38694.47478234768</v>
      </c>
      <c r="F3340" s="131">
        <v>35704</v>
      </c>
      <c r="G3340" s="131">
        <v>35294</v>
      </c>
      <c r="H3340" s="152" t="s">
        <v>281</v>
      </c>
    </row>
    <row r="3342" spans="1:8" ht="12.75">
      <c r="A3342" s="147" t="s">
        <v>426</v>
      </c>
      <c r="C3342" s="153" t="s">
        <v>427</v>
      </c>
      <c r="D3342" s="131">
        <v>39254.29500192404</v>
      </c>
      <c r="F3342" s="131">
        <v>35626.666666666664</v>
      </c>
      <c r="G3342" s="131">
        <v>34910.666666666664</v>
      </c>
      <c r="H3342" s="131">
        <v>3956.733670414689</v>
      </c>
    </row>
    <row r="3343" spans="1:8" ht="12.75">
      <c r="A3343" s="130">
        <v>38388.00098379629</v>
      </c>
      <c r="C3343" s="153" t="s">
        <v>428</v>
      </c>
      <c r="D3343" s="131">
        <v>771.9427698490879</v>
      </c>
      <c r="F3343" s="131">
        <v>417.40787406724047</v>
      </c>
      <c r="G3343" s="131">
        <v>452.1695847061513</v>
      </c>
      <c r="H3343" s="131">
        <v>771.9427698490879</v>
      </c>
    </row>
    <row r="3345" spans="3:8" ht="12.75">
      <c r="C3345" s="153" t="s">
        <v>429</v>
      </c>
      <c r="D3345" s="131">
        <v>1.9665179818189358</v>
      </c>
      <c r="F3345" s="131">
        <v>1.171616412988138</v>
      </c>
      <c r="G3345" s="131">
        <v>1.295218991443354</v>
      </c>
      <c r="H3345" s="131">
        <v>19.509596403241968</v>
      </c>
    </row>
    <row r="3346" spans="1:10" ht="12.75">
      <c r="A3346" s="147" t="s">
        <v>418</v>
      </c>
      <c r="C3346" s="148" t="s">
        <v>419</v>
      </c>
      <c r="D3346" s="148" t="s">
        <v>420</v>
      </c>
      <c r="F3346" s="148" t="s">
        <v>421</v>
      </c>
      <c r="G3346" s="148" t="s">
        <v>422</v>
      </c>
      <c r="H3346" s="148" t="s">
        <v>423</v>
      </c>
      <c r="I3346" s="149" t="s">
        <v>424</v>
      </c>
      <c r="J3346" s="148" t="s">
        <v>425</v>
      </c>
    </row>
    <row r="3347" spans="1:8" ht="12.75">
      <c r="A3347" s="150" t="s">
        <v>511</v>
      </c>
      <c r="C3347" s="151">
        <v>371.029</v>
      </c>
      <c r="D3347" s="131">
        <v>48334.5</v>
      </c>
      <c r="F3347" s="131">
        <v>48232</v>
      </c>
      <c r="G3347" s="131">
        <v>48662</v>
      </c>
      <c r="H3347" s="152" t="s">
        <v>282</v>
      </c>
    </row>
    <row r="3349" spans="4:8" ht="12.75">
      <c r="D3349" s="131">
        <v>48250.11147660017</v>
      </c>
      <c r="F3349" s="131">
        <v>47562</v>
      </c>
      <c r="G3349" s="131">
        <v>48042</v>
      </c>
      <c r="H3349" s="152" t="s">
        <v>283</v>
      </c>
    </row>
    <row r="3351" spans="4:8" ht="12.75">
      <c r="D3351" s="131">
        <v>48665.74909001589</v>
      </c>
      <c r="F3351" s="131">
        <v>47102</v>
      </c>
      <c r="G3351" s="131">
        <v>47978</v>
      </c>
      <c r="H3351" s="152" t="s">
        <v>284</v>
      </c>
    </row>
    <row r="3353" spans="1:8" ht="12.75">
      <c r="A3353" s="147" t="s">
        <v>426</v>
      </c>
      <c r="C3353" s="153" t="s">
        <v>427</v>
      </c>
      <c r="D3353" s="131">
        <v>48416.78685553868</v>
      </c>
      <c r="F3353" s="131">
        <v>47632</v>
      </c>
      <c r="G3353" s="131">
        <v>48227.33333333333</v>
      </c>
      <c r="H3353" s="131">
        <v>558.2329443336121</v>
      </c>
    </row>
    <row r="3354" spans="1:8" ht="12.75">
      <c r="A3354" s="130">
        <v>38388.00142361111</v>
      </c>
      <c r="C3354" s="153" t="s">
        <v>428</v>
      </c>
      <c r="D3354" s="131">
        <v>219.69752244300435</v>
      </c>
      <c r="F3354" s="131">
        <v>568.242905807015</v>
      </c>
      <c r="G3354" s="131">
        <v>377.79006515965096</v>
      </c>
      <c r="H3354" s="131">
        <v>219.69752244300435</v>
      </c>
    </row>
    <row r="3356" spans="3:8" ht="12.75">
      <c r="C3356" s="153" t="s">
        <v>429</v>
      </c>
      <c r="D3356" s="131">
        <v>0.45376311959427745</v>
      </c>
      <c r="F3356" s="131">
        <v>1.1929856101087817</v>
      </c>
      <c r="G3356" s="131">
        <v>0.7833525908398786</v>
      </c>
      <c r="H3356" s="131">
        <v>39.355886225107554</v>
      </c>
    </row>
    <row r="3357" spans="1:10" ht="12.75">
      <c r="A3357" s="147" t="s">
        <v>418</v>
      </c>
      <c r="C3357" s="148" t="s">
        <v>419</v>
      </c>
      <c r="D3357" s="148" t="s">
        <v>420</v>
      </c>
      <c r="F3357" s="148" t="s">
        <v>421</v>
      </c>
      <c r="G3357" s="148" t="s">
        <v>422</v>
      </c>
      <c r="H3357" s="148" t="s">
        <v>423</v>
      </c>
      <c r="I3357" s="149" t="s">
        <v>424</v>
      </c>
      <c r="J3357" s="148" t="s">
        <v>425</v>
      </c>
    </row>
    <row r="3358" spans="1:8" ht="12.75">
      <c r="A3358" s="150" t="s">
        <v>486</v>
      </c>
      <c r="C3358" s="151">
        <v>407.77100000018254</v>
      </c>
      <c r="D3358" s="131">
        <v>103667.3118931055</v>
      </c>
      <c r="F3358" s="131">
        <v>92700</v>
      </c>
      <c r="G3358" s="131">
        <v>92600</v>
      </c>
      <c r="H3358" s="152" t="s">
        <v>285</v>
      </c>
    </row>
    <row r="3360" spans="4:8" ht="12.75">
      <c r="D3360" s="131">
        <v>103457.88858425617</v>
      </c>
      <c r="F3360" s="131">
        <v>93000</v>
      </c>
      <c r="G3360" s="131">
        <v>93000</v>
      </c>
      <c r="H3360" s="152" t="s">
        <v>568</v>
      </c>
    </row>
    <row r="3362" spans="4:8" ht="12.75">
      <c r="D3362" s="131">
        <v>104600</v>
      </c>
      <c r="F3362" s="131">
        <v>93300</v>
      </c>
      <c r="G3362" s="131">
        <v>92400</v>
      </c>
      <c r="H3362" s="152" t="s">
        <v>286</v>
      </c>
    </row>
    <row r="3364" spans="1:8" ht="12.75">
      <c r="A3364" s="147" t="s">
        <v>426</v>
      </c>
      <c r="C3364" s="153" t="s">
        <v>427</v>
      </c>
      <c r="D3364" s="131">
        <v>103908.40015912056</v>
      </c>
      <c r="F3364" s="131">
        <v>93000</v>
      </c>
      <c r="G3364" s="131">
        <v>92666.66666666666</v>
      </c>
      <c r="H3364" s="131">
        <v>11077.792192663534</v>
      </c>
    </row>
    <row r="3365" spans="1:8" ht="12.75">
      <c r="A3365" s="130">
        <v>38388.00189814815</v>
      </c>
      <c r="C3365" s="153" t="s">
        <v>428</v>
      </c>
      <c r="D3365" s="131">
        <v>608.0273723289948</v>
      </c>
      <c r="F3365" s="131">
        <v>300</v>
      </c>
      <c r="G3365" s="131">
        <v>305.5050463303894</v>
      </c>
      <c r="H3365" s="131">
        <v>608.0273723289948</v>
      </c>
    </row>
    <row r="3367" spans="3:8" ht="12.75">
      <c r="C3367" s="153" t="s">
        <v>429</v>
      </c>
      <c r="D3367" s="131">
        <v>0.5851570916286746</v>
      </c>
      <c r="F3367" s="131">
        <v>0.3225806451612903</v>
      </c>
      <c r="G3367" s="131">
        <v>0.3296817046730823</v>
      </c>
      <c r="H3367" s="131">
        <v>5.488705346284362</v>
      </c>
    </row>
    <row r="3368" spans="1:10" ht="12.75">
      <c r="A3368" s="147" t="s">
        <v>418</v>
      </c>
      <c r="C3368" s="148" t="s">
        <v>419</v>
      </c>
      <c r="D3368" s="148" t="s">
        <v>420</v>
      </c>
      <c r="F3368" s="148" t="s">
        <v>421</v>
      </c>
      <c r="G3368" s="148" t="s">
        <v>422</v>
      </c>
      <c r="H3368" s="148" t="s">
        <v>423</v>
      </c>
      <c r="I3368" s="149" t="s">
        <v>424</v>
      </c>
      <c r="J3368" s="148" t="s">
        <v>425</v>
      </c>
    </row>
    <row r="3369" spans="1:8" ht="12.75">
      <c r="A3369" s="150" t="s">
        <v>493</v>
      </c>
      <c r="C3369" s="151">
        <v>455.40299999993294</v>
      </c>
      <c r="D3369" s="131">
        <v>73069.23306107521</v>
      </c>
      <c r="F3369" s="131">
        <v>64480</v>
      </c>
      <c r="G3369" s="131">
        <v>66877.5</v>
      </c>
      <c r="H3369" s="152" t="s">
        <v>287</v>
      </c>
    </row>
    <row r="3371" spans="4:8" ht="12.75">
      <c r="D3371" s="131">
        <v>71815.80410575867</v>
      </c>
      <c r="F3371" s="131">
        <v>64509.999999940395</v>
      </c>
      <c r="G3371" s="131">
        <v>66922.5</v>
      </c>
      <c r="H3371" s="152" t="s">
        <v>288</v>
      </c>
    </row>
    <row r="3373" spans="4:8" ht="12.75">
      <c r="D3373" s="131">
        <v>73135</v>
      </c>
      <c r="F3373" s="131">
        <v>65465.000000059605</v>
      </c>
      <c r="G3373" s="131">
        <v>67537.5</v>
      </c>
      <c r="H3373" s="152" t="s">
        <v>289</v>
      </c>
    </row>
    <row r="3375" spans="1:8" ht="12.75">
      <c r="A3375" s="147" t="s">
        <v>426</v>
      </c>
      <c r="C3375" s="153" t="s">
        <v>427</v>
      </c>
      <c r="D3375" s="131">
        <v>72673.34572227795</v>
      </c>
      <c r="F3375" s="131">
        <v>64818.33333333333</v>
      </c>
      <c r="G3375" s="131">
        <v>67112.5</v>
      </c>
      <c r="H3375" s="131">
        <v>6714.598144758579</v>
      </c>
    </row>
    <row r="3376" spans="1:8" ht="12.75">
      <c r="A3376" s="130">
        <v>38388.002534722225</v>
      </c>
      <c r="C3376" s="153" t="s">
        <v>428</v>
      </c>
      <c r="D3376" s="131">
        <v>743.3804817265377</v>
      </c>
      <c r="F3376" s="131">
        <v>560.2306073301294</v>
      </c>
      <c r="G3376" s="131">
        <v>368.74788134984584</v>
      </c>
      <c r="H3376" s="131">
        <v>743.3804817265377</v>
      </c>
    </row>
    <row r="3378" spans="3:8" ht="12.75">
      <c r="C3378" s="153" t="s">
        <v>429</v>
      </c>
      <c r="D3378" s="131">
        <v>1.0229066438847816</v>
      </c>
      <c r="F3378" s="131">
        <v>0.8643088745418676</v>
      </c>
      <c r="G3378" s="131">
        <v>0.5494473925868443</v>
      </c>
      <c r="H3378" s="131">
        <v>11.0711090328886</v>
      </c>
    </row>
    <row r="3379" spans="1:16" ht="12.75">
      <c r="A3379" s="141" t="s">
        <v>409</v>
      </c>
      <c r="B3379" s="136" t="s">
        <v>583</v>
      </c>
      <c r="D3379" s="141" t="s">
        <v>410</v>
      </c>
      <c r="E3379" s="136" t="s">
        <v>411</v>
      </c>
      <c r="F3379" s="137" t="s">
        <v>465</v>
      </c>
      <c r="G3379" s="142" t="s">
        <v>413</v>
      </c>
      <c r="H3379" s="143">
        <v>3</v>
      </c>
      <c r="I3379" s="144" t="s">
        <v>414</v>
      </c>
      <c r="J3379" s="143">
        <v>3</v>
      </c>
      <c r="K3379" s="142" t="s">
        <v>415</v>
      </c>
      <c r="L3379" s="145">
        <v>1</v>
      </c>
      <c r="M3379" s="142" t="s">
        <v>416</v>
      </c>
      <c r="N3379" s="146">
        <v>1</v>
      </c>
      <c r="O3379" s="142" t="s">
        <v>417</v>
      </c>
      <c r="P3379" s="146">
        <v>1</v>
      </c>
    </row>
    <row r="3381" spans="1:10" ht="12.75">
      <c r="A3381" s="147" t="s">
        <v>418</v>
      </c>
      <c r="C3381" s="148" t="s">
        <v>419</v>
      </c>
      <c r="D3381" s="148" t="s">
        <v>420</v>
      </c>
      <c r="F3381" s="148" t="s">
        <v>421</v>
      </c>
      <c r="G3381" s="148" t="s">
        <v>422</v>
      </c>
      <c r="H3381" s="148" t="s">
        <v>423</v>
      </c>
      <c r="I3381" s="149" t="s">
        <v>424</v>
      </c>
      <c r="J3381" s="148" t="s">
        <v>425</v>
      </c>
    </row>
    <row r="3382" spans="1:8" ht="12.75">
      <c r="A3382" s="150" t="s">
        <v>489</v>
      </c>
      <c r="C3382" s="151">
        <v>228.61599999992177</v>
      </c>
      <c r="D3382" s="131">
        <v>29395.712473899126</v>
      </c>
      <c r="F3382" s="131">
        <v>21497</v>
      </c>
      <c r="G3382" s="131">
        <v>22252</v>
      </c>
      <c r="H3382" s="152" t="s">
        <v>290</v>
      </c>
    </row>
    <row r="3384" spans="4:8" ht="12.75">
      <c r="D3384" s="131">
        <v>29004.206997334957</v>
      </c>
      <c r="F3384" s="131">
        <v>21502</v>
      </c>
      <c r="G3384" s="131">
        <v>21774</v>
      </c>
      <c r="H3384" s="152" t="s">
        <v>291</v>
      </c>
    </row>
    <row r="3386" spans="4:8" ht="12.75">
      <c r="D3386" s="131">
        <v>29736.16435137391</v>
      </c>
      <c r="F3386" s="131">
        <v>21377</v>
      </c>
      <c r="G3386" s="131">
        <v>21981</v>
      </c>
      <c r="H3386" s="152" t="s">
        <v>292</v>
      </c>
    </row>
    <row r="3388" spans="1:8" ht="12.75">
      <c r="A3388" s="147" t="s">
        <v>426</v>
      </c>
      <c r="C3388" s="153" t="s">
        <v>427</v>
      </c>
      <c r="D3388" s="131">
        <v>29378.694607535996</v>
      </c>
      <c r="F3388" s="131">
        <v>21458.666666666664</v>
      </c>
      <c r="G3388" s="131">
        <v>22002.333333333336</v>
      </c>
      <c r="H3388" s="131">
        <v>7616.965712844963</v>
      </c>
    </row>
    <row r="3389" spans="1:8" ht="12.75">
      <c r="A3389" s="130">
        <v>38388.00475694444</v>
      </c>
      <c r="C3389" s="153" t="s">
        <v>428</v>
      </c>
      <c r="D3389" s="131">
        <v>366.27530337791455</v>
      </c>
      <c r="F3389" s="131">
        <v>70.76957915187381</v>
      </c>
      <c r="G3389" s="131">
        <v>239.71302286970837</v>
      </c>
      <c r="H3389" s="131">
        <v>366.27530337791455</v>
      </c>
    </row>
    <row r="3391" spans="3:8" ht="12.75">
      <c r="C3391" s="153" t="s">
        <v>429</v>
      </c>
      <c r="D3391" s="131">
        <v>1.2467378427493523</v>
      </c>
      <c r="F3391" s="131">
        <v>0.3297948574866743</v>
      </c>
      <c r="G3391" s="131">
        <v>1.0894890975337845</v>
      </c>
      <c r="H3391" s="131">
        <v>4.808677328824544</v>
      </c>
    </row>
    <row r="3392" spans="1:10" ht="12.75">
      <c r="A3392" s="147" t="s">
        <v>418</v>
      </c>
      <c r="C3392" s="148" t="s">
        <v>419</v>
      </c>
      <c r="D3392" s="148" t="s">
        <v>420</v>
      </c>
      <c r="F3392" s="148" t="s">
        <v>421</v>
      </c>
      <c r="G3392" s="148" t="s">
        <v>422</v>
      </c>
      <c r="H3392" s="148" t="s">
        <v>423</v>
      </c>
      <c r="I3392" s="149" t="s">
        <v>424</v>
      </c>
      <c r="J3392" s="148" t="s">
        <v>425</v>
      </c>
    </row>
    <row r="3393" spans="1:8" ht="12.75">
      <c r="A3393" s="150" t="s">
        <v>490</v>
      </c>
      <c r="C3393" s="151">
        <v>231.6040000000503</v>
      </c>
      <c r="D3393" s="131">
        <v>46100.88747406006</v>
      </c>
      <c r="F3393" s="131">
        <v>33605</v>
      </c>
      <c r="G3393" s="131">
        <v>34983</v>
      </c>
      <c r="H3393" s="152" t="s">
        <v>293</v>
      </c>
    </row>
    <row r="3395" spans="4:8" ht="12.75">
      <c r="D3395" s="131">
        <v>45941.369789898396</v>
      </c>
      <c r="F3395" s="131">
        <v>33765</v>
      </c>
      <c r="G3395" s="131">
        <v>35261</v>
      </c>
      <c r="H3395" s="152" t="s">
        <v>294</v>
      </c>
    </row>
    <row r="3397" spans="4:8" ht="12.75">
      <c r="D3397" s="131">
        <v>46667.69718593359</v>
      </c>
      <c r="F3397" s="131">
        <v>33349</v>
      </c>
      <c r="G3397" s="131">
        <v>35008</v>
      </c>
      <c r="H3397" s="152" t="s">
        <v>295</v>
      </c>
    </row>
    <row r="3399" spans="1:8" ht="12.75">
      <c r="A3399" s="147" t="s">
        <v>426</v>
      </c>
      <c r="C3399" s="153" t="s">
        <v>427</v>
      </c>
      <c r="D3399" s="131">
        <v>46236.65148329735</v>
      </c>
      <c r="F3399" s="131">
        <v>33573</v>
      </c>
      <c r="G3399" s="131">
        <v>35084</v>
      </c>
      <c r="H3399" s="131">
        <v>11834.358460041534</v>
      </c>
    </row>
    <row r="3400" spans="1:8" ht="12.75">
      <c r="A3400" s="130">
        <v>38388.005219907405</v>
      </c>
      <c r="C3400" s="153" t="s">
        <v>428</v>
      </c>
      <c r="D3400" s="131">
        <v>381.7221125517063</v>
      </c>
      <c r="F3400" s="131">
        <v>209.838032777664</v>
      </c>
      <c r="G3400" s="131">
        <v>153.7953185243296</v>
      </c>
      <c r="H3400" s="131">
        <v>381.7221125517063</v>
      </c>
    </row>
    <row r="3402" spans="3:8" ht="12.75">
      <c r="C3402" s="153" t="s">
        <v>429</v>
      </c>
      <c r="D3402" s="131">
        <v>0.8255833852708833</v>
      </c>
      <c r="F3402" s="131">
        <v>0.625020203072898</v>
      </c>
      <c r="G3402" s="131">
        <v>0.43836312428551366</v>
      </c>
      <c r="H3402" s="131">
        <v>3.22554123943924</v>
      </c>
    </row>
    <row r="3403" spans="1:10" ht="12.75">
      <c r="A3403" s="147" t="s">
        <v>418</v>
      </c>
      <c r="C3403" s="148" t="s">
        <v>419</v>
      </c>
      <c r="D3403" s="148" t="s">
        <v>420</v>
      </c>
      <c r="F3403" s="148" t="s">
        <v>421</v>
      </c>
      <c r="G3403" s="148" t="s">
        <v>422</v>
      </c>
      <c r="H3403" s="148" t="s">
        <v>423</v>
      </c>
      <c r="I3403" s="149" t="s">
        <v>424</v>
      </c>
      <c r="J3403" s="148" t="s">
        <v>425</v>
      </c>
    </row>
    <row r="3404" spans="1:8" ht="12.75">
      <c r="A3404" s="150" t="s">
        <v>488</v>
      </c>
      <c r="C3404" s="151">
        <v>267.7160000000149</v>
      </c>
      <c r="D3404" s="131">
        <v>21210</v>
      </c>
      <c r="F3404" s="131">
        <v>8180.25</v>
      </c>
      <c r="G3404" s="131">
        <v>8304.75</v>
      </c>
      <c r="H3404" s="152" t="s">
        <v>296</v>
      </c>
    </row>
    <row r="3406" spans="4:8" ht="12.75">
      <c r="D3406" s="131">
        <v>21754.05785137415</v>
      </c>
      <c r="F3406" s="131">
        <v>8219</v>
      </c>
      <c r="G3406" s="131">
        <v>8305.25</v>
      </c>
      <c r="H3406" s="152" t="s">
        <v>297</v>
      </c>
    </row>
    <row r="3408" spans="4:8" ht="12.75">
      <c r="D3408" s="131">
        <v>21525.5</v>
      </c>
      <c r="F3408" s="131">
        <v>8228.25</v>
      </c>
      <c r="G3408" s="131">
        <v>8226</v>
      </c>
      <c r="H3408" s="152" t="s">
        <v>298</v>
      </c>
    </row>
    <row r="3410" spans="1:8" ht="12.75">
      <c r="A3410" s="147" t="s">
        <v>426</v>
      </c>
      <c r="C3410" s="153" t="s">
        <v>427</v>
      </c>
      <c r="D3410" s="131">
        <v>21496.519283791386</v>
      </c>
      <c r="F3410" s="131">
        <v>8209.166666666666</v>
      </c>
      <c r="G3410" s="131">
        <v>8278.666666666666</v>
      </c>
      <c r="H3410" s="131">
        <v>13246.773293327577</v>
      </c>
    </row>
    <row r="3411" spans="1:8" ht="12.75">
      <c r="A3411" s="130">
        <v>38388.00585648148</v>
      </c>
      <c r="C3411" s="153" t="s">
        <v>428</v>
      </c>
      <c r="D3411" s="131">
        <v>273.18427451894394</v>
      </c>
      <c r="F3411" s="131">
        <v>25.466072200740605</v>
      </c>
      <c r="G3411" s="131">
        <v>45.61135640751471</v>
      </c>
      <c r="H3411" s="131">
        <v>273.18427451894394</v>
      </c>
    </row>
    <row r="3413" spans="3:8" ht="12.75">
      <c r="C3413" s="153" t="s">
        <v>429</v>
      </c>
      <c r="D3413" s="131">
        <v>1.270830272159121</v>
      </c>
      <c r="F3413" s="131">
        <v>0.3102150709662849</v>
      </c>
      <c r="G3413" s="131">
        <v>0.5509505122505403</v>
      </c>
      <c r="H3413" s="131">
        <v>2.0622703240233404</v>
      </c>
    </row>
    <row r="3414" spans="1:10" ht="12.75">
      <c r="A3414" s="147" t="s">
        <v>418</v>
      </c>
      <c r="C3414" s="148" t="s">
        <v>419</v>
      </c>
      <c r="D3414" s="148" t="s">
        <v>420</v>
      </c>
      <c r="F3414" s="148" t="s">
        <v>421</v>
      </c>
      <c r="G3414" s="148" t="s">
        <v>422</v>
      </c>
      <c r="H3414" s="148" t="s">
        <v>423</v>
      </c>
      <c r="I3414" s="149" t="s">
        <v>424</v>
      </c>
      <c r="J3414" s="148" t="s">
        <v>425</v>
      </c>
    </row>
    <row r="3415" spans="1:8" ht="12.75">
      <c r="A3415" s="150" t="s">
        <v>487</v>
      </c>
      <c r="C3415" s="151">
        <v>292.40199999976903</v>
      </c>
      <c r="D3415" s="131">
        <v>82541.47667682171</v>
      </c>
      <c r="F3415" s="131">
        <v>32997</v>
      </c>
      <c r="G3415" s="131">
        <v>31275.999999970198</v>
      </c>
      <c r="H3415" s="152" t="s">
        <v>299</v>
      </c>
    </row>
    <row r="3417" spans="4:8" ht="12.75">
      <c r="D3417" s="131">
        <v>85678.6710395813</v>
      </c>
      <c r="F3417" s="131">
        <v>32819.25</v>
      </c>
      <c r="G3417" s="131">
        <v>31185.25</v>
      </c>
      <c r="H3417" s="152" t="s">
        <v>300</v>
      </c>
    </row>
    <row r="3419" spans="4:8" ht="12.75">
      <c r="D3419" s="131">
        <v>81075.29409623146</v>
      </c>
      <c r="F3419" s="131">
        <v>32716.25</v>
      </c>
      <c r="G3419" s="131">
        <v>31292</v>
      </c>
      <c r="H3419" s="152" t="s">
        <v>301</v>
      </c>
    </row>
    <row r="3421" spans="1:8" ht="12.75">
      <c r="A3421" s="147" t="s">
        <v>426</v>
      </c>
      <c r="C3421" s="153" t="s">
        <v>427</v>
      </c>
      <c r="D3421" s="131">
        <v>83098.4806042115</v>
      </c>
      <c r="F3421" s="131">
        <v>32844.166666666664</v>
      </c>
      <c r="G3421" s="131">
        <v>31251.083333323397</v>
      </c>
      <c r="H3421" s="131">
        <v>51167.861724744485</v>
      </c>
    </row>
    <row r="3422" spans="1:8" ht="12.75">
      <c r="A3422" s="130">
        <v>38388.00653935185</v>
      </c>
      <c r="C3422" s="153" t="s">
        <v>428</v>
      </c>
      <c r="D3422" s="131">
        <v>2351.692975707195</v>
      </c>
      <c r="F3422" s="131">
        <v>142.02383896139875</v>
      </c>
      <c r="G3422" s="131">
        <v>57.57187536045296</v>
      </c>
      <c r="H3422" s="131">
        <v>2351.692975707195</v>
      </c>
    </row>
    <row r="3424" spans="3:8" ht="12.75">
      <c r="C3424" s="153" t="s">
        <v>429</v>
      </c>
      <c r="D3424" s="131">
        <v>2.8300071897921186</v>
      </c>
      <c r="F3424" s="131">
        <v>0.43241723987942704</v>
      </c>
      <c r="G3424" s="131">
        <v>0.18422361473486398</v>
      </c>
      <c r="H3424" s="131">
        <v>4.596035277686677</v>
      </c>
    </row>
    <row r="3425" spans="1:10" ht="12.75">
      <c r="A3425" s="147" t="s">
        <v>418</v>
      </c>
      <c r="C3425" s="148" t="s">
        <v>419</v>
      </c>
      <c r="D3425" s="148" t="s">
        <v>420</v>
      </c>
      <c r="F3425" s="148" t="s">
        <v>421</v>
      </c>
      <c r="G3425" s="148" t="s">
        <v>422</v>
      </c>
      <c r="H3425" s="148" t="s">
        <v>423</v>
      </c>
      <c r="I3425" s="149" t="s">
        <v>424</v>
      </c>
      <c r="J3425" s="148" t="s">
        <v>425</v>
      </c>
    </row>
    <row r="3426" spans="1:8" ht="12.75">
      <c r="A3426" s="150" t="s">
        <v>491</v>
      </c>
      <c r="C3426" s="151">
        <v>324.75400000019</v>
      </c>
      <c r="D3426" s="131">
        <v>68651.08376252651</v>
      </c>
      <c r="F3426" s="131">
        <v>44201</v>
      </c>
      <c r="G3426" s="131">
        <v>41065</v>
      </c>
      <c r="H3426" s="152" t="s">
        <v>302</v>
      </c>
    </row>
    <row r="3428" spans="4:8" ht="12.75">
      <c r="D3428" s="131">
        <v>64328.90689992905</v>
      </c>
      <c r="F3428" s="131">
        <v>44076</v>
      </c>
      <c r="G3428" s="131">
        <v>40062</v>
      </c>
      <c r="H3428" s="152" t="s">
        <v>303</v>
      </c>
    </row>
    <row r="3430" spans="4:8" ht="12.75">
      <c r="D3430" s="131">
        <v>68674.94336593151</v>
      </c>
      <c r="F3430" s="131">
        <v>43415</v>
      </c>
      <c r="G3430" s="131">
        <v>40337</v>
      </c>
      <c r="H3430" s="152" t="s">
        <v>304</v>
      </c>
    </row>
    <row r="3432" spans="1:8" ht="12.75">
      <c r="A3432" s="147" t="s">
        <v>426</v>
      </c>
      <c r="C3432" s="153" t="s">
        <v>427</v>
      </c>
      <c r="D3432" s="131">
        <v>67218.31134279569</v>
      </c>
      <c r="F3432" s="131">
        <v>43897.33333333333</v>
      </c>
      <c r="G3432" s="131">
        <v>40488</v>
      </c>
      <c r="H3432" s="131">
        <v>24308.19237534339</v>
      </c>
    </row>
    <row r="3433" spans="1:8" ht="12.75">
      <c r="A3433" s="130">
        <v>38388.007060185184</v>
      </c>
      <c r="C3433" s="153" t="s">
        <v>428</v>
      </c>
      <c r="D3433" s="131">
        <v>2502.3260870661034</v>
      </c>
      <c r="F3433" s="131">
        <v>422.36279823551376</v>
      </c>
      <c r="G3433" s="131">
        <v>518.2692350506636</v>
      </c>
      <c r="H3433" s="131">
        <v>2502.3260870661034</v>
      </c>
    </row>
    <row r="3435" spans="3:8" ht="12.75">
      <c r="C3435" s="153" t="s">
        <v>429</v>
      </c>
      <c r="D3435" s="131">
        <v>3.7226851390313866</v>
      </c>
      <c r="F3435" s="131">
        <v>0.9621604916825182</v>
      </c>
      <c r="G3435" s="131">
        <v>1.2800563995521232</v>
      </c>
      <c r="H3435" s="131">
        <v>10.29416769633721</v>
      </c>
    </row>
    <row r="3436" spans="1:10" ht="12.75">
      <c r="A3436" s="147" t="s">
        <v>418</v>
      </c>
      <c r="C3436" s="148" t="s">
        <v>419</v>
      </c>
      <c r="D3436" s="148" t="s">
        <v>420</v>
      </c>
      <c r="F3436" s="148" t="s">
        <v>421</v>
      </c>
      <c r="G3436" s="148" t="s">
        <v>422</v>
      </c>
      <c r="H3436" s="148" t="s">
        <v>423</v>
      </c>
      <c r="I3436" s="149" t="s">
        <v>424</v>
      </c>
      <c r="J3436" s="148" t="s">
        <v>425</v>
      </c>
    </row>
    <row r="3437" spans="1:8" ht="12.75">
      <c r="A3437" s="150" t="s">
        <v>510</v>
      </c>
      <c r="C3437" s="151">
        <v>343.82299999985844</v>
      </c>
      <c r="D3437" s="131">
        <v>78307.85721254349</v>
      </c>
      <c r="F3437" s="131">
        <v>35660</v>
      </c>
      <c r="G3437" s="131">
        <v>35340</v>
      </c>
      <c r="H3437" s="152" t="s">
        <v>305</v>
      </c>
    </row>
    <row r="3439" spans="4:8" ht="12.75">
      <c r="D3439" s="131">
        <v>75338.2860558033</v>
      </c>
      <c r="F3439" s="131">
        <v>35688</v>
      </c>
      <c r="G3439" s="131">
        <v>35196</v>
      </c>
      <c r="H3439" s="152" t="s">
        <v>306</v>
      </c>
    </row>
    <row r="3441" spans="4:8" ht="12.75">
      <c r="D3441" s="131">
        <v>74848.78511703014</v>
      </c>
      <c r="F3441" s="131">
        <v>34642</v>
      </c>
      <c r="G3441" s="131">
        <v>35474</v>
      </c>
      <c r="H3441" s="152" t="s">
        <v>307</v>
      </c>
    </row>
    <row r="3443" spans="1:8" ht="12.75">
      <c r="A3443" s="147" t="s">
        <v>426</v>
      </c>
      <c r="C3443" s="153" t="s">
        <v>427</v>
      </c>
      <c r="D3443" s="131">
        <v>76164.97612845898</v>
      </c>
      <c r="F3443" s="131">
        <v>35330</v>
      </c>
      <c r="G3443" s="131">
        <v>35336.666666666664</v>
      </c>
      <c r="H3443" s="131">
        <v>40831.66684514969</v>
      </c>
    </row>
    <row r="3444" spans="1:8" ht="12.75">
      <c r="A3444" s="130">
        <v>38388.0075</v>
      </c>
      <c r="C3444" s="153" t="s">
        <v>428</v>
      </c>
      <c r="D3444" s="131">
        <v>1871.8593156697182</v>
      </c>
      <c r="F3444" s="131">
        <v>595.9899328008821</v>
      </c>
      <c r="G3444" s="131">
        <v>139.02997278764508</v>
      </c>
      <c r="H3444" s="131">
        <v>1871.8593156697182</v>
      </c>
    </row>
    <row r="3446" spans="3:8" ht="12.75">
      <c r="C3446" s="153" t="s">
        <v>429</v>
      </c>
      <c r="D3446" s="131">
        <v>2.4576378944997788</v>
      </c>
      <c r="F3446" s="131">
        <v>1.6869231044463122</v>
      </c>
      <c r="G3446" s="131">
        <v>0.39344393770675906</v>
      </c>
      <c r="H3446" s="131">
        <v>4.584332358432907</v>
      </c>
    </row>
    <row r="3447" spans="1:10" ht="12.75">
      <c r="A3447" s="147" t="s">
        <v>418</v>
      </c>
      <c r="C3447" s="148" t="s">
        <v>419</v>
      </c>
      <c r="D3447" s="148" t="s">
        <v>420</v>
      </c>
      <c r="F3447" s="148" t="s">
        <v>421</v>
      </c>
      <c r="G3447" s="148" t="s">
        <v>422</v>
      </c>
      <c r="H3447" s="148" t="s">
        <v>423</v>
      </c>
      <c r="I3447" s="149" t="s">
        <v>424</v>
      </c>
      <c r="J3447" s="148" t="s">
        <v>425</v>
      </c>
    </row>
    <row r="3448" spans="1:8" ht="12.75">
      <c r="A3448" s="150" t="s">
        <v>492</v>
      </c>
      <c r="C3448" s="151">
        <v>361.38400000007823</v>
      </c>
      <c r="D3448" s="131">
        <v>75675.251116395</v>
      </c>
      <c r="F3448" s="131">
        <v>35978</v>
      </c>
      <c r="G3448" s="131">
        <v>36464</v>
      </c>
      <c r="H3448" s="152" t="s">
        <v>308</v>
      </c>
    </row>
    <row r="3450" spans="4:8" ht="12.75">
      <c r="D3450" s="131">
        <v>76484.54503285885</v>
      </c>
      <c r="F3450" s="131">
        <v>36740</v>
      </c>
      <c r="G3450" s="131">
        <v>36578</v>
      </c>
      <c r="H3450" s="152" t="s">
        <v>309</v>
      </c>
    </row>
    <row r="3452" spans="4:8" ht="12.75">
      <c r="D3452" s="131">
        <v>76755.05038285255</v>
      </c>
      <c r="F3452" s="131">
        <v>37024</v>
      </c>
      <c r="G3452" s="131">
        <v>36346</v>
      </c>
      <c r="H3452" s="152" t="s">
        <v>310</v>
      </c>
    </row>
    <row r="3454" spans="1:8" ht="12.75">
      <c r="A3454" s="147" t="s">
        <v>426</v>
      </c>
      <c r="C3454" s="153" t="s">
        <v>427</v>
      </c>
      <c r="D3454" s="131">
        <v>76304.94884403546</v>
      </c>
      <c r="F3454" s="131">
        <v>36580.666666666664</v>
      </c>
      <c r="G3454" s="131">
        <v>36462.666666666664</v>
      </c>
      <c r="H3454" s="131">
        <v>39778.52020746456</v>
      </c>
    </row>
    <row r="3455" spans="1:8" ht="12.75">
      <c r="A3455" s="130">
        <v>38388.00792824074</v>
      </c>
      <c r="C3455" s="153" t="s">
        <v>428</v>
      </c>
      <c r="D3455" s="131">
        <v>561.8564827793757</v>
      </c>
      <c r="F3455" s="131">
        <v>540.8967862109492</v>
      </c>
      <c r="G3455" s="131">
        <v>116.00574698407544</v>
      </c>
      <c r="H3455" s="131">
        <v>561.8564827793757</v>
      </c>
    </row>
    <row r="3457" spans="3:8" ht="12.75">
      <c r="C3457" s="153" t="s">
        <v>429</v>
      </c>
      <c r="D3457" s="131">
        <v>0.7363303315067938</v>
      </c>
      <c r="F3457" s="131">
        <v>1.478641138882878</v>
      </c>
      <c r="G3457" s="131">
        <v>0.3181493774017501</v>
      </c>
      <c r="H3457" s="131">
        <v>1.4124620017261014</v>
      </c>
    </row>
    <row r="3458" spans="1:10" ht="12.75">
      <c r="A3458" s="147" t="s">
        <v>418</v>
      </c>
      <c r="C3458" s="148" t="s">
        <v>419</v>
      </c>
      <c r="D3458" s="148" t="s">
        <v>420</v>
      </c>
      <c r="F3458" s="148" t="s">
        <v>421</v>
      </c>
      <c r="G3458" s="148" t="s">
        <v>422</v>
      </c>
      <c r="H3458" s="148" t="s">
        <v>423</v>
      </c>
      <c r="I3458" s="149" t="s">
        <v>424</v>
      </c>
      <c r="J3458" s="148" t="s">
        <v>425</v>
      </c>
    </row>
    <row r="3459" spans="1:8" ht="12.75">
      <c r="A3459" s="150" t="s">
        <v>511</v>
      </c>
      <c r="C3459" s="151">
        <v>371.029</v>
      </c>
      <c r="D3459" s="131">
        <v>76111.6949288845</v>
      </c>
      <c r="F3459" s="131">
        <v>49910</v>
      </c>
      <c r="G3459" s="131">
        <v>49630</v>
      </c>
      <c r="H3459" s="152" t="s">
        <v>311</v>
      </c>
    </row>
    <row r="3461" spans="4:8" ht="12.75">
      <c r="D3461" s="131">
        <v>78326.70400047302</v>
      </c>
      <c r="F3461" s="131">
        <v>49032</v>
      </c>
      <c r="G3461" s="131">
        <v>49642</v>
      </c>
      <c r="H3461" s="152" t="s">
        <v>312</v>
      </c>
    </row>
    <row r="3463" spans="4:8" ht="12.75">
      <c r="D3463" s="131">
        <v>75044.03902685642</v>
      </c>
      <c r="F3463" s="131">
        <v>50342</v>
      </c>
      <c r="G3463" s="131">
        <v>49286</v>
      </c>
      <c r="H3463" s="152" t="s">
        <v>313</v>
      </c>
    </row>
    <row r="3465" spans="1:8" ht="12.75">
      <c r="A3465" s="147" t="s">
        <v>426</v>
      </c>
      <c r="C3465" s="153" t="s">
        <v>427</v>
      </c>
      <c r="D3465" s="131">
        <v>76494.14598540466</v>
      </c>
      <c r="F3465" s="131">
        <v>49761.33333333333</v>
      </c>
      <c r="G3465" s="131">
        <v>49519.33333333333</v>
      </c>
      <c r="H3465" s="131">
        <v>26824.90567532713</v>
      </c>
    </row>
    <row r="3466" spans="1:8" ht="12.75">
      <c r="A3466" s="130">
        <v>38388.008368055554</v>
      </c>
      <c r="C3466" s="153" t="s">
        <v>428</v>
      </c>
      <c r="D3466" s="131">
        <v>1674.417492809922</v>
      </c>
      <c r="F3466" s="131">
        <v>667.5337694329279</v>
      </c>
      <c r="G3466" s="131">
        <v>202.16165149041825</v>
      </c>
      <c r="H3466" s="131">
        <v>1674.417492809922</v>
      </c>
    </row>
    <row r="3468" spans="3:8" ht="12.75">
      <c r="C3468" s="153" t="s">
        <v>429</v>
      </c>
      <c r="D3468" s="131">
        <v>2.18894854140787</v>
      </c>
      <c r="F3468" s="131">
        <v>1.3414708262766166</v>
      </c>
      <c r="G3468" s="131">
        <v>0.4082479263797675</v>
      </c>
      <c r="H3468" s="131">
        <v>6.2420256498795785</v>
      </c>
    </row>
    <row r="3469" spans="1:10" ht="12.75">
      <c r="A3469" s="147" t="s">
        <v>418</v>
      </c>
      <c r="C3469" s="148" t="s">
        <v>419</v>
      </c>
      <c r="D3469" s="148" t="s">
        <v>420</v>
      </c>
      <c r="F3469" s="148" t="s">
        <v>421</v>
      </c>
      <c r="G3469" s="148" t="s">
        <v>422</v>
      </c>
      <c r="H3469" s="148" t="s">
        <v>423</v>
      </c>
      <c r="I3469" s="149" t="s">
        <v>424</v>
      </c>
      <c r="J3469" s="148" t="s">
        <v>425</v>
      </c>
    </row>
    <row r="3470" spans="1:8" ht="12.75">
      <c r="A3470" s="150" t="s">
        <v>486</v>
      </c>
      <c r="C3470" s="151">
        <v>407.77100000018254</v>
      </c>
      <c r="D3470" s="131">
        <v>5729287.999229431</v>
      </c>
      <c r="F3470" s="131">
        <v>108400</v>
      </c>
      <c r="G3470" s="131">
        <v>106800</v>
      </c>
      <c r="H3470" s="152" t="s">
        <v>314</v>
      </c>
    </row>
    <row r="3472" spans="4:8" ht="12.75">
      <c r="D3472" s="131">
        <v>6002783.702644348</v>
      </c>
      <c r="F3472" s="131">
        <v>109300</v>
      </c>
      <c r="G3472" s="131">
        <v>107200</v>
      </c>
      <c r="H3472" s="152" t="s">
        <v>315</v>
      </c>
    </row>
    <row r="3474" spans="4:8" ht="12.75">
      <c r="D3474" s="131">
        <v>5989556.222137451</v>
      </c>
      <c r="F3474" s="131">
        <v>109200</v>
      </c>
      <c r="G3474" s="131">
        <v>106200</v>
      </c>
      <c r="H3474" s="152" t="s">
        <v>316</v>
      </c>
    </row>
    <row r="3476" spans="1:8" ht="12.75">
      <c r="A3476" s="147" t="s">
        <v>426</v>
      </c>
      <c r="C3476" s="153" t="s">
        <v>427</v>
      </c>
      <c r="D3476" s="131">
        <v>5907209.308003744</v>
      </c>
      <c r="F3476" s="131">
        <v>108966.66666666666</v>
      </c>
      <c r="G3476" s="131">
        <v>106733.33333333334</v>
      </c>
      <c r="H3476" s="131">
        <v>5799377.567961816</v>
      </c>
    </row>
    <row r="3477" spans="1:8" ht="12.75">
      <c r="A3477" s="130">
        <v>38388.00884259259</v>
      </c>
      <c r="C3477" s="153" t="s">
        <v>428</v>
      </c>
      <c r="D3477" s="131">
        <v>154226.24824302772</v>
      </c>
      <c r="F3477" s="131">
        <v>493.28828623162474</v>
      </c>
      <c r="G3477" s="131">
        <v>503.32229568471666</v>
      </c>
      <c r="H3477" s="131">
        <v>154226.24824302772</v>
      </c>
    </row>
    <row r="3479" spans="3:8" ht="12.75">
      <c r="C3479" s="153" t="s">
        <v>429</v>
      </c>
      <c r="D3479" s="131">
        <v>2.6108140105017923</v>
      </c>
      <c r="F3479" s="131">
        <v>0.4526965000596128</v>
      </c>
      <c r="G3479" s="131">
        <v>0.47156992100379447</v>
      </c>
      <c r="H3479" s="131">
        <v>2.6593586369516267</v>
      </c>
    </row>
    <row r="3480" spans="1:10" ht="12.75">
      <c r="A3480" s="147" t="s">
        <v>418</v>
      </c>
      <c r="C3480" s="148" t="s">
        <v>419</v>
      </c>
      <c r="D3480" s="148" t="s">
        <v>420</v>
      </c>
      <c r="F3480" s="148" t="s">
        <v>421</v>
      </c>
      <c r="G3480" s="148" t="s">
        <v>422</v>
      </c>
      <c r="H3480" s="148" t="s">
        <v>423</v>
      </c>
      <c r="I3480" s="149" t="s">
        <v>424</v>
      </c>
      <c r="J3480" s="148" t="s">
        <v>425</v>
      </c>
    </row>
    <row r="3481" spans="1:8" ht="12.75">
      <c r="A3481" s="150" t="s">
        <v>493</v>
      </c>
      <c r="C3481" s="151">
        <v>455.40299999993294</v>
      </c>
      <c r="D3481" s="131">
        <v>553217.3710546494</v>
      </c>
      <c r="F3481" s="131">
        <v>68077.5</v>
      </c>
      <c r="G3481" s="131">
        <v>70725</v>
      </c>
      <c r="H3481" s="152" t="s">
        <v>317</v>
      </c>
    </row>
    <row r="3483" spans="4:8" ht="12.75">
      <c r="D3483" s="131">
        <v>545930.1907720566</v>
      </c>
      <c r="F3483" s="131">
        <v>68267.5</v>
      </c>
      <c r="G3483" s="131">
        <v>70267.5</v>
      </c>
      <c r="H3483" s="152" t="s">
        <v>318</v>
      </c>
    </row>
    <row r="3485" spans="4:8" ht="12.75">
      <c r="D3485" s="131">
        <v>545026.1005277634</v>
      </c>
      <c r="F3485" s="131">
        <v>67660</v>
      </c>
      <c r="G3485" s="131">
        <v>70585</v>
      </c>
      <c r="H3485" s="152" t="s">
        <v>319</v>
      </c>
    </row>
    <row r="3487" spans="1:8" ht="12.75">
      <c r="A3487" s="147" t="s">
        <v>426</v>
      </c>
      <c r="C3487" s="153" t="s">
        <v>427</v>
      </c>
      <c r="D3487" s="131">
        <v>548057.8874514898</v>
      </c>
      <c r="F3487" s="131">
        <v>68001.66666666667</v>
      </c>
      <c r="G3487" s="131">
        <v>70525.83333333333</v>
      </c>
      <c r="H3487" s="131">
        <v>478801.47514528816</v>
      </c>
    </row>
    <row r="3488" spans="1:8" ht="12.75">
      <c r="A3488" s="130">
        <v>38388.00949074074</v>
      </c>
      <c r="C3488" s="153" t="s">
        <v>428</v>
      </c>
      <c r="D3488" s="131">
        <v>4491.0520015788525</v>
      </c>
      <c r="F3488" s="131">
        <v>310.7685365884605</v>
      </c>
      <c r="G3488" s="131">
        <v>234.41860705441738</v>
      </c>
      <c r="H3488" s="131">
        <v>4491.0520015788525</v>
      </c>
    </row>
    <row r="3490" spans="3:8" ht="12.75">
      <c r="C3490" s="153" t="s">
        <v>429</v>
      </c>
      <c r="D3490" s="131">
        <v>0.8194484751350956</v>
      </c>
      <c r="F3490" s="131">
        <v>0.45700135279301074</v>
      </c>
      <c r="G3490" s="131">
        <v>0.33238686588283367</v>
      </c>
      <c r="H3490" s="131">
        <v>0.9379778957899161</v>
      </c>
    </row>
    <row r="3491" spans="1:16" ht="12.75">
      <c r="A3491" s="141" t="s">
        <v>409</v>
      </c>
      <c r="B3491" s="136" t="s">
        <v>361</v>
      </c>
      <c r="D3491" s="141" t="s">
        <v>410</v>
      </c>
      <c r="E3491" s="136" t="s">
        <v>411</v>
      </c>
      <c r="F3491" s="137" t="s">
        <v>444</v>
      </c>
      <c r="G3491" s="142" t="s">
        <v>413</v>
      </c>
      <c r="H3491" s="143">
        <v>3</v>
      </c>
      <c r="I3491" s="144" t="s">
        <v>414</v>
      </c>
      <c r="J3491" s="143">
        <v>4</v>
      </c>
      <c r="K3491" s="142" t="s">
        <v>415</v>
      </c>
      <c r="L3491" s="145">
        <v>1</v>
      </c>
      <c r="M3491" s="142" t="s">
        <v>416</v>
      </c>
      <c r="N3491" s="146">
        <v>1</v>
      </c>
      <c r="O3491" s="142" t="s">
        <v>417</v>
      </c>
      <c r="P3491" s="146">
        <v>1</v>
      </c>
    </row>
    <row r="3493" spans="1:10" ht="12.75">
      <c r="A3493" s="147" t="s">
        <v>418</v>
      </c>
      <c r="C3493" s="148" t="s">
        <v>419</v>
      </c>
      <c r="D3493" s="148" t="s">
        <v>420</v>
      </c>
      <c r="F3493" s="148" t="s">
        <v>421</v>
      </c>
      <c r="G3493" s="148" t="s">
        <v>422</v>
      </c>
      <c r="H3493" s="148" t="s">
        <v>423</v>
      </c>
      <c r="I3493" s="149" t="s">
        <v>424</v>
      </c>
      <c r="J3493" s="148" t="s">
        <v>425</v>
      </c>
    </row>
    <row r="3494" spans="1:8" ht="12.75">
      <c r="A3494" s="150" t="s">
        <v>489</v>
      </c>
      <c r="C3494" s="151">
        <v>228.61599999992177</v>
      </c>
      <c r="D3494" s="131">
        <v>52211.19075226784</v>
      </c>
      <c r="F3494" s="131">
        <v>20750</v>
      </c>
      <c r="G3494" s="131">
        <v>22012</v>
      </c>
      <c r="H3494" s="152" t="s">
        <v>320</v>
      </c>
    </row>
    <row r="3496" spans="4:8" ht="12.75">
      <c r="D3496" s="131">
        <v>52460.37838089466</v>
      </c>
      <c r="F3496" s="131">
        <v>21203</v>
      </c>
      <c r="G3496" s="131">
        <v>21867</v>
      </c>
      <c r="H3496" s="152" t="s">
        <v>321</v>
      </c>
    </row>
    <row r="3498" spans="4:8" ht="12.75">
      <c r="D3498" s="131">
        <v>51988.028605401516</v>
      </c>
      <c r="F3498" s="131">
        <v>21391</v>
      </c>
      <c r="G3498" s="131">
        <v>21803</v>
      </c>
      <c r="H3498" s="152" t="s">
        <v>322</v>
      </c>
    </row>
    <row r="3500" spans="1:8" ht="12.75">
      <c r="A3500" s="147" t="s">
        <v>426</v>
      </c>
      <c r="C3500" s="153" t="s">
        <v>427</v>
      </c>
      <c r="D3500" s="131">
        <v>52219.86591285467</v>
      </c>
      <c r="F3500" s="131">
        <v>21114.666666666664</v>
      </c>
      <c r="G3500" s="131">
        <v>21894</v>
      </c>
      <c r="H3500" s="131">
        <v>30670.766696144492</v>
      </c>
    </row>
    <row r="3501" spans="1:8" ht="12.75">
      <c r="A3501" s="130">
        <v>38388.011712962965</v>
      </c>
      <c r="C3501" s="153" t="s">
        <v>428</v>
      </c>
      <c r="D3501" s="131">
        <v>236.29435331873464</v>
      </c>
      <c r="F3501" s="131">
        <v>329.50316134042373</v>
      </c>
      <c r="G3501" s="131">
        <v>107.08407911543154</v>
      </c>
      <c r="H3501" s="131">
        <v>236.29435331873464</v>
      </c>
    </row>
    <row r="3503" spans="3:8" ht="12.75">
      <c r="C3503" s="153" t="s">
        <v>429</v>
      </c>
      <c r="D3503" s="131">
        <v>0.45249896603156037</v>
      </c>
      <c r="F3503" s="131">
        <v>1.560541620392257</v>
      </c>
      <c r="G3503" s="131">
        <v>0.48910239844446657</v>
      </c>
      <c r="H3503" s="131">
        <v>0.7704220623491566</v>
      </c>
    </row>
    <row r="3504" spans="1:10" ht="12.75">
      <c r="A3504" s="147" t="s">
        <v>418</v>
      </c>
      <c r="C3504" s="148" t="s">
        <v>419</v>
      </c>
      <c r="D3504" s="148" t="s">
        <v>420</v>
      </c>
      <c r="F3504" s="148" t="s">
        <v>421</v>
      </c>
      <c r="G3504" s="148" t="s">
        <v>422</v>
      </c>
      <c r="H3504" s="148" t="s">
        <v>423</v>
      </c>
      <c r="I3504" s="149" t="s">
        <v>424</v>
      </c>
      <c r="J3504" s="148" t="s">
        <v>425</v>
      </c>
    </row>
    <row r="3505" spans="1:8" ht="12.75">
      <c r="A3505" s="150" t="s">
        <v>490</v>
      </c>
      <c r="C3505" s="151">
        <v>231.6040000000503</v>
      </c>
      <c r="D3505" s="131">
        <v>106051.3308326006</v>
      </c>
      <c r="F3505" s="131">
        <v>33492</v>
      </c>
      <c r="G3505" s="131">
        <v>36592</v>
      </c>
      <c r="H3505" s="152" t="s">
        <v>323</v>
      </c>
    </row>
    <row r="3507" spans="4:8" ht="12.75">
      <c r="D3507" s="131">
        <v>104425.39473235607</v>
      </c>
      <c r="F3507" s="131">
        <v>34765</v>
      </c>
      <c r="G3507" s="131">
        <v>35399</v>
      </c>
      <c r="H3507" s="152" t="s">
        <v>324</v>
      </c>
    </row>
    <row r="3509" spans="4:8" ht="12.75">
      <c r="D3509" s="131">
        <v>105026.63463020325</v>
      </c>
      <c r="F3509" s="131">
        <v>33458</v>
      </c>
      <c r="G3509" s="131">
        <v>35664</v>
      </c>
      <c r="H3509" s="152" t="s">
        <v>325</v>
      </c>
    </row>
    <row r="3511" spans="1:8" ht="12.75">
      <c r="A3511" s="147" t="s">
        <v>426</v>
      </c>
      <c r="C3511" s="153" t="s">
        <v>427</v>
      </c>
      <c r="D3511" s="131">
        <v>105167.78673171997</v>
      </c>
      <c r="F3511" s="131">
        <v>33905</v>
      </c>
      <c r="G3511" s="131">
        <v>35885</v>
      </c>
      <c r="H3511" s="131">
        <v>70176.08905730136</v>
      </c>
    </row>
    <row r="3512" spans="1:8" ht="12.75">
      <c r="A3512" s="130">
        <v>38388.01217592593</v>
      </c>
      <c r="C3512" s="153" t="s">
        <v>428</v>
      </c>
      <c r="D3512" s="131">
        <v>822.1070412911539</v>
      </c>
      <c r="F3512" s="131">
        <v>744.9758385343782</v>
      </c>
      <c r="G3512" s="131">
        <v>626.4527117029664</v>
      </c>
      <c r="H3512" s="131">
        <v>822.1070412911539</v>
      </c>
    </row>
    <row r="3514" spans="3:8" ht="12.75">
      <c r="C3514" s="153" t="s">
        <v>429</v>
      </c>
      <c r="D3514" s="131">
        <v>0.7817099387936399</v>
      </c>
      <c r="F3514" s="131">
        <v>2.197244767834769</v>
      </c>
      <c r="G3514" s="131">
        <v>1.7457230366531047</v>
      </c>
      <c r="H3514" s="131">
        <v>1.1714916752056006</v>
      </c>
    </row>
    <row r="3515" spans="1:10" ht="12.75">
      <c r="A3515" s="147" t="s">
        <v>418</v>
      </c>
      <c r="C3515" s="148" t="s">
        <v>419</v>
      </c>
      <c r="D3515" s="148" t="s">
        <v>420</v>
      </c>
      <c r="F3515" s="148" t="s">
        <v>421</v>
      </c>
      <c r="G3515" s="148" t="s">
        <v>422</v>
      </c>
      <c r="H3515" s="148" t="s">
        <v>423</v>
      </c>
      <c r="I3515" s="149" t="s">
        <v>424</v>
      </c>
      <c r="J3515" s="148" t="s">
        <v>425</v>
      </c>
    </row>
    <row r="3516" spans="1:8" ht="12.75">
      <c r="A3516" s="150" t="s">
        <v>488</v>
      </c>
      <c r="C3516" s="151">
        <v>267.7160000000149</v>
      </c>
      <c r="D3516" s="131">
        <v>97148.70853924751</v>
      </c>
      <c r="F3516" s="131">
        <v>8464.75</v>
      </c>
      <c r="G3516" s="131">
        <v>8484.75</v>
      </c>
      <c r="H3516" s="152" t="s">
        <v>326</v>
      </c>
    </row>
    <row r="3518" spans="4:8" ht="12.75">
      <c r="D3518" s="131">
        <v>98124.89877808094</v>
      </c>
      <c r="F3518" s="131">
        <v>8403</v>
      </c>
      <c r="G3518" s="131">
        <v>8464.75</v>
      </c>
      <c r="H3518" s="152" t="s">
        <v>327</v>
      </c>
    </row>
    <row r="3520" spans="4:8" ht="12.75">
      <c r="D3520" s="131">
        <v>96022.97979342937</v>
      </c>
      <c r="F3520" s="131">
        <v>8365.75</v>
      </c>
      <c r="G3520" s="131">
        <v>8493.75</v>
      </c>
      <c r="H3520" s="152" t="s">
        <v>328</v>
      </c>
    </row>
    <row r="3522" spans="1:8" ht="12.75">
      <c r="A3522" s="147" t="s">
        <v>426</v>
      </c>
      <c r="C3522" s="153" t="s">
        <v>427</v>
      </c>
      <c r="D3522" s="131">
        <v>97098.86237025261</v>
      </c>
      <c r="F3522" s="131">
        <v>8411.166666666666</v>
      </c>
      <c r="G3522" s="131">
        <v>8481.083333333334</v>
      </c>
      <c r="H3522" s="131">
        <v>88646.87309847107</v>
      </c>
    </row>
    <row r="3523" spans="1:8" ht="12.75">
      <c r="A3523" s="130">
        <v>38388.012824074074</v>
      </c>
      <c r="C3523" s="153" t="s">
        <v>428</v>
      </c>
      <c r="D3523" s="131">
        <v>1051.845680187932</v>
      </c>
      <c r="F3523" s="131">
        <v>50.00270825998661</v>
      </c>
      <c r="G3523" s="131">
        <v>14.843629385474879</v>
      </c>
      <c r="H3523" s="131">
        <v>1051.845680187932</v>
      </c>
    </row>
    <row r="3525" spans="3:8" ht="12.75">
      <c r="C3525" s="153" t="s">
        <v>429</v>
      </c>
      <c r="D3525" s="131">
        <v>1.083272918458185</v>
      </c>
      <c r="F3525" s="131">
        <v>0.594480055402381</v>
      </c>
      <c r="G3525" s="131">
        <v>0.17502044022058746</v>
      </c>
      <c r="H3525" s="131">
        <v>1.1865570024331444</v>
      </c>
    </row>
    <row r="3526" spans="1:10" ht="12.75">
      <c r="A3526" s="147" t="s">
        <v>418</v>
      </c>
      <c r="C3526" s="148" t="s">
        <v>419</v>
      </c>
      <c r="D3526" s="148" t="s">
        <v>420</v>
      </c>
      <c r="F3526" s="148" t="s">
        <v>421</v>
      </c>
      <c r="G3526" s="148" t="s">
        <v>422</v>
      </c>
      <c r="H3526" s="148" t="s">
        <v>423</v>
      </c>
      <c r="I3526" s="149" t="s">
        <v>424</v>
      </c>
      <c r="J3526" s="148" t="s">
        <v>425</v>
      </c>
    </row>
    <row r="3527" spans="1:8" ht="12.75">
      <c r="A3527" s="150" t="s">
        <v>487</v>
      </c>
      <c r="C3527" s="151">
        <v>292.40199999976903</v>
      </c>
      <c r="D3527" s="131">
        <v>85730.32763576508</v>
      </c>
      <c r="F3527" s="131">
        <v>33702.5</v>
      </c>
      <c r="G3527" s="131">
        <v>31179.25</v>
      </c>
      <c r="H3527" s="152" t="s">
        <v>329</v>
      </c>
    </row>
    <row r="3529" spans="4:8" ht="12.75">
      <c r="D3529" s="131">
        <v>84861.03527235985</v>
      </c>
      <c r="F3529" s="131">
        <v>34019.5</v>
      </c>
      <c r="G3529" s="131">
        <v>31212.25</v>
      </c>
      <c r="H3529" s="152" t="s">
        <v>330</v>
      </c>
    </row>
    <row r="3531" spans="4:8" ht="12.75">
      <c r="D3531" s="131">
        <v>83045.82321095467</v>
      </c>
      <c r="F3531" s="131">
        <v>33251.75</v>
      </c>
      <c r="G3531" s="131">
        <v>31871.749999970198</v>
      </c>
      <c r="H3531" s="152" t="s">
        <v>331</v>
      </c>
    </row>
    <row r="3533" spans="1:8" ht="12.75">
      <c r="A3533" s="147" t="s">
        <v>426</v>
      </c>
      <c r="C3533" s="153" t="s">
        <v>427</v>
      </c>
      <c r="D3533" s="131">
        <v>84545.72870635986</v>
      </c>
      <c r="F3533" s="131">
        <v>33657.916666666664</v>
      </c>
      <c r="G3533" s="131">
        <v>31421.083333323397</v>
      </c>
      <c r="H3533" s="131">
        <v>52170.5159003392</v>
      </c>
    </row>
    <row r="3534" spans="1:8" ht="12.75">
      <c r="A3534" s="130">
        <v>38388.013506944444</v>
      </c>
      <c r="C3534" s="153" t="s">
        <v>428</v>
      </c>
      <c r="D3534" s="131">
        <v>1369.7462081083775</v>
      </c>
      <c r="F3534" s="131">
        <v>385.81183345425444</v>
      </c>
      <c r="G3534" s="131">
        <v>390.63740645272185</v>
      </c>
      <c r="H3534" s="131">
        <v>1369.7462081083775</v>
      </c>
    </row>
    <row r="3536" spans="3:8" ht="12.75">
      <c r="C3536" s="153" t="s">
        <v>429</v>
      </c>
      <c r="D3536" s="131">
        <v>1.6201246698880716</v>
      </c>
      <c r="F3536" s="131">
        <v>1.1462736605927415</v>
      </c>
      <c r="G3536" s="131">
        <v>1.2432334121288373</v>
      </c>
      <c r="H3536" s="131">
        <v>2.6255178513568653</v>
      </c>
    </row>
    <row r="3537" spans="1:10" ht="12.75">
      <c r="A3537" s="147" t="s">
        <v>418</v>
      </c>
      <c r="C3537" s="148" t="s">
        <v>419</v>
      </c>
      <c r="D3537" s="148" t="s">
        <v>420</v>
      </c>
      <c r="F3537" s="148" t="s">
        <v>421</v>
      </c>
      <c r="G3537" s="148" t="s">
        <v>422</v>
      </c>
      <c r="H3537" s="148" t="s">
        <v>423</v>
      </c>
      <c r="I3537" s="149" t="s">
        <v>424</v>
      </c>
      <c r="J3537" s="148" t="s">
        <v>425</v>
      </c>
    </row>
    <row r="3538" spans="1:8" ht="12.75">
      <c r="A3538" s="150" t="s">
        <v>491</v>
      </c>
      <c r="C3538" s="151">
        <v>324.75400000019</v>
      </c>
      <c r="D3538" s="131">
        <v>70494.14080476761</v>
      </c>
      <c r="F3538" s="131">
        <v>43527</v>
      </c>
      <c r="G3538" s="131">
        <v>40275</v>
      </c>
      <c r="H3538" s="152" t="s">
        <v>332</v>
      </c>
    </row>
    <row r="3540" spans="4:8" ht="12.75">
      <c r="D3540" s="131">
        <v>72987.71192538738</v>
      </c>
      <c r="F3540" s="131">
        <v>44040</v>
      </c>
      <c r="G3540" s="131">
        <v>40359</v>
      </c>
      <c r="H3540" s="152" t="s">
        <v>333</v>
      </c>
    </row>
    <row r="3542" spans="4:8" ht="12.75">
      <c r="D3542" s="131">
        <v>69875.66669464111</v>
      </c>
      <c r="F3542" s="131">
        <v>43605</v>
      </c>
      <c r="G3542" s="131">
        <v>40515</v>
      </c>
      <c r="H3542" s="152" t="s">
        <v>334</v>
      </c>
    </row>
    <row r="3544" spans="1:8" ht="12.75">
      <c r="A3544" s="147" t="s">
        <v>426</v>
      </c>
      <c r="C3544" s="153" t="s">
        <v>427</v>
      </c>
      <c r="D3544" s="131">
        <v>71119.1731415987</v>
      </c>
      <c r="F3544" s="131">
        <v>43724</v>
      </c>
      <c r="G3544" s="131">
        <v>40383</v>
      </c>
      <c r="H3544" s="131">
        <v>28362.60075102631</v>
      </c>
    </row>
    <row r="3545" spans="1:8" ht="12.75">
      <c r="A3545" s="130">
        <v>38388.014016203706</v>
      </c>
      <c r="C3545" s="153" t="s">
        <v>428</v>
      </c>
      <c r="D3545" s="131">
        <v>1647.4845814503203</v>
      </c>
      <c r="F3545" s="131">
        <v>276.42901439610137</v>
      </c>
      <c r="G3545" s="131">
        <v>121.78669878110664</v>
      </c>
      <c r="H3545" s="131">
        <v>1647.4845814503203</v>
      </c>
    </row>
    <row r="3547" spans="3:8" ht="12.75">
      <c r="C3547" s="153" t="s">
        <v>429</v>
      </c>
      <c r="D3547" s="131">
        <v>2.316512564298475</v>
      </c>
      <c r="F3547" s="131">
        <v>0.6322134626203032</v>
      </c>
      <c r="G3547" s="131">
        <v>0.3015791268135272</v>
      </c>
      <c r="H3547" s="131">
        <v>5.808651314850615</v>
      </c>
    </row>
    <row r="3548" spans="1:10" ht="12.75">
      <c r="A3548" s="147" t="s">
        <v>418</v>
      </c>
      <c r="C3548" s="148" t="s">
        <v>419</v>
      </c>
      <c r="D3548" s="148" t="s">
        <v>420</v>
      </c>
      <c r="F3548" s="148" t="s">
        <v>421</v>
      </c>
      <c r="G3548" s="148" t="s">
        <v>422</v>
      </c>
      <c r="H3548" s="148" t="s">
        <v>423</v>
      </c>
      <c r="I3548" s="149" t="s">
        <v>424</v>
      </c>
      <c r="J3548" s="148" t="s">
        <v>425</v>
      </c>
    </row>
    <row r="3549" spans="1:8" ht="12.75">
      <c r="A3549" s="150" t="s">
        <v>510</v>
      </c>
      <c r="C3549" s="151">
        <v>343.82299999985844</v>
      </c>
      <c r="D3549" s="131">
        <v>70061.89691543579</v>
      </c>
      <c r="F3549" s="131">
        <v>35258</v>
      </c>
      <c r="G3549" s="131">
        <v>35210</v>
      </c>
      <c r="H3549" s="152" t="s">
        <v>335</v>
      </c>
    </row>
    <row r="3551" spans="4:8" ht="12.75">
      <c r="D3551" s="131">
        <v>71667.869743824</v>
      </c>
      <c r="F3551" s="131">
        <v>35786</v>
      </c>
      <c r="G3551" s="131">
        <v>35264</v>
      </c>
      <c r="H3551" s="152" t="s">
        <v>336</v>
      </c>
    </row>
    <row r="3553" spans="4:8" ht="12.75">
      <c r="D3553" s="131">
        <v>73295.39755511284</v>
      </c>
      <c r="F3553" s="131">
        <v>36124</v>
      </c>
      <c r="G3553" s="131">
        <v>34752</v>
      </c>
      <c r="H3553" s="152" t="s">
        <v>337</v>
      </c>
    </row>
    <row r="3555" spans="1:8" ht="12.75">
      <c r="A3555" s="147" t="s">
        <v>426</v>
      </c>
      <c r="C3555" s="153" t="s">
        <v>427</v>
      </c>
      <c r="D3555" s="131">
        <v>71675.0547381242</v>
      </c>
      <c r="F3555" s="131">
        <v>35722.666666666664</v>
      </c>
      <c r="G3555" s="131">
        <v>35075.333333333336</v>
      </c>
      <c r="H3555" s="131">
        <v>36273.71948078895</v>
      </c>
    </row>
    <row r="3556" spans="1:8" ht="12.75">
      <c r="A3556" s="130">
        <v>38388.01445601852</v>
      </c>
      <c r="C3556" s="153" t="s">
        <v>428</v>
      </c>
      <c r="D3556" s="131">
        <v>1616.7622938467755</v>
      </c>
      <c r="F3556" s="131">
        <v>436.46000198567265</v>
      </c>
      <c r="G3556" s="131">
        <v>281.3135854048527</v>
      </c>
      <c r="H3556" s="131">
        <v>1616.7622938467755</v>
      </c>
    </row>
    <row r="3558" spans="3:8" ht="12.75">
      <c r="C3558" s="153" t="s">
        <v>429</v>
      </c>
      <c r="D3558" s="131">
        <v>2.255683375134996</v>
      </c>
      <c r="F3558" s="131">
        <v>1.2218012895239418</v>
      </c>
      <c r="G3558" s="131">
        <v>0.8020268338761883</v>
      </c>
      <c r="H3558" s="131">
        <v>4.457117486126656</v>
      </c>
    </row>
    <row r="3559" spans="1:10" ht="12.75">
      <c r="A3559" s="147" t="s">
        <v>418</v>
      </c>
      <c r="C3559" s="148" t="s">
        <v>419</v>
      </c>
      <c r="D3559" s="148" t="s">
        <v>420</v>
      </c>
      <c r="F3559" s="148" t="s">
        <v>421</v>
      </c>
      <c r="G3559" s="148" t="s">
        <v>422</v>
      </c>
      <c r="H3559" s="148" t="s">
        <v>423</v>
      </c>
      <c r="I3559" s="149" t="s">
        <v>424</v>
      </c>
      <c r="J3559" s="148" t="s">
        <v>425</v>
      </c>
    </row>
    <row r="3560" spans="1:8" ht="12.75">
      <c r="A3560" s="150" t="s">
        <v>492</v>
      </c>
      <c r="C3560" s="151">
        <v>361.38400000007823</v>
      </c>
      <c r="D3560" s="131">
        <v>76983</v>
      </c>
      <c r="F3560" s="131">
        <v>36466</v>
      </c>
      <c r="G3560" s="131">
        <v>36634</v>
      </c>
      <c r="H3560" s="152" t="s">
        <v>338</v>
      </c>
    </row>
    <row r="3562" spans="4:8" ht="12.75">
      <c r="D3562" s="131">
        <v>62481.5</v>
      </c>
      <c r="F3562" s="131">
        <v>37192</v>
      </c>
      <c r="G3562" s="131">
        <v>36550</v>
      </c>
      <c r="H3562" s="152" t="s">
        <v>339</v>
      </c>
    </row>
    <row r="3564" spans="4:8" ht="12.75">
      <c r="D3564" s="131">
        <v>78225.95771384239</v>
      </c>
      <c r="F3564" s="131">
        <v>37324</v>
      </c>
      <c r="G3564" s="131">
        <v>37158</v>
      </c>
      <c r="H3564" s="152" t="s">
        <v>340</v>
      </c>
    </row>
    <row r="3566" spans="1:8" ht="12.75">
      <c r="A3566" s="147" t="s">
        <v>426</v>
      </c>
      <c r="C3566" s="153" t="s">
        <v>427</v>
      </c>
      <c r="D3566" s="131">
        <v>72563.48590461414</v>
      </c>
      <c r="F3566" s="131">
        <v>36994</v>
      </c>
      <c r="G3566" s="131">
        <v>36780.666666666664</v>
      </c>
      <c r="H3566" s="131">
        <v>35667.543360154494</v>
      </c>
    </row>
    <row r="3567" spans="1:8" ht="12.75">
      <c r="A3567" s="130">
        <v>38388.01488425926</v>
      </c>
      <c r="C3567" s="153" t="s">
        <v>428</v>
      </c>
      <c r="D3567" s="131">
        <v>8753.345977695013</v>
      </c>
      <c r="F3567" s="131">
        <v>462</v>
      </c>
      <c r="G3567" s="131">
        <v>329.46825846101376</v>
      </c>
      <c r="H3567" s="131">
        <v>8753.345977695013</v>
      </c>
    </row>
    <row r="3569" spans="3:8" ht="12.75">
      <c r="C3569" s="153" t="s">
        <v>429</v>
      </c>
      <c r="D3569" s="131">
        <v>12.06301746473623</v>
      </c>
      <c r="F3569" s="131">
        <v>1.2488511650537926</v>
      </c>
      <c r="G3569" s="131">
        <v>0.8957647816634114</v>
      </c>
      <c r="H3569" s="131">
        <v>24.541488291771994</v>
      </c>
    </row>
    <row r="3570" spans="1:10" ht="12.75">
      <c r="A3570" s="147" t="s">
        <v>418</v>
      </c>
      <c r="C3570" s="148" t="s">
        <v>419</v>
      </c>
      <c r="D3570" s="148" t="s">
        <v>420</v>
      </c>
      <c r="F3570" s="148" t="s">
        <v>421</v>
      </c>
      <c r="G3570" s="148" t="s">
        <v>422</v>
      </c>
      <c r="H3570" s="148" t="s">
        <v>423</v>
      </c>
      <c r="I3570" s="149" t="s">
        <v>424</v>
      </c>
      <c r="J3570" s="148" t="s">
        <v>425</v>
      </c>
    </row>
    <row r="3571" spans="1:8" ht="12.75">
      <c r="A3571" s="150" t="s">
        <v>511</v>
      </c>
      <c r="C3571" s="151">
        <v>371.029</v>
      </c>
      <c r="D3571" s="131">
        <v>78835.02255296707</v>
      </c>
      <c r="F3571" s="131">
        <v>50252</v>
      </c>
      <c r="G3571" s="131">
        <v>50416</v>
      </c>
      <c r="H3571" s="152" t="s">
        <v>341</v>
      </c>
    </row>
    <row r="3573" spans="4:8" ht="12.75">
      <c r="D3573" s="131">
        <v>78861.13428294659</v>
      </c>
      <c r="F3573" s="131">
        <v>51030</v>
      </c>
      <c r="G3573" s="131">
        <v>49420</v>
      </c>
      <c r="H3573" s="152" t="s">
        <v>342</v>
      </c>
    </row>
    <row r="3575" spans="4:8" ht="12.75">
      <c r="D3575" s="131">
        <v>79382.50690662861</v>
      </c>
      <c r="F3575" s="131">
        <v>49012</v>
      </c>
      <c r="G3575" s="131">
        <v>49220</v>
      </c>
      <c r="H3575" s="152" t="s">
        <v>343</v>
      </c>
    </row>
    <row r="3577" spans="1:8" ht="12.75">
      <c r="A3577" s="147" t="s">
        <v>426</v>
      </c>
      <c r="C3577" s="153" t="s">
        <v>427</v>
      </c>
      <c r="D3577" s="131">
        <v>79026.22124751408</v>
      </c>
      <c r="F3577" s="131">
        <v>50098</v>
      </c>
      <c r="G3577" s="131">
        <v>49685.33333333333</v>
      </c>
      <c r="H3577" s="131">
        <v>29085.261416647285</v>
      </c>
    </row>
    <row r="3578" spans="1:8" ht="12.75">
      <c r="A3578" s="130">
        <v>38388.015335648146</v>
      </c>
      <c r="C3578" s="153" t="s">
        <v>428</v>
      </c>
      <c r="D3578" s="131">
        <v>308.82852649860064</v>
      </c>
      <c r="F3578" s="131">
        <v>1017.7760067912782</v>
      </c>
      <c r="G3578" s="131">
        <v>640.628857711962</v>
      </c>
      <c r="H3578" s="131">
        <v>308.82852649860064</v>
      </c>
    </row>
    <row r="3580" spans="3:8" ht="12.75">
      <c r="C3580" s="153" t="s">
        <v>429</v>
      </c>
      <c r="D3580" s="131">
        <v>0.39079247574211384</v>
      </c>
      <c r="F3580" s="131">
        <v>2.0315701361157696</v>
      </c>
      <c r="G3580" s="131">
        <v>1.2893721642442353</v>
      </c>
      <c r="H3580" s="131">
        <v>1.061804197234545</v>
      </c>
    </row>
    <row r="3581" spans="1:10" ht="12.75">
      <c r="A3581" s="147" t="s">
        <v>418</v>
      </c>
      <c r="C3581" s="148" t="s">
        <v>419</v>
      </c>
      <c r="D3581" s="148" t="s">
        <v>420</v>
      </c>
      <c r="F3581" s="148" t="s">
        <v>421</v>
      </c>
      <c r="G3581" s="148" t="s">
        <v>422</v>
      </c>
      <c r="H3581" s="148" t="s">
        <v>423</v>
      </c>
      <c r="I3581" s="149" t="s">
        <v>424</v>
      </c>
      <c r="J3581" s="148" t="s">
        <v>425</v>
      </c>
    </row>
    <row r="3582" spans="1:8" ht="12.75">
      <c r="A3582" s="150" t="s">
        <v>486</v>
      </c>
      <c r="C3582" s="151">
        <v>407.77100000018254</v>
      </c>
      <c r="D3582" s="131">
        <v>5779805.455612183</v>
      </c>
      <c r="F3582" s="131">
        <v>112800</v>
      </c>
      <c r="G3582" s="131">
        <v>113300</v>
      </c>
      <c r="H3582" s="152" t="s">
        <v>344</v>
      </c>
    </row>
    <row r="3584" spans="4:8" ht="12.75">
      <c r="D3584" s="131">
        <v>5943517.973899841</v>
      </c>
      <c r="F3584" s="131">
        <v>109200</v>
      </c>
      <c r="G3584" s="131">
        <v>105900</v>
      </c>
      <c r="H3584" s="152" t="s">
        <v>345</v>
      </c>
    </row>
    <row r="3586" spans="4:8" ht="12.75">
      <c r="D3586" s="131">
        <v>5536948.931274414</v>
      </c>
      <c r="F3586" s="131">
        <v>112600</v>
      </c>
      <c r="G3586" s="131">
        <v>110000</v>
      </c>
      <c r="H3586" s="152" t="s">
        <v>346</v>
      </c>
    </row>
    <row r="3588" spans="1:8" ht="12.75">
      <c r="A3588" s="147" t="s">
        <v>426</v>
      </c>
      <c r="C3588" s="153" t="s">
        <v>427</v>
      </c>
      <c r="D3588" s="131">
        <v>5753424.120262146</v>
      </c>
      <c r="F3588" s="131">
        <v>111533.33333333334</v>
      </c>
      <c r="G3588" s="131">
        <v>109733.33333333334</v>
      </c>
      <c r="H3588" s="131">
        <v>5642805.503909945</v>
      </c>
    </row>
    <row r="3589" spans="1:8" ht="12.75">
      <c r="A3589" s="130">
        <v>38388.01579861111</v>
      </c>
      <c r="C3589" s="153" t="s">
        <v>428</v>
      </c>
      <c r="D3589" s="131">
        <v>204564.36089035645</v>
      </c>
      <c r="F3589" s="131">
        <v>2023.1987873991357</v>
      </c>
      <c r="G3589" s="131">
        <v>3707.2002014098634</v>
      </c>
      <c r="H3589" s="131">
        <v>204564.36089035645</v>
      </c>
    </row>
    <row r="3591" spans="3:8" ht="12.75">
      <c r="C3591" s="153" t="s">
        <v>429</v>
      </c>
      <c r="D3591" s="131">
        <v>3.5555237475007453</v>
      </c>
      <c r="F3591" s="131">
        <v>1.8139857627607316</v>
      </c>
      <c r="G3591" s="131">
        <v>3.378371993994408</v>
      </c>
      <c r="H3591" s="131">
        <v>3.625224380826385</v>
      </c>
    </row>
    <row r="3592" spans="1:10" ht="12.75">
      <c r="A3592" s="147" t="s">
        <v>418</v>
      </c>
      <c r="C3592" s="148" t="s">
        <v>419</v>
      </c>
      <c r="D3592" s="148" t="s">
        <v>420</v>
      </c>
      <c r="F3592" s="148" t="s">
        <v>421</v>
      </c>
      <c r="G3592" s="148" t="s">
        <v>422</v>
      </c>
      <c r="H3592" s="148" t="s">
        <v>423</v>
      </c>
      <c r="I3592" s="149" t="s">
        <v>424</v>
      </c>
      <c r="J3592" s="148" t="s">
        <v>425</v>
      </c>
    </row>
    <row r="3593" spans="1:8" ht="12.75">
      <c r="A3593" s="150" t="s">
        <v>493</v>
      </c>
      <c r="C3593" s="151">
        <v>455.40299999993294</v>
      </c>
      <c r="D3593" s="131">
        <v>552360.0781774521</v>
      </c>
      <c r="F3593" s="131">
        <v>68925</v>
      </c>
      <c r="G3593" s="131">
        <v>70577.5</v>
      </c>
      <c r="H3593" s="152" t="s">
        <v>347</v>
      </c>
    </row>
    <row r="3595" spans="4:8" ht="12.75">
      <c r="D3595" s="131">
        <v>563733.7970294952</v>
      </c>
      <c r="F3595" s="131">
        <v>67590</v>
      </c>
      <c r="G3595" s="131">
        <v>70575</v>
      </c>
      <c r="H3595" s="152" t="s">
        <v>348</v>
      </c>
    </row>
    <row r="3597" spans="4:8" ht="12.75">
      <c r="D3597" s="131">
        <v>573427.4193468094</v>
      </c>
      <c r="F3597" s="131">
        <v>68650</v>
      </c>
      <c r="G3597" s="131">
        <v>70070</v>
      </c>
      <c r="H3597" s="152" t="s">
        <v>349</v>
      </c>
    </row>
    <row r="3599" spans="1:8" ht="12.75">
      <c r="A3599" s="147" t="s">
        <v>426</v>
      </c>
      <c r="C3599" s="153" t="s">
        <v>427</v>
      </c>
      <c r="D3599" s="131">
        <v>563173.7648512522</v>
      </c>
      <c r="F3599" s="131">
        <v>68388.33333333333</v>
      </c>
      <c r="G3599" s="131">
        <v>70407.5</v>
      </c>
      <c r="H3599" s="131">
        <v>493781.7178551281</v>
      </c>
    </row>
    <row r="3600" spans="1:8" ht="12.75">
      <c r="A3600" s="130">
        <v>38388.01644675926</v>
      </c>
      <c r="C3600" s="153" t="s">
        <v>428</v>
      </c>
      <c r="D3600" s="131">
        <v>10544.830155914477</v>
      </c>
      <c r="F3600" s="131">
        <v>704.9172528271197</v>
      </c>
      <c r="G3600" s="131">
        <v>292.28624668293924</v>
      </c>
      <c r="H3600" s="131">
        <v>10544.830155914477</v>
      </c>
    </row>
    <row r="3602" spans="3:8" ht="12.75">
      <c r="C3602" s="153" t="s">
        <v>429</v>
      </c>
      <c r="D3602" s="131">
        <v>1.8723937111487472</v>
      </c>
      <c r="F3602" s="131">
        <v>1.0307565902962783</v>
      </c>
      <c r="G3602" s="131">
        <v>0.41513510163397255</v>
      </c>
      <c r="H3602" s="131">
        <v>2.135524620417043</v>
      </c>
    </row>
    <row r="3605" spans="1:11" ht="12.75">
      <c r="A3605" s="134" t="s">
        <v>392</v>
      </c>
      <c r="D3605" s="137" t="s">
        <v>395</v>
      </c>
      <c r="E3605" s="136" t="s">
        <v>549</v>
      </c>
      <c r="F3605" s="135" t="s">
        <v>393</v>
      </c>
      <c r="G3605" s="136" t="s">
        <v>394</v>
      </c>
      <c r="H3605" s="135" t="s">
        <v>396</v>
      </c>
      <c r="I3605" s="136" t="s">
        <v>397</v>
      </c>
      <c r="J3605" s="135" t="s">
        <v>398</v>
      </c>
      <c r="K3605" s="138">
        <v>0.6421568989753723</v>
      </c>
    </row>
    <row r="3606" spans="6:7" ht="12.75">
      <c r="F3606" s="135" t="s">
        <v>399</v>
      </c>
      <c r="G3606" s="136" t="s">
        <v>400</v>
      </c>
    </row>
    <row r="3607" spans="1:11" ht="12.75">
      <c r="A3607" s="139" t="s">
        <v>401</v>
      </c>
      <c r="B3607" s="140">
        <v>38388.01660879629</v>
      </c>
      <c r="D3607" s="135" t="s">
        <v>402</v>
      </c>
      <c r="E3607" s="136" t="s">
        <v>403</v>
      </c>
      <c r="F3607" s="135" t="s">
        <v>404</v>
      </c>
      <c r="G3607" s="136" t="s">
        <v>405</v>
      </c>
      <c r="H3607" s="135" t="s">
        <v>406</v>
      </c>
      <c r="I3607" s="136" t="s">
        <v>407</v>
      </c>
      <c r="J3607" s="135" t="s">
        <v>408</v>
      </c>
      <c r="K3607" s="138">
        <v>3.098039388656616</v>
      </c>
    </row>
    <row r="3610" ht="15.75">
      <c r="A3610" s="154" t="s">
        <v>466</v>
      </c>
    </row>
    <row r="3613" spans="1:8" ht="15">
      <c r="A3613" s="155" t="s">
        <v>467</v>
      </c>
      <c r="C3613" s="156" t="s">
        <v>362</v>
      </c>
      <c r="E3613" s="155" t="s">
        <v>468</v>
      </c>
      <c r="H3613" s="155" t="s">
        <v>469</v>
      </c>
    </row>
    <row r="3616" spans="1:11" ht="12.75">
      <c r="A3616" s="157" t="s">
        <v>350</v>
      </c>
      <c r="K3616" s="158" t="s">
        <v>470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158">
      <selection activeCell="E184" sqref="E184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387</v>
      </c>
      <c r="D1" s="104" t="s">
        <v>388</v>
      </c>
      <c r="E1" s="77" t="s">
        <v>389</v>
      </c>
      <c r="F1" s="97" t="s">
        <v>474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555</v>
      </c>
      <c r="B3" s="15"/>
      <c r="C3" s="15" t="s">
        <v>550</v>
      </c>
      <c r="D3" s="106">
        <v>38387.80085648148</v>
      </c>
      <c r="E3" s="77">
        <v>451572.3161953845</v>
      </c>
      <c r="F3" s="97">
        <v>2.172653666719082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551</v>
      </c>
      <c r="D4" s="106">
        <v>38387.80782407407</v>
      </c>
      <c r="E4" s="77">
        <v>4860.964723450731</v>
      </c>
      <c r="F4" s="97">
        <v>13.17577314209263</v>
      </c>
      <c r="J4" s="83"/>
      <c r="K4" s="81"/>
      <c r="L4" s="84"/>
      <c r="M4" s="84"/>
    </row>
    <row r="5" spans="1:13" ht="11.25">
      <c r="A5" s="80"/>
      <c r="B5" s="15"/>
      <c r="C5" s="15" t="s">
        <v>565</v>
      </c>
      <c r="D5" s="106">
        <v>38387.814791666664</v>
      </c>
      <c r="E5" s="77">
        <v>25987.63652081545</v>
      </c>
      <c r="F5" s="97">
        <v>1.5117790896073786</v>
      </c>
      <c r="J5" s="83"/>
      <c r="K5" s="81"/>
      <c r="L5" s="84"/>
      <c r="M5" s="84"/>
    </row>
    <row r="6" spans="1:13" ht="11.25">
      <c r="A6" s="80"/>
      <c r="B6" s="15"/>
      <c r="C6" s="15" t="s">
        <v>552</v>
      </c>
      <c r="D6" s="106">
        <v>38387.82175925926</v>
      </c>
      <c r="E6" s="77">
        <v>482644.2228905877</v>
      </c>
      <c r="F6" s="97">
        <v>0.6769068607767288</v>
      </c>
      <c r="J6" s="83"/>
      <c r="K6" s="81"/>
      <c r="L6" s="84"/>
      <c r="M6" s="84"/>
    </row>
    <row r="7" spans="1:13" ht="11.25">
      <c r="A7" s="80"/>
      <c r="B7" s="15"/>
      <c r="C7" s="15" t="s">
        <v>566</v>
      </c>
      <c r="D7" s="106">
        <v>38387.828726851854</v>
      </c>
      <c r="E7" s="77">
        <v>36131.12348423697</v>
      </c>
      <c r="F7" s="97">
        <v>5.833634272648945</v>
      </c>
      <c r="J7" s="83"/>
      <c r="K7" s="81"/>
      <c r="L7" s="84"/>
      <c r="M7" s="84"/>
    </row>
    <row r="8" spans="1:13" ht="11.25">
      <c r="A8" s="80"/>
      <c r="B8" s="15"/>
      <c r="C8" s="15" t="s">
        <v>572</v>
      </c>
      <c r="D8" s="106">
        <v>38387.83568287037</v>
      </c>
      <c r="E8" s="77">
        <v>234291.0271227329</v>
      </c>
      <c r="F8" s="97">
        <v>3.017745711435485</v>
      </c>
      <c r="J8" s="83"/>
      <c r="K8" s="81"/>
      <c r="L8" s="84"/>
      <c r="M8" s="84"/>
    </row>
    <row r="9" spans="1:13" ht="11.25">
      <c r="A9" s="80"/>
      <c r="B9" s="15"/>
      <c r="C9" s="15" t="s">
        <v>553</v>
      </c>
      <c r="D9" s="106">
        <v>38387.84263888889</v>
      </c>
      <c r="E9" s="77">
        <v>480042.1436733225</v>
      </c>
      <c r="F9" s="97">
        <v>1.5647620878113537</v>
      </c>
      <c r="J9" s="83"/>
      <c r="K9" s="81"/>
      <c r="L9" s="84"/>
      <c r="M9" s="84"/>
    </row>
    <row r="10" spans="1:13" ht="11.25">
      <c r="A10" s="80"/>
      <c r="B10" s="15"/>
      <c r="C10" s="15" t="s">
        <v>351</v>
      </c>
      <c r="D10" s="106">
        <v>38387.849594907406</v>
      </c>
      <c r="E10" s="77">
        <v>18361.541677069814</v>
      </c>
      <c r="F10" s="97">
        <v>5.821625034372014</v>
      </c>
      <c r="J10" s="83"/>
      <c r="K10" s="81"/>
      <c r="L10" s="84"/>
      <c r="M10" s="84"/>
    </row>
    <row r="11" spans="1:13" ht="11.25">
      <c r="A11" s="80"/>
      <c r="B11" s="15"/>
      <c r="C11" s="15" t="s">
        <v>573</v>
      </c>
      <c r="D11" s="106">
        <v>38387.8565625</v>
      </c>
      <c r="E11" s="77">
        <v>16795.16594683327</v>
      </c>
      <c r="F11" s="97">
        <v>2.26222079695436</v>
      </c>
      <c r="J11" s="83"/>
      <c r="K11" s="81"/>
      <c r="L11" s="84"/>
      <c r="M11" s="84"/>
    </row>
    <row r="12" spans="1:13" ht="11.25">
      <c r="A12" s="80"/>
      <c r="B12" s="15"/>
      <c r="C12" s="15" t="s">
        <v>574</v>
      </c>
      <c r="D12" s="106">
        <v>38387.86351851852</v>
      </c>
      <c r="E12" s="77">
        <v>15784.988055690948</v>
      </c>
      <c r="F12" s="97">
        <v>3.5144538389728606</v>
      </c>
      <c r="J12" s="83"/>
      <c r="K12" s="81"/>
      <c r="L12" s="84"/>
      <c r="M12" s="84"/>
    </row>
    <row r="13" spans="1:13" ht="11.25">
      <c r="A13" s="80"/>
      <c r="B13" s="15"/>
      <c r="C13" s="15" t="s">
        <v>567</v>
      </c>
      <c r="D13" s="106">
        <v>38387.870462962965</v>
      </c>
      <c r="E13" s="77">
        <v>1172456.9870034447</v>
      </c>
      <c r="F13" s="97">
        <v>0.16547176166512037</v>
      </c>
      <c r="J13" s="83"/>
      <c r="K13" s="81"/>
      <c r="L13" s="84"/>
      <c r="M13" s="84"/>
    </row>
    <row r="14" spans="1:13" ht="11.25">
      <c r="A14" s="80"/>
      <c r="B14" s="15"/>
      <c r="C14" s="15" t="s">
        <v>554</v>
      </c>
      <c r="D14" s="106">
        <v>38387.87744212963</v>
      </c>
      <c r="E14" s="77">
        <v>477842.51755449275</v>
      </c>
      <c r="F14" s="97">
        <v>1.8450029319318013</v>
      </c>
      <c r="J14" s="83"/>
      <c r="K14" s="81"/>
      <c r="L14" s="84"/>
      <c r="M14" s="84"/>
    </row>
    <row r="15" spans="1:13" ht="11.25">
      <c r="A15" s="80"/>
      <c r="B15" s="15"/>
      <c r="C15" s="15" t="s">
        <v>352</v>
      </c>
      <c r="D15" s="106">
        <v>38387.88439814815</v>
      </c>
      <c r="E15" s="77">
        <v>6394.291822261588</v>
      </c>
      <c r="F15" s="97">
        <v>2.435944093197567</v>
      </c>
      <c r="J15" s="83"/>
      <c r="K15" s="81"/>
      <c r="L15" s="84"/>
      <c r="M15" s="84"/>
    </row>
    <row r="16" spans="1:13" ht="11.25">
      <c r="A16" s="80"/>
      <c r="B16" s="15"/>
      <c r="C16" s="15" t="s">
        <v>575</v>
      </c>
      <c r="D16" s="106">
        <v>38387.89134259259</v>
      </c>
      <c r="E16" s="77">
        <v>16441.42210839764</v>
      </c>
      <c r="F16" s="97">
        <v>5.179295988796708</v>
      </c>
      <c r="J16" s="83"/>
      <c r="K16" s="81"/>
      <c r="L16" s="84"/>
      <c r="M16" s="84"/>
    </row>
    <row r="17" spans="1:13" ht="11.25">
      <c r="A17" s="80"/>
      <c r="B17" s="15"/>
      <c r="C17" s="15" t="s">
        <v>576</v>
      </c>
      <c r="D17" s="106">
        <v>38387.898310185185</v>
      </c>
      <c r="E17" s="77">
        <v>18497.84809518819</v>
      </c>
      <c r="F17" s="97">
        <v>1.7004581848200189</v>
      </c>
      <c r="J17" s="83"/>
      <c r="K17" s="81"/>
      <c r="L17" s="84"/>
      <c r="M17" s="84"/>
    </row>
    <row r="18" spans="1:13" ht="11.25">
      <c r="A18" s="80"/>
      <c r="B18" s="15"/>
      <c r="C18" s="15" t="s">
        <v>577</v>
      </c>
      <c r="D18" s="106">
        <v>38387.90526620371</v>
      </c>
      <c r="E18" s="77">
        <v>9212.162821136242</v>
      </c>
      <c r="F18" s="97">
        <v>9.819196829452208</v>
      </c>
      <c r="J18" s="83"/>
      <c r="K18" s="81"/>
      <c r="L18" s="84"/>
      <c r="M18" s="84"/>
    </row>
    <row r="19" spans="1:13" ht="11.25">
      <c r="A19" s="80"/>
      <c r="B19" s="15"/>
      <c r="C19" s="15" t="s">
        <v>353</v>
      </c>
      <c r="D19" s="106">
        <v>38387.912210648145</v>
      </c>
      <c r="E19" s="77">
        <v>491748.2644848887</v>
      </c>
      <c r="F19" s="97">
        <v>0.8450710046008026</v>
      </c>
      <c r="J19" s="83"/>
      <c r="K19" s="81"/>
      <c r="L19" s="84"/>
      <c r="M19" s="84"/>
    </row>
    <row r="20" spans="1:13" ht="11.25">
      <c r="A20" s="80"/>
      <c r="B20" s="15"/>
      <c r="C20" s="15" t="s">
        <v>354</v>
      </c>
      <c r="D20" s="106">
        <v>38387.91916666667</v>
      </c>
      <c r="E20" s="77">
        <v>27870.82549157727</v>
      </c>
      <c r="F20" s="97">
        <v>3.1572704792876776</v>
      </c>
      <c r="J20" s="83"/>
      <c r="K20" s="81"/>
      <c r="L20" s="84"/>
      <c r="M20" s="84"/>
    </row>
    <row r="21" spans="1:13" ht="11.25">
      <c r="A21" s="80"/>
      <c r="B21" s="15"/>
      <c r="C21" s="15" t="s">
        <v>578</v>
      </c>
      <c r="D21" s="106">
        <v>38387.926099537035</v>
      </c>
      <c r="E21" s="77">
        <v>22775.096297628024</v>
      </c>
      <c r="F21" s="97">
        <v>2.0999493747603326</v>
      </c>
      <c r="J21" s="83"/>
      <c r="K21" s="81"/>
      <c r="L21" s="84"/>
      <c r="M21" s="84"/>
    </row>
    <row r="22" spans="1:13" ht="11.25">
      <c r="A22" s="80"/>
      <c r="B22" s="15"/>
      <c r="C22" s="15" t="s">
        <v>579</v>
      </c>
      <c r="D22" s="106">
        <v>38387.93304398148</v>
      </c>
      <c r="E22" s="77">
        <v>16620.011275163804</v>
      </c>
      <c r="F22" s="97">
        <v>5.584514170762626</v>
      </c>
      <c r="J22" s="83"/>
      <c r="K22" s="81"/>
      <c r="L22" s="84"/>
      <c r="M22" s="84"/>
    </row>
    <row r="23" spans="1:13" ht="11.25">
      <c r="A23" s="80"/>
      <c r="B23" s="15"/>
      <c r="C23" s="15" t="s">
        <v>580</v>
      </c>
      <c r="D23" s="106">
        <v>38387.94</v>
      </c>
      <c r="E23" s="77">
        <v>472503.08547369635</v>
      </c>
      <c r="F23" s="97">
        <v>3.4111397750412578</v>
      </c>
      <c r="J23" s="83"/>
      <c r="K23" s="81"/>
      <c r="L23" s="84"/>
      <c r="M23" s="84"/>
    </row>
    <row r="24" spans="1:13" ht="11.25">
      <c r="A24" s="80"/>
      <c r="B24" s="15"/>
      <c r="C24" s="15" t="s">
        <v>358</v>
      </c>
      <c r="D24" s="106">
        <v>38387.94695601852</v>
      </c>
      <c r="E24" s="77">
        <v>470795.53775158967</v>
      </c>
      <c r="F24" s="97">
        <v>2.5078587700613664</v>
      </c>
      <c r="J24" s="83"/>
      <c r="K24" s="81"/>
      <c r="L24" s="84"/>
      <c r="M24" s="84"/>
    </row>
    <row r="25" spans="1:13" ht="11.25">
      <c r="A25" s="80"/>
      <c r="B25" s="15"/>
      <c r="C25" s="15" t="s">
        <v>581</v>
      </c>
      <c r="D25" s="106">
        <v>38387.953888888886</v>
      </c>
      <c r="E25" s="84">
        <v>18931.45234337241</v>
      </c>
      <c r="F25" s="97">
        <v>3.0245304133913504</v>
      </c>
      <c r="J25" s="83"/>
      <c r="K25" s="81"/>
      <c r="L25" s="84"/>
      <c r="M25" s="84"/>
    </row>
    <row r="26" spans="1:13" ht="11.25">
      <c r="A26" s="80"/>
      <c r="B26" s="15"/>
      <c r="C26" s="15" t="s">
        <v>355</v>
      </c>
      <c r="D26" s="106">
        <v>38387.96084490741</v>
      </c>
      <c r="E26" s="84">
        <v>40006.719077833804</v>
      </c>
      <c r="F26" s="97">
        <v>1.8540253182145248</v>
      </c>
      <c r="J26" s="83"/>
      <c r="K26" s="81"/>
      <c r="L26" s="84"/>
      <c r="M26" s="84"/>
    </row>
    <row r="27" spans="1:13" ht="11.25">
      <c r="A27" s="80"/>
      <c r="B27" s="15"/>
      <c r="C27" s="15" t="s">
        <v>582</v>
      </c>
      <c r="D27" s="106">
        <v>38387.96778935185</v>
      </c>
      <c r="E27" s="84">
        <v>9771.745210083533</v>
      </c>
      <c r="F27" s="97">
        <v>1.5704985810431544</v>
      </c>
      <c r="J27" s="83"/>
      <c r="K27" s="81"/>
      <c r="L27" s="84"/>
      <c r="M27" s="84"/>
    </row>
    <row r="28" spans="1:13" ht="11.25">
      <c r="A28" s="80"/>
      <c r="B28" s="15"/>
      <c r="C28" s="15" t="s">
        <v>570</v>
      </c>
      <c r="D28" s="106">
        <v>38387.974756944444</v>
      </c>
      <c r="E28" s="84">
        <v>5960.179711668066</v>
      </c>
      <c r="F28" s="97">
        <v>1.7835085883355455</v>
      </c>
      <c r="J28" s="83"/>
      <c r="K28" s="81"/>
      <c r="L28" s="84"/>
      <c r="M28" s="84"/>
    </row>
    <row r="29" spans="1:13" ht="11.25">
      <c r="A29" s="80"/>
      <c r="B29" s="15"/>
      <c r="C29" s="15" t="s">
        <v>359</v>
      </c>
      <c r="D29" s="106">
        <v>38387.98171296297</v>
      </c>
      <c r="E29" s="84">
        <v>489820.4613692039</v>
      </c>
      <c r="F29" s="97">
        <v>1.8467782402981863</v>
      </c>
      <c r="J29" s="83"/>
      <c r="K29" s="81"/>
      <c r="L29" s="84"/>
      <c r="M29" s="84"/>
    </row>
    <row r="30" spans="1:13" ht="11.25">
      <c r="A30" s="80"/>
      <c r="B30" s="15"/>
      <c r="C30" s="15" t="s">
        <v>356</v>
      </c>
      <c r="D30" s="106">
        <v>38387.98866898148</v>
      </c>
      <c r="E30" s="84">
        <v>1144456.6187375535</v>
      </c>
      <c r="F30" s="97">
        <v>1.4071031362905868</v>
      </c>
      <c r="J30" s="83"/>
      <c r="K30" s="81"/>
      <c r="L30" s="84"/>
      <c r="M30" s="84"/>
    </row>
    <row r="31" spans="1:6" ht="11.25">
      <c r="A31" s="80"/>
      <c r="B31" s="15"/>
      <c r="C31" s="15" t="s">
        <v>360</v>
      </c>
      <c r="D31" s="106">
        <v>38387.99560185185</v>
      </c>
      <c r="E31" s="84">
        <v>4045.9909425641217</v>
      </c>
      <c r="F31" s="97">
        <v>6.435951447893647</v>
      </c>
    </row>
    <row r="32" spans="1:13" ht="11.25">
      <c r="A32" s="80"/>
      <c r="B32" s="15"/>
      <c r="C32" s="15" t="s">
        <v>357</v>
      </c>
      <c r="D32" s="106">
        <v>38388.002534722225</v>
      </c>
      <c r="E32" s="84">
        <v>6714.598144758579</v>
      </c>
      <c r="F32" s="97">
        <v>11.0711090328886</v>
      </c>
      <c r="L32" s="84"/>
      <c r="M32" s="84"/>
    </row>
    <row r="33" spans="1:12" ht="11.25">
      <c r="A33" s="80"/>
      <c r="B33" s="15"/>
      <c r="C33" s="15" t="s">
        <v>583</v>
      </c>
      <c r="D33" s="106">
        <v>38388.00949074074</v>
      </c>
      <c r="E33" s="84">
        <v>478801.47514528816</v>
      </c>
      <c r="F33" s="97">
        <v>0.9379778957899161</v>
      </c>
      <c r="L33" s="84"/>
    </row>
    <row r="34" spans="1:13" ht="11.25">
      <c r="A34" s="80"/>
      <c r="B34" s="15"/>
      <c r="C34" s="15" t="s">
        <v>361</v>
      </c>
      <c r="D34" s="106">
        <v>38388.01644675926</v>
      </c>
      <c r="E34" s="84">
        <v>493781.7178551281</v>
      </c>
      <c r="F34" s="97">
        <v>2.135524620417043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386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387</v>
      </c>
      <c r="D41" s="106" t="s">
        <v>388</v>
      </c>
      <c r="E41" s="84" t="s">
        <v>389</v>
      </c>
      <c r="F41" s="97" t="s">
        <v>474</v>
      </c>
      <c r="J41" s="83"/>
      <c r="K41" s="81"/>
      <c r="L41" s="84"/>
      <c r="M41" s="84"/>
    </row>
    <row r="42" spans="1:13" ht="12.75">
      <c r="A42" s="80" t="s">
        <v>556</v>
      </c>
      <c r="B42" s="15"/>
      <c r="C42" t="s">
        <v>550</v>
      </c>
      <c r="D42" s="130">
        <v>38387.796122685184</v>
      </c>
      <c r="E42" s="131">
        <v>27910.91713121085</v>
      </c>
      <c r="F42" s="131">
        <v>2.1808181190379567</v>
      </c>
      <c r="J42" s="83"/>
      <c r="K42" s="81"/>
      <c r="L42" s="84"/>
      <c r="M42" s="84"/>
    </row>
    <row r="43" spans="1:13" ht="12.75">
      <c r="A43" s="80"/>
      <c r="B43" s="15"/>
      <c r="C43" t="s">
        <v>551</v>
      </c>
      <c r="D43" s="130">
        <v>38387.80310185185</v>
      </c>
      <c r="E43" s="131">
        <v>-57.68068224920514</v>
      </c>
      <c r="F43" s="131"/>
      <c r="J43" s="83"/>
      <c r="K43" s="81"/>
      <c r="L43" s="84"/>
      <c r="M43" s="84"/>
    </row>
    <row r="44" spans="1:13" ht="12.75">
      <c r="A44" s="80"/>
      <c r="B44" s="15"/>
      <c r="C44" t="s">
        <v>565</v>
      </c>
      <c r="D44" s="130">
        <v>38387.81005787037</v>
      </c>
      <c r="E44" s="131">
        <v>6001.254644486751</v>
      </c>
      <c r="F44" s="131">
        <v>4.461686740410317</v>
      </c>
      <c r="J44" s="83"/>
      <c r="K44" s="81"/>
      <c r="L44" s="84"/>
      <c r="M44" s="84"/>
    </row>
    <row r="45" spans="1:13" ht="12.75">
      <c r="A45" s="80"/>
      <c r="B45" s="15"/>
      <c r="C45" t="s">
        <v>552</v>
      </c>
      <c r="D45" s="130">
        <v>38387.817025462966</v>
      </c>
      <c r="E45" s="131">
        <v>25445.765305404148</v>
      </c>
      <c r="F45" s="131">
        <v>12.186276142732972</v>
      </c>
      <c r="J45" s="83"/>
      <c r="K45" s="81"/>
      <c r="L45" s="84"/>
      <c r="M45" s="84"/>
    </row>
    <row r="46" spans="1:13" ht="12.75">
      <c r="A46" s="80"/>
      <c r="B46" s="15"/>
      <c r="C46" t="s">
        <v>566</v>
      </c>
      <c r="D46" s="130">
        <v>38387.82399305556</v>
      </c>
      <c r="E46" s="131">
        <v>11887.12533206435</v>
      </c>
      <c r="F46" s="131">
        <v>0.9635214755866356</v>
      </c>
      <c r="J46" s="83"/>
      <c r="K46" s="81"/>
      <c r="L46" s="84"/>
      <c r="M46" s="84"/>
    </row>
    <row r="47" spans="1:13" ht="12.75">
      <c r="A47" s="80"/>
      <c r="B47" s="15"/>
      <c r="C47" t="s">
        <v>572</v>
      </c>
      <c r="D47" s="130">
        <v>38387.83094907407</v>
      </c>
      <c r="E47" s="131">
        <v>7506.725284114959</v>
      </c>
      <c r="F47" s="131">
        <v>2.3861719643527186</v>
      </c>
      <c r="J47" s="83"/>
      <c r="K47" s="81"/>
      <c r="L47" s="84"/>
      <c r="M47" s="84"/>
    </row>
    <row r="48" spans="1:13" ht="12.75">
      <c r="A48" s="80"/>
      <c r="B48" s="15"/>
      <c r="C48" t="s">
        <v>553</v>
      </c>
      <c r="D48" s="130">
        <v>38387.837916666664</v>
      </c>
      <c r="E48" s="131">
        <v>27652.669072979945</v>
      </c>
      <c r="F48" s="131">
        <v>3.0168530642146805</v>
      </c>
      <c r="J48" s="83"/>
      <c r="K48" s="81"/>
      <c r="L48" s="84"/>
      <c r="M48" s="84"/>
    </row>
    <row r="49" spans="1:13" ht="12.75">
      <c r="A49" s="80"/>
      <c r="B49" s="15"/>
      <c r="C49" t="s">
        <v>351</v>
      </c>
      <c r="D49" s="130">
        <v>38387.844872685186</v>
      </c>
      <c r="E49" s="131">
        <v>4284.741775820212</v>
      </c>
      <c r="F49" s="131">
        <v>9.83915296045408</v>
      </c>
      <c r="J49" s="83"/>
      <c r="K49" s="81"/>
      <c r="L49" s="84"/>
      <c r="M49" s="84"/>
    </row>
    <row r="50" spans="1:13" ht="12.75">
      <c r="A50" s="80"/>
      <c r="B50" s="15"/>
      <c r="C50" t="s">
        <v>573</v>
      </c>
      <c r="D50" s="130">
        <v>38387.8518287037</v>
      </c>
      <c r="E50" s="131">
        <v>3680.8047417504717</v>
      </c>
      <c r="F50" s="131">
        <v>2.1511470711659597</v>
      </c>
      <c r="J50" s="83"/>
      <c r="K50" s="81"/>
      <c r="L50" s="84"/>
      <c r="M50" s="84"/>
    </row>
    <row r="51" spans="1:13" ht="12.75">
      <c r="A51" s="80"/>
      <c r="B51" s="15"/>
      <c r="C51" t="s">
        <v>574</v>
      </c>
      <c r="D51" s="130">
        <v>38387.8587962963</v>
      </c>
      <c r="E51" s="131">
        <v>5887.8569126282955</v>
      </c>
      <c r="F51" s="131">
        <v>5.713405690466491</v>
      </c>
      <c r="J51" s="83"/>
      <c r="K51" s="81"/>
      <c r="L51" s="84"/>
      <c r="M51" s="84"/>
    </row>
    <row r="52" spans="1:13" ht="12.75">
      <c r="A52" s="80"/>
      <c r="B52" s="15"/>
      <c r="C52" t="s">
        <v>567</v>
      </c>
      <c r="D52" s="130">
        <v>38387.86574074074</v>
      </c>
      <c r="E52" s="131">
        <v>2441.779013914036</v>
      </c>
      <c r="F52" s="131">
        <v>7.187563442739244</v>
      </c>
      <c r="J52" s="83"/>
      <c r="K52" s="81"/>
      <c r="L52" s="84"/>
      <c r="M52" s="84"/>
    </row>
    <row r="53" spans="1:13" ht="12.75">
      <c r="A53" s="80"/>
      <c r="B53" s="15"/>
      <c r="C53" t="s">
        <v>554</v>
      </c>
      <c r="D53" s="130">
        <v>38387.87269675926</v>
      </c>
      <c r="E53" s="131">
        <v>28158.18659566676</v>
      </c>
      <c r="F53" s="131">
        <v>0.4406409683752743</v>
      </c>
      <c r="J53" s="83"/>
      <c r="K53" s="81"/>
      <c r="L53" s="84"/>
      <c r="M53" s="84"/>
    </row>
    <row r="54" spans="1:13" ht="12.75">
      <c r="A54" s="80"/>
      <c r="B54" s="15"/>
      <c r="C54" t="s">
        <v>352</v>
      </c>
      <c r="D54" s="130">
        <v>38387.87966435185</v>
      </c>
      <c r="E54" s="131">
        <v>14089.95543799476</v>
      </c>
      <c r="F54" s="131">
        <v>3.6091493430839203</v>
      </c>
      <c r="J54" s="83"/>
      <c r="K54" s="81"/>
      <c r="L54" s="84"/>
      <c r="M54" s="84"/>
    </row>
    <row r="55" spans="1:13" ht="12.75">
      <c r="A55" s="80"/>
      <c r="B55" s="15"/>
      <c r="C55" t="s">
        <v>575</v>
      </c>
      <c r="D55" s="130">
        <v>38387.88662037037</v>
      </c>
      <c r="E55" s="131">
        <v>4717.430635563673</v>
      </c>
      <c r="F55" s="131">
        <v>3.418673799341674</v>
      </c>
      <c r="J55" s="83"/>
      <c r="K55" s="81"/>
      <c r="L55" s="84"/>
      <c r="M55" s="84"/>
    </row>
    <row r="56" spans="1:13" ht="12.75">
      <c r="A56" s="80"/>
      <c r="B56" s="15"/>
      <c r="C56" t="s">
        <v>576</v>
      </c>
      <c r="D56" s="130">
        <v>38387.89356481482</v>
      </c>
      <c r="E56" s="131">
        <v>3875.7498724353222</v>
      </c>
      <c r="F56" s="131">
        <v>8.286890757618457</v>
      </c>
      <c r="J56" s="83"/>
      <c r="K56" s="81"/>
      <c r="L56" s="84"/>
      <c r="M56" s="84"/>
    </row>
    <row r="57" spans="1:13" ht="12.75">
      <c r="A57" s="80"/>
      <c r="B57" s="15"/>
      <c r="C57" t="s">
        <v>577</v>
      </c>
      <c r="D57" s="130">
        <v>38387.90053240741</v>
      </c>
      <c r="E57" s="131">
        <v>3979.732166054977</v>
      </c>
      <c r="F57" s="131">
        <v>3.7092945966747486</v>
      </c>
      <c r="J57" s="83"/>
      <c r="K57" s="81"/>
      <c r="L57" s="84"/>
      <c r="M57" s="84"/>
    </row>
    <row r="58" spans="1:13" ht="12.75">
      <c r="A58" s="80"/>
      <c r="B58" s="15"/>
      <c r="C58" t="s">
        <v>353</v>
      </c>
      <c r="D58" s="130">
        <v>38387.907476851855</v>
      </c>
      <c r="E58" s="131">
        <v>29537.631949419505</v>
      </c>
      <c r="F58" s="131">
        <v>4.839479843492279</v>
      </c>
      <c r="J58" s="83"/>
      <c r="K58" s="81"/>
      <c r="L58" s="84"/>
      <c r="M58" s="84"/>
    </row>
    <row r="59" spans="1:13" ht="12.75">
      <c r="A59" s="80"/>
      <c r="B59" s="15"/>
      <c r="C59" t="s">
        <v>354</v>
      </c>
      <c r="D59" s="130">
        <v>38387.91443287037</v>
      </c>
      <c r="E59" s="131">
        <v>6504.457935630498</v>
      </c>
      <c r="F59" s="131">
        <v>4.259353407895133</v>
      </c>
      <c r="J59" s="83"/>
      <c r="K59" s="81"/>
      <c r="L59" s="84"/>
      <c r="M59" s="84"/>
    </row>
    <row r="60" spans="1:13" ht="12.75">
      <c r="A60" s="80"/>
      <c r="B60" s="15"/>
      <c r="C60" t="s">
        <v>578</v>
      </c>
      <c r="D60" s="130">
        <v>38387.92138888889</v>
      </c>
      <c r="E60" s="131">
        <v>3847.341215296037</v>
      </c>
      <c r="F60" s="131">
        <v>7.302351130541917</v>
      </c>
      <c r="J60" s="83"/>
      <c r="K60" s="81"/>
      <c r="L60" s="84"/>
      <c r="M60" s="84"/>
    </row>
    <row r="61" spans="1:13" ht="12.75">
      <c r="A61" s="80"/>
      <c r="B61" s="15"/>
      <c r="C61" t="s">
        <v>579</v>
      </c>
      <c r="D61" s="130">
        <v>38387.92833333334</v>
      </c>
      <c r="E61" s="131">
        <v>4117.83733909819</v>
      </c>
      <c r="F61" s="131">
        <v>2.815891867800439</v>
      </c>
      <c r="J61" s="83"/>
      <c r="K61" s="81"/>
      <c r="L61" s="84"/>
      <c r="M61" s="84"/>
    </row>
    <row r="62" spans="1:13" ht="12.75">
      <c r="A62" s="80"/>
      <c r="B62" s="15"/>
      <c r="C62" t="s">
        <v>580</v>
      </c>
      <c r="D62" s="130">
        <v>38387.935266203705</v>
      </c>
      <c r="E62" s="131">
        <v>7036.709390165601</v>
      </c>
      <c r="F62" s="131">
        <v>8.825622842308805</v>
      </c>
      <c r="J62" s="83"/>
      <c r="K62" s="81"/>
      <c r="L62" s="84"/>
      <c r="M62" s="84"/>
    </row>
    <row r="63" spans="1:6" ht="12.75">
      <c r="A63" s="80"/>
      <c r="B63" s="15"/>
      <c r="C63" t="s">
        <v>358</v>
      </c>
      <c r="D63" s="130">
        <v>38387.94222222222</v>
      </c>
      <c r="E63" s="131">
        <v>29369.821208203695</v>
      </c>
      <c r="F63" s="131">
        <v>1.5770681725160876</v>
      </c>
    </row>
    <row r="64" spans="1:13" ht="12.75">
      <c r="A64" s="80"/>
      <c r="B64" s="15"/>
      <c r="C64" t="s">
        <v>581</v>
      </c>
      <c r="D64" s="130">
        <v>38387.94917824074</v>
      </c>
      <c r="E64" s="131">
        <v>6371.294218646795</v>
      </c>
      <c r="F64" s="131">
        <v>16.797051583848052</v>
      </c>
      <c r="L64" s="84"/>
      <c r="M64" s="84"/>
    </row>
    <row r="65" spans="1:12" ht="12.75">
      <c r="A65" s="80"/>
      <c r="B65" s="15"/>
      <c r="C65" t="s">
        <v>355</v>
      </c>
      <c r="D65" s="130">
        <v>38387.95611111111</v>
      </c>
      <c r="E65" s="131">
        <v>13049.50564298747</v>
      </c>
      <c r="F65" s="131">
        <v>3.281802831543331</v>
      </c>
      <c r="L65" s="84"/>
    </row>
    <row r="66" spans="1:13" ht="12.75">
      <c r="A66" s="80"/>
      <c r="B66" s="15"/>
      <c r="C66" t="s">
        <v>582</v>
      </c>
      <c r="D66" s="130">
        <v>38387.96306712963</v>
      </c>
      <c r="E66" s="131">
        <v>4580.574014712225</v>
      </c>
      <c r="F66" s="131">
        <v>4.181312480778053</v>
      </c>
      <c r="L66" s="84"/>
      <c r="M66" s="76"/>
    </row>
    <row r="67" spans="1:6" ht="12.75">
      <c r="A67" s="80"/>
      <c r="B67" s="15"/>
      <c r="C67" t="s">
        <v>570</v>
      </c>
      <c r="D67" s="130">
        <v>38387.97002314815</v>
      </c>
      <c r="E67" s="131">
        <v>11868.022462359348</v>
      </c>
      <c r="F67" s="131">
        <v>0.23323935215660302</v>
      </c>
    </row>
    <row r="68" spans="1:13" ht="12.75">
      <c r="A68" s="80"/>
      <c r="B68" s="15"/>
      <c r="C68" t="s">
        <v>359</v>
      </c>
      <c r="D68" s="130">
        <v>38387.97697916667</v>
      </c>
      <c r="E68" s="131">
        <v>28752.021478616538</v>
      </c>
      <c r="F68" s="131">
        <v>5.719950533576171</v>
      </c>
      <c r="J68" s="78"/>
      <c r="K68" s="78"/>
      <c r="L68" s="79"/>
      <c r="M68" s="79"/>
    </row>
    <row r="69" spans="1:13" ht="12.75">
      <c r="A69" s="80"/>
      <c r="B69" s="15"/>
      <c r="C69" t="s">
        <v>356</v>
      </c>
      <c r="D69" s="130">
        <v>38387.98394675926</v>
      </c>
      <c r="E69" s="131">
        <v>3072.5123846389297</v>
      </c>
      <c r="F69" s="131">
        <v>2.6913658538235525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360</v>
      </c>
      <c r="D70" s="130">
        <v>38387.990891203706</v>
      </c>
      <c r="E70" s="131">
        <v>-91.97780678851173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357</v>
      </c>
      <c r="D71" s="130">
        <v>38387.9978125</v>
      </c>
      <c r="E71" s="131">
        <v>14447.839382078826</v>
      </c>
      <c r="F71" s="131">
        <v>5.205937767493432</v>
      </c>
      <c r="J71" s="83"/>
      <c r="K71" s="81"/>
      <c r="L71" s="84"/>
      <c r="M71" s="84"/>
    </row>
    <row r="72" spans="1:13" ht="12.75">
      <c r="A72" s="80"/>
      <c r="B72" s="15"/>
      <c r="C72" t="s">
        <v>583</v>
      </c>
      <c r="D72" s="130">
        <v>38388.00475694444</v>
      </c>
      <c r="E72" s="131">
        <v>7616.965712844963</v>
      </c>
      <c r="F72" s="131">
        <v>4.808677328824544</v>
      </c>
      <c r="J72" s="83"/>
      <c r="K72" s="81"/>
      <c r="L72" s="84"/>
      <c r="M72" s="84"/>
    </row>
    <row r="73" spans="1:13" ht="12.75">
      <c r="A73" s="80"/>
      <c r="B73" s="15"/>
      <c r="C73" t="s">
        <v>361</v>
      </c>
      <c r="D73" s="130">
        <v>38388.011712962965</v>
      </c>
      <c r="E73" s="131">
        <v>30670.766696144492</v>
      </c>
      <c r="F73" s="131">
        <v>0.7704220623491566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386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387</v>
      </c>
      <c r="D80" s="106" t="s">
        <v>388</v>
      </c>
      <c r="E80" s="84" t="s">
        <v>389</v>
      </c>
      <c r="F80" s="97" t="s">
        <v>474</v>
      </c>
      <c r="J80" s="83"/>
      <c r="K80" s="81"/>
      <c r="L80" s="84"/>
      <c r="M80" s="84"/>
    </row>
    <row r="81" spans="1:13" ht="11.25">
      <c r="A81" s="80" t="s">
        <v>557</v>
      </c>
      <c r="B81" s="15"/>
      <c r="C81" s="15" t="s">
        <v>550</v>
      </c>
      <c r="D81" s="106">
        <v>38387.79723379629</v>
      </c>
      <c r="E81" s="84">
        <v>76988.41557778794</v>
      </c>
      <c r="F81" s="97">
        <v>1.0042103684563795</v>
      </c>
      <c r="J81" s="83"/>
      <c r="K81" s="81"/>
      <c r="L81" s="84"/>
      <c r="M81" s="84"/>
    </row>
    <row r="82" spans="1:13" ht="11.25">
      <c r="A82" s="80"/>
      <c r="B82" s="15"/>
      <c r="C82" s="15" t="s">
        <v>551</v>
      </c>
      <c r="D82" s="106">
        <v>38387.80420138889</v>
      </c>
      <c r="E82" s="84">
        <v>828.9218498809827</v>
      </c>
      <c r="F82" s="97">
        <v>3.2769837289729202</v>
      </c>
      <c r="J82" s="83"/>
      <c r="K82" s="81"/>
      <c r="L82" s="84"/>
      <c r="M82" s="84"/>
    </row>
    <row r="83" spans="1:13" ht="11.25">
      <c r="A83" s="80"/>
      <c r="B83" s="15"/>
      <c r="C83" s="15" t="s">
        <v>565</v>
      </c>
      <c r="D83" s="106">
        <v>38387.81116898148</v>
      </c>
      <c r="E83" s="84">
        <v>15892.801763098947</v>
      </c>
      <c r="F83" s="97">
        <v>4.491084334045716</v>
      </c>
      <c r="J83" s="83"/>
      <c r="K83" s="81"/>
      <c r="L83" s="84"/>
      <c r="M83" s="84"/>
    </row>
    <row r="84" spans="1:13" ht="11.25">
      <c r="A84" s="80"/>
      <c r="B84" s="15"/>
      <c r="C84" s="15" t="s">
        <v>552</v>
      </c>
      <c r="D84" s="106">
        <v>38387.818136574075</v>
      </c>
      <c r="E84" s="84">
        <v>79385.972650857</v>
      </c>
      <c r="F84" s="97">
        <v>2.3484382190734645</v>
      </c>
      <c r="J84" s="83"/>
      <c r="K84" s="81"/>
      <c r="L84" s="84"/>
      <c r="M84" s="84"/>
    </row>
    <row r="85" spans="1:13" ht="11.25">
      <c r="A85" s="80"/>
      <c r="B85" s="15"/>
      <c r="C85" s="15" t="s">
        <v>566</v>
      </c>
      <c r="D85" s="106">
        <v>38387.825104166666</v>
      </c>
      <c r="E85" s="84">
        <v>109292.16257150518</v>
      </c>
      <c r="F85" s="97">
        <v>7.406396057662954</v>
      </c>
      <c r="J85" s="83"/>
      <c r="K85" s="81"/>
      <c r="L85" s="84"/>
      <c r="M85" s="84"/>
    </row>
    <row r="86" spans="1:13" ht="11.25">
      <c r="A86" s="80"/>
      <c r="B86" s="15"/>
      <c r="C86" s="15" t="s">
        <v>572</v>
      </c>
      <c r="D86" s="106">
        <v>38387.83206018519</v>
      </c>
      <c r="E86" s="84">
        <v>3049.415672510071</v>
      </c>
      <c r="F86" s="97">
        <v>1.0809142259061688</v>
      </c>
      <c r="J86" s="83"/>
      <c r="K86" s="81"/>
      <c r="L86" s="84"/>
      <c r="M86" s="84"/>
    </row>
    <row r="87" spans="1:13" ht="11.25">
      <c r="A87" s="80"/>
      <c r="B87" s="15"/>
      <c r="C87" s="15" t="s">
        <v>553</v>
      </c>
      <c r="D87" s="106">
        <v>38387.83902777778</v>
      </c>
      <c r="E87" s="84">
        <v>72427.26656063087</v>
      </c>
      <c r="F87" s="97">
        <v>17.961050474322054</v>
      </c>
      <c r="J87" s="83"/>
      <c r="K87" s="81"/>
      <c r="L87" s="84"/>
      <c r="M87" s="84"/>
    </row>
    <row r="88" spans="1:13" ht="11.25">
      <c r="A88" s="80"/>
      <c r="B88" s="15"/>
      <c r="C88" s="15" t="s">
        <v>351</v>
      </c>
      <c r="D88" s="106">
        <v>38387.845983796295</v>
      </c>
      <c r="E88" s="84">
        <v>25711.61885843879</v>
      </c>
      <c r="F88" s="97">
        <v>2.6722801246977212</v>
      </c>
      <c r="J88" s="83"/>
      <c r="K88" s="81"/>
      <c r="L88" s="84"/>
      <c r="M88" s="84"/>
    </row>
    <row r="89" spans="1:13" ht="11.25">
      <c r="A89" s="80"/>
      <c r="B89" s="15"/>
      <c r="C89" s="15" t="s">
        <v>573</v>
      </c>
      <c r="D89" s="106">
        <v>38387.85293981482</v>
      </c>
      <c r="E89" s="84">
        <v>14073.179910931525</v>
      </c>
      <c r="F89" s="97">
        <v>19.039244886791995</v>
      </c>
      <c r="J89" s="83"/>
      <c r="K89" s="81"/>
      <c r="L89" s="84"/>
      <c r="M89" s="84"/>
    </row>
    <row r="90" spans="1:13" ht="11.25">
      <c r="A90" s="80"/>
      <c r="B90" s="15"/>
      <c r="C90" s="15" t="s">
        <v>574</v>
      </c>
      <c r="D90" s="106">
        <v>38387.85990740741</v>
      </c>
      <c r="E90" s="84">
        <v>18006.510559628176</v>
      </c>
      <c r="F90" s="97">
        <v>4.161965100054729</v>
      </c>
      <c r="J90" s="83"/>
      <c r="K90" s="81"/>
      <c r="L90" s="84"/>
      <c r="M90" s="84"/>
    </row>
    <row r="91" spans="1:13" ht="11.25">
      <c r="A91" s="80"/>
      <c r="B91" s="15"/>
      <c r="C91" s="15" t="s">
        <v>567</v>
      </c>
      <c r="D91" s="106">
        <v>38387.86685185185</v>
      </c>
      <c r="E91" s="84">
        <v>3283.0753891399577</v>
      </c>
      <c r="F91" s="97">
        <v>8.264640584339533</v>
      </c>
      <c r="J91" s="83"/>
      <c r="K91" s="81"/>
      <c r="L91" s="84"/>
      <c r="M91" s="84"/>
    </row>
    <row r="92" spans="1:13" ht="11.25">
      <c r="A92" s="80"/>
      <c r="B92" s="15"/>
      <c r="C92" s="15" t="s">
        <v>554</v>
      </c>
      <c r="D92" s="106">
        <v>38387.87380787037</v>
      </c>
      <c r="E92" s="84">
        <v>78749.96647592288</v>
      </c>
      <c r="F92" s="97">
        <v>3.2187384285148117</v>
      </c>
      <c r="J92" s="83"/>
      <c r="K92" s="81"/>
      <c r="L92" s="84"/>
      <c r="M92" s="84"/>
    </row>
    <row r="93" spans="1:13" ht="11.25">
      <c r="A93" s="80"/>
      <c r="B93" s="15"/>
      <c r="C93" s="15" t="s">
        <v>352</v>
      </c>
      <c r="D93" s="106">
        <v>38387.88077546296</v>
      </c>
      <c r="E93" s="84">
        <v>147276.9089482832</v>
      </c>
      <c r="F93" s="97">
        <v>0.4471083280981415</v>
      </c>
      <c r="J93" s="83"/>
      <c r="K93" s="81"/>
      <c r="L93" s="84"/>
      <c r="M93" s="84"/>
    </row>
    <row r="94" spans="1:13" ht="11.25">
      <c r="A94" s="80"/>
      <c r="B94" s="15"/>
      <c r="C94" s="15" t="s">
        <v>575</v>
      </c>
      <c r="D94" s="106">
        <v>38387.887719907405</v>
      </c>
      <c r="E94" s="84">
        <v>9815.426722693695</v>
      </c>
      <c r="F94" s="97">
        <v>2.7423960778916605</v>
      </c>
      <c r="J94" s="83"/>
      <c r="K94" s="81"/>
      <c r="L94" s="84"/>
      <c r="M94" s="84"/>
    </row>
    <row r="95" spans="1:13" ht="11.25">
      <c r="A95" s="80"/>
      <c r="B95" s="15"/>
      <c r="C95" s="15" t="s">
        <v>576</v>
      </c>
      <c r="D95" s="106">
        <v>38387.8946875</v>
      </c>
      <c r="E95" s="84">
        <v>4271.395045275319</v>
      </c>
      <c r="F95" s="97">
        <v>1.1266844182991087</v>
      </c>
      <c r="J95" s="83"/>
      <c r="K95" s="81"/>
      <c r="L95" s="84"/>
      <c r="M95" s="84"/>
    </row>
    <row r="96" spans="1:13" ht="11.25">
      <c r="A96" s="80"/>
      <c r="B96" s="15"/>
      <c r="C96" s="15" t="s">
        <v>577</v>
      </c>
      <c r="D96" s="106">
        <v>38387.90164351852</v>
      </c>
      <c r="E96" s="84">
        <v>31121.829631866472</v>
      </c>
      <c r="F96" s="97">
        <v>5.994639828391337</v>
      </c>
      <c r="J96" s="83"/>
      <c r="K96" s="81"/>
      <c r="L96" s="84"/>
      <c r="M96" s="84"/>
    </row>
    <row r="97" spans="1:6" ht="11.25">
      <c r="A97" s="80"/>
      <c r="B97" s="15"/>
      <c r="C97" s="15" t="s">
        <v>353</v>
      </c>
      <c r="D97" s="106">
        <v>38387.908587962964</v>
      </c>
      <c r="E97" s="84">
        <v>68813.48501663405</v>
      </c>
      <c r="F97" s="97">
        <v>30.00977866741065</v>
      </c>
    </row>
    <row r="98" spans="1:13" ht="11.25">
      <c r="A98" s="80"/>
      <c r="B98" s="15"/>
      <c r="C98" s="15" t="s">
        <v>354</v>
      </c>
      <c r="D98" s="106">
        <v>38387.91554398148</v>
      </c>
      <c r="E98" s="84">
        <v>16240.477843252504</v>
      </c>
      <c r="F98" s="97">
        <v>6.126150995767336</v>
      </c>
      <c r="L98" s="84"/>
      <c r="M98" s="84"/>
    </row>
    <row r="99" spans="1:12" ht="11.25">
      <c r="A99" s="80"/>
      <c r="B99" s="15"/>
      <c r="C99" s="15" t="s">
        <v>578</v>
      </c>
      <c r="D99" s="106">
        <v>38387.922488425924</v>
      </c>
      <c r="E99" s="84">
        <v>52672.60102781733</v>
      </c>
      <c r="F99" s="97">
        <v>1.2955877198440762</v>
      </c>
      <c r="L99" s="84"/>
    </row>
    <row r="100" spans="1:13" ht="11.25">
      <c r="A100" s="80"/>
      <c r="B100" s="15"/>
      <c r="C100" s="15" t="s">
        <v>579</v>
      </c>
      <c r="D100" s="106">
        <v>38387.92943287037</v>
      </c>
      <c r="E100" s="84">
        <v>16662.7555938058</v>
      </c>
      <c r="F100" s="97">
        <v>1.412732151090296</v>
      </c>
      <c r="L100" s="84"/>
      <c r="M100" s="76"/>
    </row>
    <row r="101" spans="1:6" ht="11.25">
      <c r="A101" s="80"/>
      <c r="B101" s="15"/>
      <c r="C101" s="15" t="s">
        <v>580</v>
      </c>
      <c r="D101" s="106">
        <v>38387.936377314814</v>
      </c>
      <c r="E101" s="84">
        <v>12763.477905707585</v>
      </c>
      <c r="F101" s="97">
        <v>2.97800134062083</v>
      </c>
    </row>
    <row r="102" spans="1:13" ht="11.25">
      <c r="A102" s="80"/>
      <c r="B102" s="15"/>
      <c r="C102" s="15" t="s">
        <v>358</v>
      </c>
      <c r="D102" s="106">
        <v>38387.94332175926</v>
      </c>
      <c r="E102" s="84">
        <v>77787.62793638177</v>
      </c>
      <c r="F102" s="97">
        <v>11.908175236057136</v>
      </c>
      <c r="J102" s="78"/>
      <c r="K102" s="78"/>
      <c r="L102" s="79"/>
      <c r="M102" s="79"/>
    </row>
    <row r="103" spans="1:13" ht="11.25">
      <c r="A103" s="80"/>
      <c r="B103" s="15"/>
      <c r="C103" s="15" t="s">
        <v>581</v>
      </c>
      <c r="D103" s="106">
        <v>38387.950277777774</v>
      </c>
      <c r="E103" s="15">
        <v>7622.127631415165</v>
      </c>
      <c r="F103" s="98">
        <v>1.0220689456444771</v>
      </c>
      <c r="J103" s="83"/>
      <c r="K103" s="81"/>
      <c r="L103" s="84"/>
      <c r="M103" s="84"/>
    </row>
    <row r="104" spans="1:13" ht="11.25">
      <c r="A104" s="80"/>
      <c r="B104" s="15"/>
      <c r="C104" s="15" t="s">
        <v>355</v>
      </c>
      <c r="D104" s="106">
        <v>38387.95722222222</v>
      </c>
      <c r="E104" s="15">
        <v>108507.65386033678</v>
      </c>
      <c r="F104" s="98">
        <v>19.363356748992974</v>
      </c>
      <c r="J104" s="83"/>
      <c r="K104" s="81"/>
      <c r="L104" s="84"/>
      <c r="M104" s="84"/>
    </row>
    <row r="105" spans="1:13" ht="11.25">
      <c r="A105" s="80"/>
      <c r="B105" s="15"/>
      <c r="C105" s="15" t="s">
        <v>582</v>
      </c>
      <c r="D105" s="106">
        <v>38387.96417824074</v>
      </c>
      <c r="E105" s="15">
        <v>30964.948216056382</v>
      </c>
      <c r="F105" s="98">
        <v>16.470324332676633</v>
      </c>
      <c r="J105" s="83"/>
      <c r="K105" s="81"/>
      <c r="L105" s="84"/>
      <c r="M105" s="84"/>
    </row>
    <row r="106" spans="1:13" ht="11.25">
      <c r="A106" s="80"/>
      <c r="B106" s="15"/>
      <c r="C106" s="15" t="s">
        <v>570</v>
      </c>
      <c r="D106" s="106">
        <v>38387.971134259256</v>
      </c>
      <c r="E106" s="15">
        <v>54205.79017558984</v>
      </c>
      <c r="F106" s="98">
        <v>3.561787062709746</v>
      </c>
      <c r="J106" s="83"/>
      <c r="K106" s="81"/>
      <c r="L106" s="84"/>
      <c r="M106" s="84"/>
    </row>
    <row r="107" spans="1:13" ht="11.25">
      <c r="A107" s="80"/>
      <c r="B107" s="15"/>
      <c r="C107" s="15" t="s">
        <v>359</v>
      </c>
      <c r="D107" s="106">
        <v>38387.97809027778</v>
      </c>
      <c r="E107" s="15">
        <v>86448.58688559463</v>
      </c>
      <c r="F107" s="98">
        <v>2.8768847413225798</v>
      </c>
      <c r="J107" s="83"/>
      <c r="K107" s="81"/>
      <c r="L107" s="84"/>
      <c r="M107" s="84"/>
    </row>
    <row r="108" spans="1:13" ht="11.25">
      <c r="A108" s="80"/>
      <c r="B108" s="15"/>
      <c r="C108" s="15" t="s">
        <v>356</v>
      </c>
      <c r="D108" s="106">
        <v>38387.98504629629</v>
      </c>
      <c r="E108" s="15">
        <v>3632.537677675137</v>
      </c>
      <c r="F108" s="98">
        <v>3.998496139768956</v>
      </c>
      <c r="J108" s="83"/>
      <c r="K108" s="81"/>
      <c r="L108" s="84"/>
      <c r="M108" s="84"/>
    </row>
    <row r="109" spans="1:13" ht="11.25">
      <c r="A109" s="80"/>
      <c r="B109" s="15"/>
      <c r="C109" s="15" t="s">
        <v>360</v>
      </c>
      <c r="D109" s="106">
        <v>38387.99199074074</v>
      </c>
      <c r="E109" s="15">
        <v>829.8111663223618</v>
      </c>
      <c r="F109" s="98">
        <v>8.383221837330408</v>
      </c>
      <c r="J109" s="83"/>
      <c r="K109" s="81"/>
      <c r="L109" s="84"/>
      <c r="M109" s="84"/>
    </row>
    <row r="110" spans="1:13" ht="11.25">
      <c r="A110" s="80"/>
      <c r="B110" s="15"/>
      <c r="C110" s="15" t="s">
        <v>357</v>
      </c>
      <c r="D110" s="106">
        <v>38387.998923611114</v>
      </c>
      <c r="E110" s="15">
        <v>160731.4597045167</v>
      </c>
      <c r="F110" s="98">
        <v>1.1564014695076512</v>
      </c>
      <c r="J110" s="83"/>
      <c r="K110" s="81"/>
      <c r="L110" s="84"/>
      <c r="M110" s="84"/>
    </row>
    <row r="111" spans="1:13" ht="11.25">
      <c r="A111" s="80"/>
      <c r="B111" s="15"/>
      <c r="C111" s="15" t="s">
        <v>583</v>
      </c>
      <c r="D111" s="106">
        <v>38388.00585648148</v>
      </c>
      <c r="E111" s="15">
        <v>13246.773293327577</v>
      </c>
      <c r="F111" s="98">
        <v>2.0622703240233404</v>
      </c>
      <c r="J111" s="83"/>
      <c r="K111" s="81"/>
      <c r="L111" s="84"/>
      <c r="M111" s="84"/>
    </row>
    <row r="112" spans="1:13" ht="11.25">
      <c r="A112" s="80"/>
      <c r="B112" s="15"/>
      <c r="C112" s="15" t="s">
        <v>361</v>
      </c>
      <c r="D112" s="106">
        <v>38388.012824074074</v>
      </c>
      <c r="E112" s="15">
        <v>88646.87309847107</v>
      </c>
      <c r="F112" s="98">
        <v>1.1865570024331444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386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387</v>
      </c>
      <c r="D119" s="106" t="s">
        <v>388</v>
      </c>
      <c r="E119" s="15" t="s">
        <v>389</v>
      </c>
      <c r="F119" s="98" t="s">
        <v>474</v>
      </c>
      <c r="J119" s="83"/>
      <c r="K119" s="81"/>
      <c r="L119" s="84"/>
      <c r="M119" s="84"/>
    </row>
    <row r="120" spans="1:13" ht="11.25">
      <c r="A120" s="80" t="s">
        <v>558</v>
      </c>
      <c r="B120" s="15"/>
      <c r="C120" s="15" t="s">
        <v>550</v>
      </c>
      <c r="D120" s="106">
        <v>38387.7984375</v>
      </c>
      <c r="E120" s="15">
        <v>27781.892246949952</v>
      </c>
      <c r="F120" s="98">
        <v>1.7137901656477428</v>
      </c>
      <c r="J120" s="83"/>
      <c r="K120" s="81"/>
      <c r="L120" s="84"/>
      <c r="M120" s="84"/>
    </row>
    <row r="121" spans="1:13" ht="11.25">
      <c r="A121" s="80"/>
      <c r="B121" s="15"/>
      <c r="C121" s="15" t="s">
        <v>551</v>
      </c>
      <c r="D121" s="106">
        <v>38387.80538194445</v>
      </c>
      <c r="E121" s="15">
        <v>4981.150073382054</v>
      </c>
      <c r="F121" s="98">
        <v>12.057637664496738</v>
      </c>
      <c r="J121" s="83"/>
      <c r="K121" s="81"/>
      <c r="L121" s="84"/>
      <c r="M121" s="84"/>
    </row>
    <row r="122" spans="1:13" ht="11.25">
      <c r="A122" s="80"/>
      <c r="B122" s="15"/>
      <c r="C122" s="15" t="s">
        <v>565</v>
      </c>
      <c r="D122" s="106">
        <v>38387.81234953704</v>
      </c>
      <c r="E122" s="15">
        <v>26023.26267769234</v>
      </c>
      <c r="F122" s="98">
        <v>1.8646468620752603</v>
      </c>
      <c r="J122" s="83"/>
      <c r="K122" s="81"/>
      <c r="L122" s="84"/>
      <c r="M122" s="84"/>
    </row>
    <row r="123" spans="1:13" ht="11.25">
      <c r="A123" s="80"/>
      <c r="B123" s="15"/>
      <c r="C123" s="15" t="s">
        <v>552</v>
      </c>
      <c r="D123" s="106">
        <v>38387.81932870371</v>
      </c>
      <c r="E123" s="15">
        <v>27364.410916394256</v>
      </c>
      <c r="F123" s="98">
        <v>3.219022847753893</v>
      </c>
      <c r="J123" s="83"/>
      <c r="K123" s="81"/>
      <c r="L123" s="84"/>
      <c r="M123" s="84"/>
    </row>
    <row r="124" spans="1:13" ht="11.25">
      <c r="A124" s="80"/>
      <c r="B124" s="15"/>
      <c r="C124" s="15" t="s">
        <v>566</v>
      </c>
      <c r="D124" s="106">
        <v>38387.8262962963</v>
      </c>
      <c r="E124" s="84">
        <v>4646.914040213415</v>
      </c>
      <c r="F124" s="97">
        <v>13.328675023413526</v>
      </c>
      <c r="J124" s="83"/>
      <c r="K124" s="81"/>
      <c r="L124" s="84"/>
      <c r="M124" s="84"/>
    </row>
    <row r="125" spans="1:13" ht="11.25">
      <c r="A125" s="80"/>
      <c r="B125" s="15"/>
      <c r="C125" s="15" t="s">
        <v>572</v>
      </c>
      <c r="D125" s="106">
        <v>38387.83325231481</v>
      </c>
      <c r="E125" s="84">
        <v>19218.43569334234</v>
      </c>
      <c r="F125" s="97">
        <v>5.562800932106756</v>
      </c>
      <c r="J125" s="83"/>
      <c r="K125" s="81"/>
      <c r="L125" s="84"/>
      <c r="M125" s="84"/>
    </row>
    <row r="126" spans="1:13" ht="11.25">
      <c r="A126" s="80"/>
      <c r="B126" s="15"/>
      <c r="C126" s="15" t="s">
        <v>553</v>
      </c>
      <c r="D126" s="106">
        <v>38387.840208333335</v>
      </c>
      <c r="E126" s="84">
        <v>23040.609859581884</v>
      </c>
      <c r="F126" s="97">
        <v>18.32201605054752</v>
      </c>
      <c r="J126" s="83"/>
      <c r="K126" s="81"/>
      <c r="L126" s="84"/>
      <c r="M126" s="84"/>
    </row>
    <row r="127" spans="1:13" ht="11.25">
      <c r="A127" s="80"/>
      <c r="B127" s="15"/>
      <c r="C127" s="15" t="s">
        <v>351</v>
      </c>
      <c r="D127" s="106">
        <v>38387.84716435185</v>
      </c>
      <c r="E127" s="84">
        <v>11414.733757319405</v>
      </c>
      <c r="F127" s="97">
        <v>2.8252695702641897</v>
      </c>
      <c r="J127" s="83"/>
      <c r="K127" s="81"/>
      <c r="L127" s="84"/>
      <c r="M127" s="84"/>
    </row>
    <row r="128" spans="1:13" ht="11.25">
      <c r="A128" s="80"/>
      <c r="B128" s="15"/>
      <c r="C128" s="15" t="s">
        <v>573</v>
      </c>
      <c r="D128" s="106">
        <v>38387.85413194444</v>
      </c>
      <c r="E128" s="84">
        <v>6996.307167125671</v>
      </c>
      <c r="F128" s="97">
        <v>8.948065045235118</v>
      </c>
      <c r="L128" s="84"/>
      <c r="M128" s="76"/>
    </row>
    <row r="129" spans="1:6" ht="11.25">
      <c r="A129" s="80"/>
      <c r="B129" s="15"/>
      <c r="C129" s="15" t="s">
        <v>574</v>
      </c>
      <c r="D129" s="106">
        <v>38387.86108796296</v>
      </c>
      <c r="E129" s="84">
        <v>15273.179169860752</v>
      </c>
      <c r="F129" s="97">
        <v>4.9825991703952806</v>
      </c>
    </row>
    <row r="130" spans="1:13" ht="11.25">
      <c r="A130" s="80"/>
      <c r="B130" s="15"/>
      <c r="C130" s="15" t="s">
        <v>567</v>
      </c>
      <c r="D130" s="106">
        <v>38387.86803240741</v>
      </c>
      <c r="E130" s="84">
        <v>11286.39843243307</v>
      </c>
      <c r="F130" s="97">
        <v>6.031750613379759</v>
      </c>
      <c r="J130" s="78"/>
      <c r="K130" s="78"/>
      <c r="L130" s="79"/>
      <c r="M130" s="79"/>
    </row>
    <row r="131" spans="1:13" ht="11.25">
      <c r="A131" s="80"/>
      <c r="B131" s="15"/>
      <c r="C131" s="15" t="s">
        <v>554</v>
      </c>
      <c r="D131" s="106">
        <v>38387.87501157408</v>
      </c>
      <c r="E131" s="84">
        <v>28180.56098407487</v>
      </c>
      <c r="F131" s="97">
        <v>4.440673737520511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352</v>
      </c>
      <c r="D132" s="106">
        <v>38387.88196759259</v>
      </c>
      <c r="E132" s="84">
        <v>4866.007530703221</v>
      </c>
      <c r="F132" s="97">
        <v>3.8991240617126492</v>
      </c>
      <c r="J132" s="83"/>
      <c r="K132" s="81"/>
      <c r="L132" s="84"/>
      <c r="M132" s="84"/>
    </row>
    <row r="133" spans="1:13" ht="11.25">
      <c r="A133" s="80"/>
      <c r="B133" s="15"/>
      <c r="C133" s="15" t="s">
        <v>575</v>
      </c>
      <c r="D133" s="106">
        <v>38387.88891203704</v>
      </c>
      <c r="E133" s="84">
        <v>6415.561334656746</v>
      </c>
      <c r="F133" s="97">
        <v>7.240300054458897</v>
      </c>
      <c r="J133" s="83"/>
      <c r="K133" s="81"/>
      <c r="L133" s="84"/>
      <c r="M133" s="84"/>
    </row>
    <row r="134" spans="1:13" ht="11.25">
      <c r="A134" s="80"/>
      <c r="B134" s="15"/>
      <c r="C134" s="15" t="s">
        <v>576</v>
      </c>
      <c r="D134" s="106">
        <v>38387.89586805556</v>
      </c>
      <c r="E134" s="84">
        <v>5341.612932516737</v>
      </c>
      <c r="F134" s="97">
        <v>9.389096629222252</v>
      </c>
      <c r="J134" s="83"/>
      <c r="K134" s="81"/>
      <c r="L134" s="84"/>
      <c r="M134" s="84"/>
    </row>
    <row r="135" spans="1:13" ht="11.25">
      <c r="A135" s="80"/>
      <c r="B135" s="15"/>
      <c r="C135" s="15" t="s">
        <v>577</v>
      </c>
      <c r="D135" s="106">
        <v>38387.90283564815</v>
      </c>
      <c r="E135" s="84">
        <v>15164.571054118918</v>
      </c>
      <c r="F135" s="97">
        <v>4.0498158431929205</v>
      </c>
      <c r="J135" s="83"/>
      <c r="K135" s="81"/>
      <c r="L135" s="84"/>
      <c r="M135" s="84"/>
    </row>
    <row r="136" spans="1:13" ht="11.25">
      <c r="A136" s="80"/>
      <c r="B136" s="15"/>
      <c r="C136" s="15" t="s">
        <v>353</v>
      </c>
      <c r="D136" s="106">
        <v>38387.909780092596</v>
      </c>
      <c r="E136" s="84">
        <v>27845.381549980906</v>
      </c>
      <c r="F136" s="97">
        <v>4.911791624717807</v>
      </c>
      <c r="J136" s="83"/>
      <c r="K136" s="81"/>
      <c r="L136" s="84"/>
      <c r="M136" s="84"/>
    </row>
    <row r="137" spans="1:13" ht="11.25">
      <c r="A137" s="80"/>
      <c r="B137" s="15"/>
      <c r="C137" s="15" t="s">
        <v>354</v>
      </c>
      <c r="D137" s="106">
        <v>38387.91673611111</v>
      </c>
      <c r="E137" s="84">
        <v>26543.84089911305</v>
      </c>
      <c r="F137" s="97">
        <v>3.1883503287917643</v>
      </c>
      <c r="J137" s="83"/>
      <c r="K137" s="81"/>
      <c r="L137" s="84"/>
      <c r="M137" s="84"/>
    </row>
    <row r="138" spans="1:13" ht="11.25">
      <c r="A138" s="80"/>
      <c r="B138" s="15"/>
      <c r="C138" s="15" t="s">
        <v>578</v>
      </c>
      <c r="D138" s="106">
        <v>38387.923680555556</v>
      </c>
      <c r="E138" s="84">
        <v>19192.479158480295</v>
      </c>
      <c r="F138" s="97">
        <v>2.6762159441979962</v>
      </c>
      <c r="J138" s="83"/>
      <c r="K138" s="81"/>
      <c r="L138" s="84"/>
      <c r="M138" s="84"/>
    </row>
    <row r="139" spans="1:13" ht="11.25">
      <c r="A139" s="80"/>
      <c r="B139" s="15"/>
      <c r="C139" s="15" t="s">
        <v>579</v>
      </c>
      <c r="D139" s="106">
        <v>38387.930625</v>
      </c>
      <c r="E139" s="84">
        <v>8855.309610343807</v>
      </c>
      <c r="F139" s="97">
        <v>6.972943742480925</v>
      </c>
      <c r="J139" s="83"/>
      <c r="K139" s="81"/>
      <c r="L139" s="84"/>
      <c r="M139" s="84"/>
    </row>
    <row r="140" spans="1:13" ht="11.25">
      <c r="A140" s="80"/>
      <c r="B140" s="15"/>
      <c r="C140" s="15" t="s">
        <v>580</v>
      </c>
      <c r="D140" s="106">
        <v>38387.937569444446</v>
      </c>
      <c r="E140" s="84">
        <v>25032.777835395133</v>
      </c>
      <c r="F140" s="97">
        <v>3.1840937954820987</v>
      </c>
      <c r="J140" s="83"/>
      <c r="K140" s="81"/>
      <c r="L140" s="84"/>
      <c r="M140" s="84"/>
    </row>
    <row r="141" spans="1:13" ht="11.25">
      <c r="A141" s="80"/>
      <c r="B141" s="15"/>
      <c r="C141" s="15" t="s">
        <v>358</v>
      </c>
      <c r="D141" s="106">
        <v>38387.94452546296</v>
      </c>
      <c r="E141" s="84">
        <v>26236.49274951989</v>
      </c>
      <c r="F141" s="97">
        <v>16.7779504090035</v>
      </c>
      <c r="J141" s="83"/>
      <c r="K141" s="81"/>
      <c r="L141" s="84"/>
      <c r="M141" s="84"/>
    </row>
    <row r="142" spans="1:13" ht="11.25">
      <c r="A142" s="80"/>
      <c r="B142" s="15"/>
      <c r="C142" s="15" t="s">
        <v>581</v>
      </c>
      <c r="D142" s="106">
        <v>38387.951469907406</v>
      </c>
      <c r="E142" s="84">
        <v>4784.9889419640085</v>
      </c>
      <c r="F142" s="97">
        <v>3.2475026666059024</v>
      </c>
      <c r="J142" s="83"/>
      <c r="K142" s="81"/>
      <c r="L142" s="84"/>
      <c r="M142" s="84"/>
    </row>
    <row r="143" spans="1:13" ht="11.25">
      <c r="A143" s="80"/>
      <c r="B143" s="15"/>
      <c r="C143" s="15" t="s">
        <v>355</v>
      </c>
      <c r="D143" s="106">
        <v>38387.95841435185</v>
      </c>
      <c r="E143" s="84">
        <v>5244.006516554541</v>
      </c>
      <c r="F143" s="97">
        <v>5.739708168946278</v>
      </c>
      <c r="J143" s="83"/>
      <c r="K143" s="81"/>
      <c r="L143" s="84"/>
      <c r="M143" s="84"/>
    </row>
    <row r="144" spans="1:13" ht="11.25">
      <c r="A144" s="80"/>
      <c r="B144" s="15"/>
      <c r="C144" s="15" t="s">
        <v>582</v>
      </c>
      <c r="D144" s="106">
        <v>38387.9653587963</v>
      </c>
      <c r="E144" s="84">
        <v>10132.063052133879</v>
      </c>
      <c r="F144" s="97">
        <v>2.293406856021455</v>
      </c>
      <c r="J144" s="83"/>
      <c r="K144" s="81"/>
      <c r="L144" s="84"/>
      <c r="M144" s="84"/>
    </row>
    <row r="145" spans="1:13" ht="11.25">
      <c r="A145" s="80"/>
      <c r="B145" s="15"/>
      <c r="C145" s="15" t="s">
        <v>570</v>
      </c>
      <c r="D145" s="106">
        <v>38387.97231481481</v>
      </c>
      <c r="E145" s="84">
        <v>41366.031199955774</v>
      </c>
      <c r="F145" s="97">
        <v>1.693485809394544</v>
      </c>
      <c r="J145" s="83"/>
      <c r="K145" s="81"/>
      <c r="L145" s="84"/>
      <c r="M145" s="84"/>
    </row>
    <row r="146" spans="1:13" ht="11.25">
      <c r="A146" s="80"/>
      <c r="B146" s="15"/>
      <c r="C146" s="15" t="s">
        <v>359</v>
      </c>
      <c r="D146" s="106">
        <v>38387.97928240741</v>
      </c>
      <c r="E146" s="84">
        <v>28594.88487279629</v>
      </c>
      <c r="F146" s="97">
        <v>6.009921424831697</v>
      </c>
      <c r="J146" s="83"/>
      <c r="K146" s="81"/>
      <c r="L146" s="84"/>
      <c r="M146" s="84"/>
    </row>
    <row r="147" spans="1:13" ht="11.25">
      <c r="A147" s="80"/>
      <c r="B147" s="15"/>
      <c r="C147" s="15" t="s">
        <v>356</v>
      </c>
      <c r="D147" s="106">
        <v>38387.986238425925</v>
      </c>
      <c r="E147" s="84">
        <v>11733.833609273002</v>
      </c>
      <c r="F147" s="97">
        <v>1.9133015224598384</v>
      </c>
      <c r="J147" s="83"/>
      <c r="K147" s="81"/>
      <c r="L147" s="84"/>
      <c r="M147" s="84"/>
    </row>
    <row r="148" spans="1:13" ht="11.25">
      <c r="A148" s="80"/>
      <c r="B148" s="15"/>
      <c r="C148" s="15" t="s">
        <v>360</v>
      </c>
      <c r="D148" s="106">
        <v>38387.99318287037</v>
      </c>
      <c r="E148" s="84">
        <v>5442.687539037163</v>
      </c>
      <c r="F148" s="97">
        <v>11.507327637525984</v>
      </c>
      <c r="J148" s="83"/>
      <c r="K148" s="81"/>
      <c r="L148" s="84"/>
      <c r="M148" s="84"/>
    </row>
    <row r="149" spans="1:13" ht="11.25">
      <c r="A149" s="80"/>
      <c r="B149" s="15"/>
      <c r="C149" s="15" t="s">
        <v>357</v>
      </c>
      <c r="D149" s="106">
        <v>38388.00011574074</v>
      </c>
      <c r="E149" s="84">
        <v>4832.777663938392</v>
      </c>
      <c r="F149" s="97">
        <v>10.08157917758293</v>
      </c>
      <c r="J149" s="83"/>
      <c r="K149" s="81"/>
      <c r="L149" s="84"/>
      <c r="M149" s="84"/>
    </row>
    <row r="150" spans="1:13" ht="11.25">
      <c r="A150" s="80"/>
      <c r="B150" s="15"/>
      <c r="C150" s="15" t="s">
        <v>583</v>
      </c>
      <c r="D150" s="106">
        <v>38388.007060185184</v>
      </c>
      <c r="E150" s="84">
        <v>24308.19237534339</v>
      </c>
      <c r="F150" s="97">
        <v>10.29416769633721</v>
      </c>
      <c r="J150" s="83"/>
      <c r="K150" s="81"/>
      <c r="L150" s="84"/>
      <c r="M150" s="84"/>
    </row>
    <row r="151" spans="1:13" ht="11.25">
      <c r="A151" s="80"/>
      <c r="B151" s="15"/>
      <c r="C151" s="15" t="s">
        <v>361</v>
      </c>
      <c r="D151" s="106">
        <v>38388.014016203706</v>
      </c>
      <c r="E151" s="84">
        <v>28362.60075102631</v>
      </c>
      <c r="F151" s="97">
        <v>5.808651314850615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386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387</v>
      </c>
      <c r="D158" s="107" t="s">
        <v>388</v>
      </c>
      <c r="E158" s="84" t="s">
        <v>389</v>
      </c>
      <c r="F158" s="97" t="s">
        <v>474</v>
      </c>
      <c r="J158" s="83"/>
      <c r="K158" s="81"/>
      <c r="L158" s="84"/>
      <c r="M158" s="84"/>
    </row>
    <row r="159" spans="1:6" ht="11.25">
      <c r="A159" s="80" t="s">
        <v>559</v>
      </c>
      <c r="B159" s="15"/>
      <c r="C159" s="15" t="s">
        <v>550</v>
      </c>
      <c r="D159" s="107">
        <v>38387.79659722222</v>
      </c>
      <c r="E159" s="84">
        <v>62981.021070242714</v>
      </c>
      <c r="F159" s="97">
        <v>3.767195076728861</v>
      </c>
    </row>
    <row r="160" spans="1:13" ht="11.25">
      <c r="A160" s="80"/>
      <c r="B160" s="15"/>
      <c r="C160" s="15" t="s">
        <v>551</v>
      </c>
      <c r="D160" s="107">
        <v>38387.803564814814</v>
      </c>
      <c r="E160" s="84">
        <v>648.0056854518809</v>
      </c>
      <c r="F160" s="97">
        <v>56.93109444620353</v>
      </c>
      <c r="L160" s="84"/>
      <c r="M160" s="84"/>
    </row>
    <row r="161" spans="1:12" ht="11.25">
      <c r="A161" s="80"/>
      <c r="B161" s="15"/>
      <c r="C161" s="15" t="s">
        <v>565</v>
      </c>
      <c r="D161" s="107">
        <v>38387.810520833336</v>
      </c>
      <c r="E161" s="84">
        <v>15409.169722432222</v>
      </c>
      <c r="F161" s="97">
        <v>8.308928716600452</v>
      </c>
      <c r="L161" s="84"/>
    </row>
    <row r="162" spans="1:13" ht="11.25">
      <c r="A162" s="80"/>
      <c r="B162" s="15"/>
      <c r="C162" s="15" t="s">
        <v>552</v>
      </c>
      <c r="D162" s="107">
        <v>38387.81748842593</v>
      </c>
      <c r="E162" s="84">
        <v>62240.44197172028</v>
      </c>
      <c r="F162" s="97">
        <v>4.818270851113962</v>
      </c>
      <c r="L162" s="84"/>
      <c r="M162" s="76"/>
    </row>
    <row r="163" spans="1:6" ht="11.25">
      <c r="A163" s="80"/>
      <c r="B163" s="15"/>
      <c r="C163" s="15" t="s">
        <v>566</v>
      </c>
      <c r="D163" s="107">
        <v>38387.82445601852</v>
      </c>
      <c r="E163" s="84">
        <v>225623.28292339784</v>
      </c>
      <c r="F163" s="97">
        <v>0.43807423230303877</v>
      </c>
    </row>
    <row r="164" spans="1:13" ht="11.25">
      <c r="A164" s="80"/>
      <c r="B164" s="15"/>
      <c r="C164" s="15" t="s">
        <v>572</v>
      </c>
      <c r="D164" s="107">
        <v>38387.83142361111</v>
      </c>
      <c r="E164" s="84">
        <v>3258.0524708757107</v>
      </c>
      <c r="F164" s="97">
        <v>3.349206241764767</v>
      </c>
      <c r="J164" s="78"/>
      <c r="K164" s="78"/>
      <c r="L164" s="79"/>
      <c r="M164" s="79"/>
    </row>
    <row r="165" spans="1:13" ht="11.25">
      <c r="A165" s="80"/>
      <c r="B165" s="15"/>
      <c r="C165" s="15" t="s">
        <v>553</v>
      </c>
      <c r="D165" s="107">
        <v>38387.83837962963</v>
      </c>
      <c r="E165" s="84">
        <v>64816.820271440294</v>
      </c>
      <c r="F165" s="97">
        <v>2.129348379169363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351</v>
      </c>
      <c r="D166" s="107">
        <v>38387.84533564815</v>
      </c>
      <c r="E166" s="84">
        <v>16297.141735488176</v>
      </c>
      <c r="F166" s="97">
        <v>7.519369002717171</v>
      </c>
      <c r="J166" s="83"/>
      <c r="K166" s="81"/>
      <c r="L166" s="84"/>
      <c r="M166" s="84"/>
    </row>
    <row r="167" spans="1:13" ht="11.25">
      <c r="A167" s="80"/>
      <c r="B167" s="15"/>
      <c r="C167" s="15" t="s">
        <v>573</v>
      </c>
      <c r="D167" s="107">
        <v>38387.85229166667</v>
      </c>
      <c r="E167" s="84">
        <v>9135.420649736981</v>
      </c>
      <c r="F167" s="97">
        <v>5.538466686028815</v>
      </c>
      <c r="J167" s="83"/>
      <c r="K167" s="81"/>
      <c r="L167" s="84"/>
      <c r="M167" s="84"/>
    </row>
    <row r="168" spans="1:13" ht="11.25">
      <c r="A168" s="80"/>
      <c r="B168" s="15"/>
      <c r="C168" s="15" t="s">
        <v>574</v>
      </c>
      <c r="D168" s="107">
        <v>38387.85925925926</v>
      </c>
      <c r="E168" s="84">
        <v>30823.026276157852</v>
      </c>
      <c r="F168" s="97">
        <v>0.9829948177866876</v>
      </c>
      <c r="J168" s="83"/>
      <c r="K168" s="81"/>
      <c r="L168" s="84"/>
      <c r="M168" s="84"/>
    </row>
    <row r="169" spans="1:13" ht="11.25">
      <c r="A169" s="80"/>
      <c r="B169" s="15"/>
      <c r="C169" s="15" t="s">
        <v>567</v>
      </c>
      <c r="D169" s="107">
        <v>38387.86620370371</v>
      </c>
      <c r="E169" s="84">
        <v>3267.519855421689</v>
      </c>
      <c r="F169" s="97">
        <v>11.140025351824267</v>
      </c>
      <c r="J169" s="83"/>
      <c r="K169" s="81"/>
      <c r="L169" s="84"/>
      <c r="M169" s="84"/>
    </row>
    <row r="170" spans="1:13" ht="11.25">
      <c r="A170" s="80"/>
      <c r="B170" s="15"/>
      <c r="C170" s="15" t="s">
        <v>554</v>
      </c>
      <c r="D170" s="107">
        <v>38387.87315972222</v>
      </c>
      <c r="E170" s="84">
        <v>65121.62242227151</v>
      </c>
      <c r="F170" s="97">
        <v>3.3078809011947623</v>
      </c>
      <c r="J170" s="83"/>
      <c r="K170" s="81"/>
      <c r="L170" s="84"/>
      <c r="M170" s="84"/>
    </row>
    <row r="171" spans="1:13" ht="11.25">
      <c r="A171" s="80"/>
      <c r="B171" s="15"/>
      <c r="C171" s="15" t="s">
        <v>352</v>
      </c>
      <c r="D171" s="107">
        <v>38387.88012731481</v>
      </c>
      <c r="E171" s="84">
        <v>217673.75268290687</v>
      </c>
      <c r="F171" s="97">
        <v>1.0222017289634422</v>
      </c>
      <c r="J171" s="83"/>
      <c r="K171" s="81"/>
      <c r="L171" s="84"/>
      <c r="M171" s="84"/>
    </row>
    <row r="172" spans="1:13" ht="11.25">
      <c r="A172" s="80"/>
      <c r="B172" s="15"/>
      <c r="C172" s="15" t="s">
        <v>575</v>
      </c>
      <c r="D172" s="107">
        <v>38387.887083333335</v>
      </c>
      <c r="E172" s="84">
        <v>7717.11239633463</v>
      </c>
      <c r="F172" s="97">
        <v>29.01465253990383</v>
      </c>
      <c r="J172" s="83"/>
      <c r="K172" s="81"/>
      <c r="L172" s="84"/>
      <c r="M172" s="84"/>
    </row>
    <row r="173" spans="1:13" ht="11.25">
      <c r="A173" s="80"/>
      <c r="B173" s="15"/>
      <c r="C173" s="15" t="s">
        <v>576</v>
      </c>
      <c r="D173" s="107">
        <v>38387.89403935185</v>
      </c>
      <c r="E173" s="84">
        <v>6096.5887744593065</v>
      </c>
      <c r="F173" s="97">
        <v>4.867944484511009</v>
      </c>
      <c r="J173" s="83"/>
      <c r="K173" s="81"/>
      <c r="L173" s="84"/>
      <c r="M173" s="84"/>
    </row>
    <row r="174" spans="1:13" ht="11.25">
      <c r="A174" s="80"/>
      <c r="B174" s="15"/>
      <c r="C174" s="15" t="s">
        <v>577</v>
      </c>
      <c r="D174" s="107">
        <v>38387.90099537037</v>
      </c>
      <c r="E174" s="84">
        <v>16024.827195198035</v>
      </c>
      <c r="F174" s="97">
        <v>1.618998370676072</v>
      </c>
      <c r="J174" s="83"/>
      <c r="K174" s="81"/>
      <c r="L174" s="84"/>
      <c r="M174" s="84"/>
    </row>
    <row r="175" spans="1:13" ht="11.25">
      <c r="A175" s="80"/>
      <c r="B175" s="15"/>
      <c r="C175" s="15" t="s">
        <v>353</v>
      </c>
      <c r="D175" s="107">
        <v>38387.90793981482</v>
      </c>
      <c r="E175" s="84">
        <v>54509.03760354001</v>
      </c>
      <c r="F175" s="97">
        <v>28.233084772171754</v>
      </c>
      <c r="J175" s="83"/>
      <c r="K175" s="81"/>
      <c r="L175" s="84"/>
      <c r="M175" s="84"/>
    </row>
    <row r="176" spans="1:13" ht="11.25">
      <c r="A176" s="80"/>
      <c r="B176" s="15"/>
      <c r="C176" s="15" t="s">
        <v>354</v>
      </c>
      <c r="D176" s="107">
        <v>38387.91489583333</v>
      </c>
      <c r="E176" s="84">
        <v>16460.08919262886</v>
      </c>
      <c r="F176" s="97">
        <v>8.429029523593695</v>
      </c>
      <c r="J176" s="83"/>
      <c r="K176" s="81"/>
      <c r="L176" s="84"/>
      <c r="M176" s="84"/>
    </row>
    <row r="177" spans="1:13" ht="11.25">
      <c r="A177" s="80"/>
      <c r="B177" s="15"/>
      <c r="C177" s="15" t="s">
        <v>578</v>
      </c>
      <c r="D177" s="107">
        <v>38387.921851851854</v>
      </c>
      <c r="E177" s="84">
        <v>22592.147833962958</v>
      </c>
      <c r="F177" s="97">
        <v>1.6166539404701874</v>
      </c>
      <c r="J177" s="83"/>
      <c r="K177" s="81"/>
      <c r="L177" s="84"/>
      <c r="M177" s="84"/>
    </row>
    <row r="178" spans="1:13" ht="11.25">
      <c r="A178" s="80"/>
      <c r="B178" s="15"/>
      <c r="C178" s="15" t="s">
        <v>579</v>
      </c>
      <c r="D178" s="107">
        <v>38387.92878472222</v>
      </c>
      <c r="E178" s="84">
        <v>8248.403285342409</v>
      </c>
      <c r="F178" s="97">
        <v>12.943363961512336</v>
      </c>
      <c r="J178" s="83"/>
      <c r="K178" s="81"/>
      <c r="L178" s="84"/>
      <c r="M178" s="84"/>
    </row>
    <row r="179" spans="1:13" ht="11.25">
      <c r="A179" s="80"/>
      <c r="B179" s="15"/>
      <c r="C179" s="15" t="s">
        <v>580</v>
      </c>
      <c r="D179" s="107">
        <v>38387.93572916667</v>
      </c>
      <c r="E179" s="84">
        <v>11663.154229373387</v>
      </c>
      <c r="F179" s="97">
        <v>8.62643305370286</v>
      </c>
      <c r="J179" s="83"/>
      <c r="K179" s="81"/>
      <c r="L179" s="84"/>
      <c r="M179" s="84"/>
    </row>
    <row r="180" spans="1:13" ht="11.25">
      <c r="A180" s="80"/>
      <c r="B180" s="15"/>
      <c r="C180" s="15" t="s">
        <v>358</v>
      </c>
      <c r="D180" s="107">
        <v>38387.94268518518</v>
      </c>
      <c r="E180" s="84">
        <v>64093.64615955386</v>
      </c>
      <c r="F180" s="97">
        <v>2.6986105515189083</v>
      </c>
      <c r="J180" s="83"/>
      <c r="K180" s="81"/>
      <c r="L180" s="84"/>
      <c r="M180" s="84"/>
    </row>
    <row r="181" spans="1:13" ht="11.25">
      <c r="A181" s="80"/>
      <c r="B181" s="15"/>
      <c r="C181" s="15" t="s">
        <v>581</v>
      </c>
      <c r="D181" s="107">
        <v>38387.949641203704</v>
      </c>
      <c r="E181" s="84">
        <v>8500.011745723365</v>
      </c>
      <c r="F181" s="97">
        <v>6.415748427784908</v>
      </c>
      <c r="J181" s="83"/>
      <c r="K181" s="81"/>
      <c r="L181" s="84"/>
      <c r="M181" s="84"/>
    </row>
    <row r="182" spans="1:13" ht="11.25">
      <c r="A182" s="80"/>
      <c r="B182" s="15"/>
      <c r="C182" s="15" t="s">
        <v>355</v>
      </c>
      <c r="D182" s="107">
        <v>38387.95657407407</v>
      </c>
      <c r="E182" s="84">
        <v>232129.22240215197</v>
      </c>
      <c r="F182" s="97">
        <v>4.763857196869685</v>
      </c>
      <c r="J182" s="83"/>
      <c r="K182" s="81"/>
      <c r="L182" s="84"/>
      <c r="M182" s="84"/>
    </row>
    <row r="183" spans="1:13" ht="11.25">
      <c r="A183" s="80"/>
      <c r="B183" s="15"/>
      <c r="C183" s="15" t="s">
        <v>582</v>
      </c>
      <c r="D183" s="107">
        <v>38387.963530092595</v>
      </c>
      <c r="E183" s="84">
        <v>14120.02537349772</v>
      </c>
      <c r="F183" s="97">
        <v>45.51716550436761</v>
      </c>
      <c r="J183" s="83"/>
      <c r="K183" s="81"/>
      <c r="L183" s="84"/>
      <c r="M183" s="84"/>
    </row>
    <row r="184" spans="1:13" ht="11.25">
      <c r="A184" s="80"/>
      <c r="B184" s="15"/>
      <c r="C184" s="15" t="s">
        <v>570</v>
      </c>
      <c r="D184" s="107">
        <v>38387.97048611111</v>
      </c>
      <c r="E184" s="84">
        <v>73363.66685253539</v>
      </c>
      <c r="F184" s="97">
        <v>39.52525795852617</v>
      </c>
      <c r="J184" s="83"/>
      <c r="K184" s="81"/>
      <c r="L184" s="84"/>
      <c r="M184" s="84"/>
    </row>
    <row r="185" spans="1:13" ht="11.25">
      <c r="A185" s="80"/>
      <c r="B185" s="15"/>
      <c r="C185" s="15" t="s">
        <v>359</v>
      </c>
      <c r="D185" s="107">
        <v>38387.97744212963</v>
      </c>
      <c r="E185" s="84">
        <v>66066.33032696968</v>
      </c>
      <c r="F185" s="97">
        <v>3.524217884483625</v>
      </c>
      <c r="J185" s="83"/>
      <c r="K185" s="81"/>
      <c r="L185" s="84"/>
      <c r="M185" s="84"/>
    </row>
    <row r="186" spans="1:13" ht="11.25">
      <c r="A186" s="80"/>
      <c r="B186" s="15"/>
      <c r="C186" s="74" t="s">
        <v>356</v>
      </c>
      <c r="D186" s="107">
        <v>38387.98440972222</v>
      </c>
      <c r="E186" s="84">
        <v>2139.028578644806</v>
      </c>
      <c r="F186" s="97">
        <v>61.690935838450706</v>
      </c>
      <c r="J186" s="83"/>
      <c r="K186" s="81"/>
      <c r="L186" s="84"/>
      <c r="M186" s="84"/>
    </row>
    <row r="187" spans="1:13" ht="11.25">
      <c r="A187" s="80"/>
      <c r="C187" s="74" t="s">
        <v>360</v>
      </c>
      <c r="D187" s="107">
        <v>38387.99135416667</v>
      </c>
      <c r="E187" s="74">
        <v>-130.01225461872048</v>
      </c>
      <c r="J187" s="83"/>
      <c r="K187" s="81"/>
      <c r="L187" s="84"/>
      <c r="M187" s="84"/>
    </row>
    <row r="188" spans="1:13" ht="11.25">
      <c r="A188" s="80"/>
      <c r="C188" s="74" t="s">
        <v>357</v>
      </c>
      <c r="D188" s="107">
        <v>38387.99827546296</v>
      </c>
      <c r="E188" s="74">
        <v>226783.4089226697</v>
      </c>
      <c r="F188" s="99">
        <v>5.090949025122326</v>
      </c>
      <c r="J188" s="83"/>
      <c r="K188" s="81"/>
      <c r="L188" s="84"/>
      <c r="M188" s="84"/>
    </row>
    <row r="189" spans="1:13" ht="11.25">
      <c r="A189" s="80"/>
      <c r="C189" s="74" t="s">
        <v>583</v>
      </c>
      <c r="D189" s="107">
        <v>38388.005219907405</v>
      </c>
      <c r="E189" s="74">
        <v>11834.358460041534</v>
      </c>
      <c r="F189" s="99">
        <v>3.22554123943924</v>
      </c>
      <c r="J189" s="83"/>
      <c r="K189" s="81"/>
      <c r="L189" s="84"/>
      <c r="M189" s="84"/>
    </row>
    <row r="190" spans="1:13" ht="11.25">
      <c r="A190" s="80"/>
      <c r="C190" s="74" t="s">
        <v>361</v>
      </c>
      <c r="D190" s="107">
        <v>38388.01217592593</v>
      </c>
      <c r="E190" s="74">
        <v>70176.08905730136</v>
      </c>
      <c r="F190" s="99">
        <v>1.1714916752056006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386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387</v>
      </c>
      <c r="D197" s="107" t="s">
        <v>388</v>
      </c>
      <c r="E197" s="74" t="s">
        <v>389</v>
      </c>
      <c r="F197" s="99" t="s">
        <v>474</v>
      </c>
    </row>
    <row r="198" spans="1:13" ht="11.25">
      <c r="A198" s="80" t="s">
        <v>385</v>
      </c>
      <c r="C198" s="74" t="s">
        <v>550</v>
      </c>
      <c r="D198" s="107">
        <v>38387.799305555556</v>
      </c>
      <c r="E198" s="74">
        <v>38028.197054793236</v>
      </c>
      <c r="F198" s="99">
        <v>4.018196831221184</v>
      </c>
      <c r="J198" s="78"/>
      <c r="K198" s="78"/>
      <c r="L198" s="79"/>
      <c r="M198" s="79"/>
    </row>
    <row r="199" spans="1:13" ht="11.25">
      <c r="A199" s="80"/>
      <c r="C199" s="74" t="s">
        <v>551</v>
      </c>
      <c r="D199" s="107">
        <v>38387.80626157407</v>
      </c>
      <c r="E199" s="74">
        <v>320.35788496658785</v>
      </c>
      <c r="F199" s="99">
        <v>27.5839235356525</v>
      </c>
      <c r="H199" s="82"/>
      <c r="J199" s="83"/>
      <c r="K199" s="81"/>
      <c r="L199" s="84"/>
      <c r="M199" s="84"/>
    </row>
    <row r="200" spans="1:13" ht="11.25">
      <c r="A200" s="80"/>
      <c r="C200" s="74" t="s">
        <v>565</v>
      </c>
      <c r="D200" s="107">
        <v>38387.81322916667</v>
      </c>
      <c r="E200" s="74">
        <v>52140.03720056309</v>
      </c>
      <c r="F200" s="99">
        <v>10.664212937623219</v>
      </c>
      <c r="J200" s="83"/>
      <c r="K200" s="81"/>
      <c r="L200" s="84"/>
      <c r="M200" s="84"/>
    </row>
    <row r="201" spans="1:13" ht="11.25">
      <c r="A201" s="80"/>
      <c r="C201" s="74" t="s">
        <v>552</v>
      </c>
      <c r="D201" s="107">
        <v>38387.82019675926</v>
      </c>
      <c r="E201" s="74">
        <v>39823.21825161803</v>
      </c>
      <c r="F201" s="99">
        <v>0.44257558373347067</v>
      </c>
      <c r="J201" s="83"/>
      <c r="K201" s="81"/>
      <c r="L201" s="84"/>
      <c r="M201" s="84"/>
    </row>
    <row r="202" spans="1:13" ht="11.25">
      <c r="A202" s="80"/>
      <c r="C202" s="74" t="s">
        <v>566</v>
      </c>
      <c r="D202" s="107">
        <v>38387.82717592592</v>
      </c>
      <c r="E202" s="74">
        <v>9060.32266342769</v>
      </c>
      <c r="F202" s="99">
        <v>2.7249190172736424</v>
      </c>
      <c r="J202" s="83"/>
      <c r="K202" s="81"/>
      <c r="L202" s="84"/>
      <c r="M202" s="84"/>
    </row>
    <row r="203" spans="1:13" ht="11.25">
      <c r="A203" s="80"/>
      <c r="C203" s="74" t="s">
        <v>572</v>
      </c>
      <c r="D203" s="107">
        <v>38387.8341087963</v>
      </c>
      <c r="E203" s="74">
        <v>43928.530492001184</v>
      </c>
      <c r="F203" s="99">
        <v>0.8518069263241587</v>
      </c>
      <c r="J203" s="83"/>
      <c r="K203" s="81"/>
      <c r="L203" s="84"/>
      <c r="M203" s="84"/>
    </row>
    <row r="204" spans="1:13" ht="11.25">
      <c r="A204" s="80"/>
      <c r="C204" s="74" t="s">
        <v>553</v>
      </c>
      <c r="D204" s="107">
        <v>38387.84108796297</v>
      </c>
      <c r="E204" s="74">
        <v>40226.22208278602</v>
      </c>
      <c r="F204" s="99">
        <v>0.9451129864151316</v>
      </c>
      <c r="J204" s="83"/>
      <c r="K204" s="81"/>
      <c r="L204" s="84"/>
      <c r="M204" s="84"/>
    </row>
    <row r="205" spans="1:13" ht="11.25">
      <c r="A205" s="80"/>
      <c r="C205" s="74" t="s">
        <v>351</v>
      </c>
      <c r="D205" s="107">
        <v>38387.84804398148</v>
      </c>
      <c r="E205" s="74">
        <v>33461.88359160557</v>
      </c>
      <c r="F205" s="99">
        <v>4.0532738132045765</v>
      </c>
      <c r="J205" s="83"/>
      <c r="K205" s="81"/>
      <c r="L205" s="84"/>
      <c r="M205" s="84"/>
    </row>
    <row r="206" spans="1:13" ht="11.25">
      <c r="A206" s="80"/>
      <c r="C206" s="74" t="s">
        <v>573</v>
      </c>
      <c r="D206" s="107">
        <v>38387.855</v>
      </c>
      <c r="E206" s="74">
        <v>44567.48024190885</v>
      </c>
      <c r="F206" s="99">
        <v>2.819144053449669</v>
      </c>
      <c r="J206" s="83"/>
      <c r="K206" s="81"/>
      <c r="L206" s="84"/>
      <c r="M206" s="84"/>
    </row>
    <row r="207" spans="1:13" ht="11.25">
      <c r="A207" s="80"/>
      <c r="C207" s="74" t="s">
        <v>574</v>
      </c>
      <c r="D207" s="107">
        <v>38387.861967592595</v>
      </c>
      <c r="E207" s="74">
        <v>16839.002462587225</v>
      </c>
      <c r="F207" s="99">
        <v>16.95994475596775</v>
      </c>
      <c r="J207" s="83"/>
      <c r="K207" s="81"/>
      <c r="L207" s="84"/>
      <c r="M207" s="84"/>
    </row>
    <row r="208" spans="1:13" ht="11.25">
      <c r="A208" s="80"/>
      <c r="C208" s="74" t="s">
        <v>567</v>
      </c>
      <c r="D208" s="107">
        <v>38387.86890046296</v>
      </c>
      <c r="E208" s="74">
        <v>26251.180707147174</v>
      </c>
      <c r="F208" s="99">
        <v>1.5509034864015099</v>
      </c>
      <c r="J208" s="83"/>
      <c r="K208" s="81"/>
      <c r="L208" s="84"/>
      <c r="M208" s="84"/>
    </row>
    <row r="209" spans="1:13" ht="11.25">
      <c r="A209" s="80"/>
      <c r="C209" s="74" t="s">
        <v>554</v>
      </c>
      <c r="D209" s="107">
        <v>38387.87587962963</v>
      </c>
      <c r="E209" s="74">
        <v>39574.39925504421</v>
      </c>
      <c r="F209" s="99">
        <v>3.337551601598394</v>
      </c>
      <c r="J209" s="83"/>
      <c r="K209" s="81"/>
      <c r="L209" s="84"/>
      <c r="M209" s="84"/>
    </row>
    <row r="210" spans="1:13" ht="11.25">
      <c r="A210" s="80"/>
      <c r="C210" s="74" t="s">
        <v>352</v>
      </c>
      <c r="D210" s="107">
        <v>38387.88282407408</v>
      </c>
      <c r="E210" s="74">
        <v>4343.148270416575</v>
      </c>
      <c r="F210" s="99">
        <v>5.489140942964395</v>
      </c>
      <c r="J210" s="83"/>
      <c r="K210" s="81"/>
      <c r="L210" s="84"/>
      <c r="M210" s="84"/>
    </row>
    <row r="211" spans="1:13" ht="11.25">
      <c r="A211" s="80"/>
      <c r="C211" s="74" t="s">
        <v>575</v>
      </c>
      <c r="D211" s="107">
        <v>38387.88978009259</v>
      </c>
      <c r="E211" s="74">
        <v>50290.42967050509</v>
      </c>
      <c r="F211" s="99">
        <v>5.74420040529277</v>
      </c>
      <c r="J211" s="83"/>
      <c r="K211" s="81"/>
      <c r="L211" s="84"/>
      <c r="M211" s="84"/>
    </row>
    <row r="212" spans="1:13" ht="11.25">
      <c r="A212" s="80"/>
      <c r="C212" s="74" t="s">
        <v>576</v>
      </c>
      <c r="D212" s="107">
        <v>38387.89674768518</v>
      </c>
      <c r="E212" s="74">
        <v>52943.269149290165</v>
      </c>
      <c r="F212" s="99">
        <v>2.460999193231677</v>
      </c>
      <c r="J212" s="83"/>
      <c r="K212" s="81"/>
      <c r="L212" s="84"/>
      <c r="M212" s="84"/>
    </row>
    <row r="213" spans="1:13" ht="11.25">
      <c r="A213" s="80"/>
      <c r="C213" s="74" t="s">
        <v>577</v>
      </c>
      <c r="D213" s="107">
        <v>38387.903703703705</v>
      </c>
      <c r="E213" s="74">
        <v>45922.70465213623</v>
      </c>
      <c r="F213" s="99">
        <v>3.176945895504965</v>
      </c>
      <c r="J213" s="83"/>
      <c r="K213" s="81"/>
      <c r="L213" s="84"/>
      <c r="M213" s="84"/>
    </row>
    <row r="214" spans="1:13" ht="11.25">
      <c r="A214" s="80"/>
      <c r="C214" s="74" t="s">
        <v>353</v>
      </c>
      <c r="D214" s="107">
        <v>38387.91064814815</v>
      </c>
      <c r="E214" s="74">
        <v>38523.595402794184</v>
      </c>
      <c r="F214" s="99">
        <v>7.800431918522462</v>
      </c>
      <c r="J214" s="83"/>
      <c r="K214" s="81"/>
      <c r="L214" s="84"/>
      <c r="M214" s="84"/>
    </row>
    <row r="215" spans="1:13" ht="11.25">
      <c r="A215" s="80"/>
      <c r="C215" s="74" t="s">
        <v>354</v>
      </c>
      <c r="D215" s="107">
        <v>38387.917604166665</v>
      </c>
      <c r="E215" s="74">
        <v>53508.315036803295</v>
      </c>
      <c r="F215" s="99">
        <v>10.898042083182327</v>
      </c>
      <c r="J215" s="83"/>
      <c r="K215" s="81"/>
      <c r="L215" s="84"/>
      <c r="M215" s="84"/>
    </row>
    <row r="216" spans="1:13" ht="11.25">
      <c r="A216" s="80"/>
      <c r="C216" s="74" t="s">
        <v>578</v>
      </c>
      <c r="D216" s="107">
        <v>38387.92454861111</v>
      </c>
      <c r="E216" s="74">
        <v>38934.48101099756</v>
      </c>
      <c r="F216" s="99">
        <v>0.8456259392101095</v>
      </c>
      <c r="J216" s="83"/>
      <c r="K216" s="81"/>
      <c r="L216" s="84"/>
      <c r="M216" s="84"/>
    </row>
    <row r="217" spans="1:13" ht="11.25">
      <c r="A217" s="80"/>
      <c r="C217" s="74" t="s">
        <v>579</v>
      </c>
      <c r="D217" s="107">
        <v>38387.931493055556</v>
      </c>
      <c r="E217" s="74">
        <v>60069.06224437766</v>
      </c>
      <c r="F217" s="99">
        <v>3.962615484279029</v>
      </c>
      <c r="J217" s="83"/>
      <c r="K217" s="81"/>
      <c r="L217" s="84"/>
      <c r="M217" s="84"/>
    </row>
    <row r="218" spans="1:13" ht="11.25">
      <c r="A218" s="80"/>
      <c r="C218" s="74" t="s">
        <v>580</v>
      </c>
      <c r="D218" s="107">
        <v>38387.9384375</v>
      </c>
      <c r="E218" s="74">
        <v>37914.279916925785</v>
      </c>
      <c r="F218" s="99">
        <v>7.999992064737252</v>
      </c>
      <c r="J218" s="83"/>
      <c r="K218" s="81"/>
      <c r="L218" s="84"/>
      <c r="M218" s="84"/>
    </row>
    <row r="219" spans="1:13" ht="11.25">
      <c r="A219" s="80"/>
      <c r="C219" s="74" t="s">
        <v>358</v>
      </c>
      <c r="D219" s="107">
        <v>38387.945393518516</v>
      </c>
      <c r="E219" s="74">
        <v>40621.74527737847</v>
      </c>
      <c r="F219" s="99">
        <v>1.0491018771060043</v>
      </c>
      <c r="J219" s="83"/>
      <c r="K219" s="81"/>
      <c r="L219" s="84"/>
      <c r="M219" s="84"/>
    </row>
    <row r="220" spans="1:13" ht="11.25">
      <c r="A220" s="80"/>
      <c r="C220" s="74" t="s">
        <v>581</v>
      </c>
      <c r="D220" s="107">
        <v>38387.95233796296</v>
      </c>
      <c r="E220" s="74">
        <v>52895.42659329895</v>
      </c>
      <c r="F220" s="99">
        <v>0.4494418113539163</v>
      </c>
      <c r="J220" s="83"/>
      <c r="K220" s="81"/>
      <c r="L220" s="84"/>
      <c r="M220" s="84"/>
    </row>
    <row r="221" spans="1:13" ht="11.25">
      <c r="A221" s="80"/>
      <c r="C221" s="74" t="s">
        <v>355</v>
      </c>
      <c r="D221" s="107">
        <v>38387.959282407406</v>
      </c>
      <c r="E221" s="74">
        <v>9291.427359825148</v>
      </c>
      <c r="F221" s="99">
        <v>1.0549770636721763</v>
      </c>
      <c r="J221" s="83"/>
      <c r="K221" s="81"/>
      <c r="L221" s="84"/>
      <c r="M221" s="84"/>
    </row>
    <row r="222" spans="1:13" ht="11.25">
      <c r="A222" s="80"/>
      <c r="C222" s="74" t="s">
        <v>582</v>
      </c>
      <c r="D222" s="107">
        <v>38387.96623842593</v>
      </c>
      <c r="E222" s="74">
        <v>51660.83090464584</v>
      </c>
      <c r="F222" s="99">
        <v>3.165735030514124</v>
      </c>
      <c r="J222" s="83"/>
      <c r="K222" s="81"/>
      <c r="L222" s="84"/>
      <c r="M222" s="84"/>
    </row>
    <row r="223" spans="1:13" ht="11.25">
      <c r="A223" s="80"/>
      <c r="C223" s="74" t="s">
        <v>570</v>
      </c>
      <c r="D223" s="107">
        <v>38387.97319444444</v>
      </c>
      <c r="E223" s="74">
        <v>22835.585119755175</v>
      </c>
      <c r="F223" s="99">
        <v>3.5106033070781115</v>
      </c>
      <c r="J223" s="83"/>
      <c r="K223" s="81"/>
      <c r="L223" s="84"/>
      <c r="M223" s="84"/>
    </row>
    <row r="224" spans="1:13" ht="11.25">
      <c r="A224" s="80"/>
      <c r="C224" s="74" t="s">
        <v>359</v>
      </c>
      <c r="D224" s="107">
        <v>38387.980150462965</v>
      </c>
      <c r="E224" s="74">
        <v>38801.45259752553</v>
      </c>
      <c r="F224" s="99">
        <v>5.45210435518064</v>
      </c>
      <c r="J224" s="83"/>
      <c r="K224" s="81"/>
      <c r="L224" s="84"/>
      <c r="M224" s="84"/>
    </row>
    <row r="225" spans="1:13" ht="11.25">
      <c r="A225" s="80"/>
      <c r="C225" s="74" t="s">
        <v>356</v>
      </c>
      <c r="D225" s="107">
        <v>38387.98711805556</v>
      </c>
      <c r="E225" s="74">
        <v>27363.415977665703</v>
      </c>
      <c r="F225" s="99">
        <v>2.446281202875862</v>
      </c>
      <c r="J225" s="83"/>
      <c r="K225" s="81"/>
      <c r="L225" s="84"/>
      <c r="M225" s="84"/>
    </row>
    <row r="226" spans="1:13" ht="11.25">
      <c r="A226" s="80"/>
      <c r="C226" s="74" t="s">
        <v>360</v>
      </c>
      <c r="D226" s="107">
        <v>38387.994050925925</v>
      </c>
      <c r="E226" s="74">
        <v>453.9941540330825</v>
      </c>
      <c r="F226" s="99">
        <v>15.334263479710392</v>
      </c>
      <c r="J226" s="83"/>
      <c r="K226" s="81"/>
      <c r="L226" s="84"/>
      <c r="M226" s="84"/>
    </row>
    <row r="227" spans="1:6" ht="11.25">
      <c r="A227" s="80"/>
      <c r="C227" s="74" t="s">
        <v>357</v>
      </c>
      <c r="D227" s="107">
        <v>38388.00098379629</v>
      </c>
      <c r="E227" s="74">
        <v>3956.733670414689</v>
      </c>
      <c r="F227" s="99">
        <v>19.509596403241968</v>
      </c>
    </row>
    <row r="228" spans="1:13" ht="11.25">
      <c r="A228" s="80"/>
      <c r="C228" s="74" t="s">
        <v>583</v>
      </c>
      <c r="D228" s="107">
        <v>38388.00792824074</v>
      </c>
      <c r="E228" s="74">
        <v>39778.52020746456</v>
      </c>
      <c r="F228" s="99">
        <v>1.4124620017261014</v>
      </c>
      <c r="H228" s="83"/>
      <c r="M228" s="77"/>
    </row>
    <row r="229" spans="1:6" ht="11.25">
      <c r="A229" s="80"/>
      <c r="C229" s="74" t="s">
        <v>361</v>
      </c>
      <c r="D229" s="107">
        <v>38388.01488425926</v>
      </c>
      <c r="E229" s="74">
        <v>35667.543360154494</v>
      </c>
      <c r="F229" s="99">
        <v>24.541488291771994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386</v>
      </c>
    </row>
    <row r="234" ht="11.25">
      <c r="A234" s="80"/>
    </row>
    <row r="235" ht="11.25">
      <c r="A235" s="80"/>
    </row>
    <row r="236" spans="1:6" ht="11.25">
      <c r="A236" s="80"/>
      <c r="C236" s="74" t="s">
        <v>387</v>
      </c>
      <c r="D236" s="107" t="s">
        <v>388</v>
      </c>
      <c r="E236" s="74" t="s">
        <v>389</v>
      </c>
      <c r="F236" s="99" t="s">
        <v>474</v>
      </c>
    </row>
    <row r="237" spans="1:6" ht="11.25">
      <c r="A237" s="80" t="s">
        <v>560</v>
      </c>
      <c r="C237" s="74" t="s">
        <v>550</v>
      </c>
      <c r="D237" s="107">
        <v>38387.800208333334</v>
      </c>
      <c r="E237" s="74">
        <v>5471590.308164984</v>
      </c>
      <c r="F237" s="99">
        <v>2.631288204782994</v>
      </c>
    </row>
    <row r="238" spans="1:6" ht="11.25">
      <c r="A238" s="80"/>
      <c r="C238" s="74" t="s">
        <v>551</v>
      </c>
      <c r="D238" s="107">
        <v>38387.80716435185</v>
      </c>
      <c r="E238" s="74">
        <v>5987.974881780971</v>
      </c>
      <c r="F238" s="99">
        <v>13.60806308888351</v>
      </c>
    </row>
    <row r="239" spans="1:6" ht="11.25">
      <c r="A239" s="80"/>
      <c r="C239" s="74" t="s">
        <v>565</v>
      </c>
      <c r="D239" s="107">
        <v>38387.81414351852</v>
      </c>
      <c r="E239" s="74">
        <v>1492835.7750375299</v>
      </c>
      <c r="F239" s="99">
        <v>2.080464463530507</v>
      </c>
    </row>
    <row r="240" spans="1:6" ht="11.25">
      <c r="A240" s="80"/>
      <c r="C240" s="74" t="s">
        <v>552</v>
      </c>
      <c r="D240" s="107">
        <v>38387.82111111111</v>
      </c>
      <c r="E240" s="74">
        <v>5540042.734444176</v>
      </c>
      <c r="F240" s="99">
        <v>5.623378451753577</v>
      </c>
    </row>
    <row r="241" spans="1:6" ht="11.25">
      <c r="A241" s="80"/>
      <c r="C241" s="74" t="s">
        <v>566</v>
      </c>
      <c r="D241" s="107">
        <v>38387.8280787037</v>
      </c>
      <c r="E241" s="74">
        <v>15843.082493448406</v>
      </c>
      <c r="F241" s="99">
        <v>0.4270116520351826</v>
      </c>
    </row>
    <row r="242" spans="1:6" ht="11.25">
      <c r="A242" s="80"/>
      <c r="C242" s="74" t="s">
        <v>572</v>
      </c>
      <c r="D242" s="107">
        <v>38387.835023148145</v>
      </c>
      <c r="E242" s="74">
        <v>4832670.2848182535</v>
      </c>
      <c r="F242" s="99">
        <v>1.3994382426715697</v>
      </c>
    </row>
    <row r="243" spans="1:6" ht="11.25">
      <c r="A243" s="80"/>
      <c r="C243" s="74" t="s">
        <v>553</v>
      </c>
      <c r="D243" s="107">
        <v>38387.841990740744</v>
      </c>
      <c r="E243" s="74">
        <v>5492058.278061409</v>
      </c>
      <c r="F243" s="99">
        <v>1.7282662621656857</v>
      </c>
    </row>
    <row r="244" spans="1:6" ht="11.25">
      <c r="A244" s="80"/>
      <c r="C244" s="74" t="s">
        <v>351</v>
      </c>
      <c r="D244" s="107">
        <v>38387.84894675926</v>
      </c>
      <c r="E244" s="74">
        <v>1351819.943842342</v>
      </c>
      <c r="F244" s="99">
        <v>1.8275726350190988</v>
      </c>
    </row>
    <row r="245" spans="1:6" ht="11.25">
      <c r="A245" s="80"/>
      <c r="C245" s="74" t="s">
        <v>573</v>
      </c>
      <c r="D245" s="107">
        <v>38387.85591435185</v>
      </c>
      <c r="E245" s="74">
        <v>1497963.2572257805</v>
      </c>
      <c r="F245" s="99">
        <v>2.7540679882957058</v>
      </c>
    </row>
    <row r="246" spans="1:6" ht="11.25">
      <c r="A246" s="80"/>
      <c r="C246" s="74" t="s">
        <v>574</v>
      </c>
      <c r="D246" s="107">
        <v>38387.86288194444</v>
      </c>
      <c r="E246" s="74">
        <v>1158633.3495962394</v>
      </c>
      <c r="F246" s="99">
        <v>1.261911462496264</v>
      </c>
    </row>
    <row r="247" spans="1:6" ht="11.25">
      <c r="A247" s="80"/>
      <c r="C247" s="74" t="s">
        <v>567</v>
      </c>
      <c r="D247" s="107">
        <v>38387.86981481482</v>
      </c>
      <c r="E247" s="74">
        <v>3985196.583380669</v>
      </c>
      <c r="F247" s="99">
        <v>3.6770344206341163</v>
      </c>
    </row>
    <row r="248" spans="1:6" ht="11.25">
      <c r="A248" s="80"/>
      <c r="C248" s="74" t="s">
        <v>554</v>
      </c>
      <c r="D248" s="107">
        <v>38387.87679398148</v>
      </c>
      <c r="E248" s="74">
        <v>5285605.661528246</v>
      </c>
      <c r="F248" s="99">
        <v>9.753669341727079</v>
      </c>
    </row>
    <row r="249" spans="1:6" ht="11.25">
      <c r="A249" s="80"/>
      <c r="C249" s="74" t="s">
        <v>352</v>
      </c>
      <c r="D249" s="107">
        <v>38387.883738425924</v>
      </c>
      <c r="E249" s="74">
        <v>10229.566112544551</v>
      </c>
      <c r="F249" s="99">
        <v>4.062088159130526</v>
      </c>
    </row>
    <row r="250" spans="1:6" ht="11.25">
      <c r="A250" s="80"/>
      <c r="C250" s="74" t="s">
        <v>575</v>
      </c>
      <c r="D250" s="107">
        <v>38387.890694444446</v>
      </c>
      <c r="E250" s="74">
        <v>1259316.9942418025</v>
      </c>
      <c r="F250" s="99">
        <v>1.5322934320139618</v>
      </c>
    </row>
    <row r="251" spans="1:6" ht="11.25">
      <c r="A251" s="80"/>
      <c r="C251" s="74" t="s">
        <v>576</v>
      </c>
      <c r="D251" s="107">
        <v>38387.89766203704</v>
      </c>
      <c r="E251" s="74">
        <v>1410054.9558114945</v>
      </c>
      <c r="F251" s="99">
        <v>1.159874089931661</v>
      </c>
    </row>
    <row r="252" spans="1:6" ht="11.25">
      <c r="A252" s="80"/>
      <c r="C252" s="74" t="s">
        <v>577</v>
      </c>
      <c r="D252" s="107">
        <v>38387.90461805555</v>
      </c>
      <c r="E252" s="74">
        <v>1113892.751467159</v>
      </c>
      <c r="F252" s="99">
        <v>1.7492477690233503</v>
      </c>
    </row>
    <row r="253" spans="1:6" ht="11.25">
      <c r="A253" s="80"/>
      <c r="C253" s="74" t="s">
        <v>353</v>
      </c>
      <c r="D253" s="107">
        <v>38387.9115625</v>
      </c>
      <c r="E253" s="74">
        <v>5770199.647027118</v>
      </c>
      <c r="F253" s="99">
        <v>2.238189926396145</v>
      </c>
    </row>
    <row r="254" spans="1:6" ht="11.25">
      <c r="A254" s="80"/>
      <c r="C254" s="74" t="s">
        <v>354</v>
      </c>
      <c r="D254" s="107">
        <v>38387.91851851852</v>
      </c>
      <c r="E254" s="74">
        <v>1554243.584549862</v>
      </c>
      <c r="F254" s="99">
        <v>0.9429117643523446</v>
      </c>
    </row>
    <row r="255" spans="1:6" ht="11.25">
      <c r="A255" s="80"/>
      <c r="C255" s="74" t="s">
        <v>578</v>
      </c>
      <c r="D255" s="107">
        <v>38387.92545138889</v>
      </c>
      <c r="E255" s="74">
        <v>1156287.6450185794</v>
      </c>
      <c r="F255" s="99">
        <v>4.016088003611511</v>
      </c>
    </row>
    <row r="256" spans="1:6" ht="11.25">
      <c r="A256" s="80"/>
      <c r="C256" s="74" t="s">
        <v>579</v>
      </c>
      <c r="D256" s="107">
        <v>38387.93239583333</v>
      </c>
      <c r="E256" s="74">
        <v>1288514.803103441</v>
      </c>
      <c r="F256" s="99">
        <v>2.0474221645302864</v>
      </c>
    </row>
    <row r="257" spans="1:6" ht="11.25">
      <c r="A257" s="80"/>
      <c r="C257" s="74" t="s">
        <v>580</v>
      </c>
      <c r="D257" s="107">
        <v>38387.939351851855</v>
      </c>
      <c r="E257" s="74">
        <v>5653572.898587656</v>
      </c>
      <c r="F257" s="99">
        <v>2.0970510628054075</v>
      </c>
    </row>
    <row r="258" spans="1:6" ht="11.25">
      <c r="A258" s="80"/>
      <c r="C258" s="74" t="s">
        <v>358</v>
      </c>
      <c r="D258" s="107">
        <v>38387.94630787037</v>
      </c>
      <c r="E258" s="74">
        <v>5840326.464643706</v>
      </c>
      <c r="F258" s="99">
        <v>3.774935050130334</v>
      </c>
    </row>
    <row r="259" spans="1:6" ht="11.25">
      <c r="A259" s="80"/>
      <c r="C259" s="74" t="s">
        <v>581</v>
      </c>
      <c r="D259" s="107">
        <v>38387.95324074074</v>
      </c>
      <c r="E259" s="74">
        <v>1351204.2554038384</v>
      </c>
      <c r="F259" s="99">
        <v>14.98382599727676</v>
      </c>
    </row>
    <row r="260" spans="1:6" ht="11.25">
      <c r="A260" s="80"/>
      <c r="C260" s="74" t="s">
        <v>355</v>
      </c>
      <c r="D260" s="107">
        <v>38387.96019675926</v>
      </c>
      <c r="E260" s="74">
        <v>17667.765215341653</v>
      </c>
      <c r="F260" s="99">
        <v>5.114331915779282</v>
      </c>
    </row>
    <row r="261" spans="1:6" ht="11.25">
      <c r="A261" s="80"/>
      <c r="C261" s="74" t="s">
        <v>582</v>
      </c>
      <c r="D261" s="107">
        <v>38387.967141203706</v>
      </c>
      <c r="E261" s="74">
        <v>1177275.2235737408</v>
      </c>
      <c r="F261" s="99">
        <v>5.3762031630552345</v>
      </c>
    </row>
    <row r="262" spans="1:6" ht="11.25">
      <c r="A262" s="80"/>
      <c r="C262" s="74" t="s">
        <v>570</v>
      </c>
      <c r="D262" s="107">
        <v>38387.9741087963</v>
      </c>
      <c r="E262" s="74">
        <v>401854.96431317815</v>
      </c>
      <c r="F262" s="99">
        <v>2.0805146083240995</v>
      </c>
    </row>
    <row r="263" spans="1:6" ht="11.25">
      <c r="A263" s="80"/>
      <c r="C263" s="74" t="s">
        <v>359</v>
      </c>
      <c r="D263" s="107">
        <v>38387.98106481481</v>
      </c>
      <c r="E263" s="74">
        <v>5695114.3582391795</v>
      </c>
      <c r="F263" s="99">
        <v>5.260389336087632</v>
      </c>
    </row>
    <row r="264" spans="1:6" ht="11.25">
      <c r="A264" s="80"/>
      <c r="C264" s="74" t="s">
        <v>356</v>
      </c>
      <c r="D264" s="107">
        <v>38387.988032407404</v>
      </c>
      <c r="E264" s="74">
        <v>4161663.226791118</v>
      </c>
      <c r="F264" s="99">
        <v>2.8119104920557096</v>
      </c>
    </row>
    <row r="265" spans="1:6" ht="11.25">
      <c r="A265" s="80"/>
      <c r="C265" s="74" t="s">
        <v>360</v>
      </c>
      <c r="D265" s="107">
        <v>38387.9949537037</v>
      </c>
      <c r="E265" s="74">
        <v>5406.495650423397</v>
      </c>
      <c r="F265" s="99">
        <v>14.68991436434747</v>
      </c>
    </row>
    <row r="266" spans="1:6" ht="11.25">
      <c r="A266" s="80"/>
      <c r="C266" s="74" t="s">
        <v>357</v>
      </c>
      <c r="D266" s="107">
        <v>38388.00189814815</v>
      </c>
      <c r="E266" s="74">
        <v>11077.792192663534</v>
      </c>
      <c r="F266" s="99">
        <v>5.488705346284362</v>
      </c>
    </row>
    <row r="267" spans="1:6" ht="11.25">
      <c r="A267" s="80"/>
      <c r="C267" s="74" t="s">
        <v>583</v>
      </c>
      <c r="D267" s="107">
        <v>38388.00884259259</v>
      </c>
      <c r="E267" s="74">
        <v>5799377.567961816</v>
      </c>
      <c r="F267" s="99">
        <v>2.6593586369516267</v>
      </c>
    </row>
    <row r="268" spans="1:6" ht="11.25">
      <c r="A268" s="80"/>
      <c r="C268" s="74" t="s">
        <v>361</v>
      </c>
      <c r="D268" s="107">
        <v>38388.01579861111</v>
      </c>
      <c r="E268" s="74">
        <v>5642805.503909945</v>
      </c>
      <c r="F268" s="99">
        <v>3.625224380826385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386</v>
      </c>
    </row>
    <row r="273" ht="11.25">
      <c r="A273" s="80"/>
    </row>
    <row r="274" ht="11.25">
      <c r="A274" s="80"/>
    </row>
    <row r="275" spans="1:6" ht="11.25">
      <c r="A275" s="80"/>
      <c r="C275" s="74" t="s">
        <v>387</v>
      </c>
      <c r="D275" s="107" t="s">
        <v>388</v>
      </c>
      <c r="E275" s="74" t="s">
        <v>389</v>
      </c>
      <c r="F275" s="99" t="s">
        <v>474</v>
      </c>
    </row>
    <row r="276" spans="1:6" ht="11.25">
      <c r="A276" s="80" t="s">
        <v>561</v>
      </c>
      <c r="C276" s="74" t="s">
        <v>550</v>
      </c>
      <c r="D276" s="107">
        <v>38387.79791666667</v>
      </c>
      <c r="E276" s="74">
        <v>49567.88672905608</v>
      </c>
      <c r="F276" s="99">
        <v>2.159987666025452</v>
      </c>
    </row>
    <row r="277" spans="1:6" ht="11.25">
      <c r="A277" s="80"/>
      <c r="C277" s="74" t="s">
        <v>551</v>
      </c>
      <c r="D277" s="107">
        <v>38387.804872685185</v>
      </c>
      <c r="E277" s="74">
        <v>94.0430558505705</v>
      </c>
      <c r="F277" s="99">
        <v>138.63674817926432</v>
      </c>
    </row>
    <row r="278" spans="1:6" ht="11.25">
      <c r="A278" s="80"/>
      <c r="C278" s="74" t="s">
        <v>565</v>
      </c>
      <c r="D278" s="107">
        <v>38387.811840277776</v>
      </c>
      <c r="E278" s="74">
        <v>51287.827833966265</v>
      </c>
      <c r="F278" s="99">
        <v>2.4276917052432676</v>
      </c>
    </row>
    <row r="279" spans="1:6" ht="11.25">
      <c r="A279" s="80"/>
      <c r="C279" s="74" t="s">
        <v>552</v>
      </c>
      <c r="D279" s="107">
        <v>38387.81880787037</v>
      </c>
      <c r="E279" s="74">
        <v>48923.3751058033</v>
      </c>
      <c r="F279" s="99">
        <v>6.635640179937156</v>
      </c>
    </row>
    <row r="280" spans="1:6" ht="11.25">
      <c r="A280" s="80"/>
      <c r="C280" s="74" t="s">
        <v>566</v>
      </c>
      <c r="D280" s="107">
        <v>38387.825787037036</v>
      </c>
      <c r="E280" s="74">
        <v>3571.9752694268736</v>
      </c>
      <c r="F280" s="99">
        <v>11.222755844770623</v>
      </c>
    </row>
    <row r="281" spans="1:6" ht="11.25">
      <c r="A281" s="80"/>
      <c r="C281" s="74" t="s">
        <v>572</v>
      </c>
      <c r="D281" s="107">
        <v>38387.83273148148</v>
      </c>
      <c r="E281" s="74">
        <v>104713.59681234082</v>
      </c>
      <c r="F281" s="99">
        <v>4.000000671925547</v>
      </c>
    </row>
    <row r="282" spans="1:6" ht="11.25">
      <c r="A282" s="80"/>
      <c r="C282" s="74" t="s">
        <v>553</v>
      </c>
      <c r="D282" s="107">
        <v>38387.83969907407</v>
      </c>
      <c r="E282" s="74">
        <v>50275.45827896203</v>
      </c>
      <c r="F282" s="99">
        <v>2.4878559419219837</v>
      </c>
    </row>
    <row r="283" spans="1:6" ht="11.25">
      <c r="A283" s="80"/>
      <c r="C283" s="74" t="s">
        <v>351</v>
      </c>
      <c r="D283" s="107">
        <v>38387.846655092595</v>
      </c>
      <c r="E283" s="74">
        <v>23758.723779484495</v>
      </c>
      <c r="F283" s="99">
        <v>1.777640097051247</v>
      </c>
    </row>
    <row r="284" spans="1:6" ht="11.25">
      <c r="A284" s="80"/>
      <c r="C284" s="74" t="s">
        <v>573</v>
      </c>
      <c r="D284" s="107">
        <v>38387.85361111111</v>
      </c>
      <c r="E284" s="74">
        <v>25970.57922551912</v>
      </c>
      <c r="F284" s="99">
        <v>1.0251785113868614</v>
      </c>
    </row>
    <row r="285" spans="1:6" ht="11.25">
      <c r="A285" s="80"/>
      <c r="C285" s="74" t="s">
        <v>574</v>
      </c>
      <c r="D285" s="107">
        <v>38387.8605787037</v>
      </c>
      <c r="E285" s="74">
        <v>12147.219817869773</v>
      </c>
      <c r="F285" s="99">
        <v>1.80840642789233</v>
      </c>
    </row>
    <row r="286" spans="1:6" ht="11.25">
      <c r="A286" s="80"/>
      <c r="C286" s="74" t="s">
        <v>567</v>
      </c>
      <c r="D286" s="107">
        <v>38387.86752314815</v>
      </c>
      <c r="E286" s="74">
        <v>25822.76165894123</v>
      </c>
      <c r="F286" s="99">
        <v>3.561160557929164</v>
      </c>
    </row>
    <row r="287" spans="1:6" ht="11.25">
      <c r="A287" s="80"/>
      <c r="C287" s="74" t="s">
        <v>554</v>
      </c>
      <c r="D287" s="107">
        <v>38387.87449074074</v>
      </c>
      <c r="E287" s="74">
        <v>51182.33427661006</v>
      </c>
      <c r="F287" s="99">
        <v>2.2869293529665855</v>
      </c>
    </row>
    <row r="288" spans="1:6" ht="11.25">
      <c r="A288" s="80"/>
      <c r="C288" s="74" t="s">
        <v>352</v>
      </c>
      <c r="D288" s="107">
        <v>38387.88144675926</v>
      </c>
      <c r="E288" s="74">
        <v>1667.3700629720242</v>
      </c>
      <c r="F288" s="99">
        <v>56.21343214646725</v>
      </c>
    </row>
    <row r="289" spans="1:6" ht="11.25">
      <c r="A289" s="80"/>
      <c r="C289" s="74" t="s">
        <v>575</v>
      </c>
      <c r="D289" s="107">
        <v>38387.888402777775</v>
      </c>
      <c r="E289" s="74">
        <v>30071.822358412952</v>
      </c>
      <c r="F289" s="99">
        <v>2.865523410745602</v>
      </c>
    </row>
    <row r="290" spans="1:6" ht="11.25">
      <c r="A290" s="80"/>
      <c r="C290" s="74" t="s">
        <v>576</v>
      </c>
      <c r="D290" s="107">
        <v>38387.8953587963</v>
      </c>
      <c r="E290" s="74">
        <v>32321.783438119233</v>
      </c>
      <c r="F290" s="99">
        <v>2.0517416493201184</v>
      </c>
    </row>
    <row r="291" spans="1:6" ht="11.25">
      <c r="A291" s="80"/>
      <c r="C291" s="74" t="s">
        <v>577</v>
      </c>
      <c r="D291" s="107">
        <v>38387.90231481481</v>
      </c>
      <c r="E291" s="74">
        <v>25559.60559816653</v>
      </c>
      <c r="F291" s="99">
        <v>1.9196402404365798</v>
      </c>
    </row>
    <row r="292" spans="1:6" ht="11.25">
      <c r="A292" s="80"/>
      <c r="C292" s="74" t="s">
        <v>353</v>
      </c>
      <c r="D292" s="107">
        <v>38387.909270833334</v>
      </c>
      <c r="E292" s="74">
        <v>51219.45856877825</v>
      </c>
      <c r="F292" s="99">
        <v>4.2209257715239055</v>
      </c>
    </row>
    <row r="293" spans="1:6" ht="11.25">
      <c r="A293" s="80"/>
      <c r="C293" s="74" t="s">
        <v>354</v>
      </c>
      <c r="D293" s="107">
        <v>38387.91621527778</v>
      </c>
      <c r="E293" s="74">
        <v>48867.59262732409</v>
      </c>
      <c r="F293" s="99">
        <v>11.36873667185276</v>
      </c>
    </row>
    <row r="294" spans="1:6" ht="11.25">
      <c r="A294" s="80"/>
      <c r="C294" s="74" t="s">
        <v>578</v>
      </c>
      <c r="D294" s="107">
        <v>38387.923171296294</v>
      </c>
      <c r="E294" s="74">
        <v>19639.973463072503</v>
      </c>
      <c r="F294" s="99">
        <v>5.351625006229273</v>
      </c>
    </row>
    <row r="295" spans="1:6" ht="11.25">
      <c r="A295" s="80"/>
      <c r="C295" s="74" t="s">
        <v>579</v>
      </c>
      <c r="D295" s="107">
        <v>38387.93011574074</v>
      </c>
      <c r="E295" s="74">
        <v>35783.97532682272</v>
      </c>
      <c r="F295" s="99">
        <v>3.4541124313831713</v>
      </c>
    </row>
    <row r="296" spans="1:6" ht="11.25">
      <c r="A296" s="80"/>
      <c r="C296" s="74" t="s">
        <v>580</v>
      </c>
      <c r="D296" s="107">
        <v>38387.937060185184</v>
      </c>
      <c r="E296" s="74">
        <v>51629.27653452042</v>
      </c>
      <c r="F296" s="99">
        <v>0.8477095013864495</v>
      </c>
    </row>
    <row r="297" spans="1:6" ht="11.25">
      <c r="A297" s="80"/>
      <c r="C297" s="74" t="s">
        <v>358</v>
      </c>
      <c r="D297" s="107">
        <v>38387.94400462963</v>
      </c>
      <c r="E297" s="74">
        <v>51167.57852025228</v>
      </c>
      <c r="F297" s="99">
        <v>7.145069166020184</v>
      </c>
    </row>
    <row r="298" spans="1:6" ht="11.25">
      <c r="A298" s="80"/>
      <c r="C298" s="74" t="s">
        <v>581</v>
      </c>
      <c r="D298" s="107">
        <v>38387.950949074075</v>
      </c>
      <c r="E298" s="74">
        <v>55299.91279793796</v>
      </c>
      <c r="F298" s="99">
        <v>2.6829422391541855</v>
      </c>
    </row>
    <row r="299" spans="1:6" ht="11.25">
      <c r="A299" s="80"/>
      <c r="C299" s="74" t="s">
        <v>355</v>
      </c>
      <c r="D299" s="107">
        <v>38387.95790509259</v>
      </c>
      <c r="E299" s="74">
        <v>3827.7937836340025</v>
      </c>
      <c r="F299" s="99">
        <v>12.711088732628925</v>
      </c>
    </row>
    <row r="300" spans="1:6" ht="11.25">
      <c r="A300" s="80"/>
      <c r="C300" s="74" t="s">
        <v>582</v>
      </c>
      <c r="D300" s="107">
        <v>38387.964849537035</v>
      </c>
      <c r="E300" s="74">
        <v>24037.621805729497</v>
      </c>
      <c r="F300" s="99">
        <v>39.88150263547024</v>
      </c>
    </row>
    <row r="301" spans="1:6" ht="11.25">
      <c r="A301" s="80"/>
      <c r="C301" s="74" t="s">
        <v>570</v>
      </c>
      <c r="D301" s="107">
        <v>38387.97180555556</v>
      </c>
      <c r="E301" s="74">
        <v>10576.876515156497</v>
      </c>
      <c r="F301" s="99">
        <v>0.5587019451033439</v>
      </c>
    </row>
    <row r="302" spans="1:6" ht="11.25">
      <c r="A302" s="80"/>
      <c r="C302" s="74" t="s">
        <v>359</v>
      </c>
      <c r="D302" s="107">
        <v>38387.97876157407</v>
      </c>
      <c r="E302" s="74">
        <v>53166.54376773587</v>
      </c>
      <c r="F302" s="99">
        <v>0.6383661533375252</v>
      </c>
    </row>
    <row r="303" spans="1:6" ht="11.25">
      <c r="A303" s="80"/>
      <c r="C303" s="74" t="s">
        <v>356</v>
      </c>
      <c r="D303" s="107">
        <v>38387.98572916666</v>
      </c>
      <c r="E303" s="74">
        <v>27569.46316048576</v>
      </c>
      <c r="F303" s="99">
        <v>1.3034597371083465</v>
      </c>
    </row>
    <row r="304" spans="1:6" ht="11.25">
      <c r="A304" s="80"/>
      <c r="C304" s="74" t="s">
        <v>360</v>
      </c>
      <c r="D304" s="107">
        <v>38387.99267361111</v>
      </c>
      <c r="E304" s="74">
        <v>346.2513329044349</v>
      </c>
      <c r="F304" s="99">
        <v>74.51434906108928</v>
      </c>
    </row>
    <row r="305" spans="1:6" ht="11.25">
      <c r="A305" s="80"/>
      <c r="C305" s="74" t="s">
        <v>357</v>
      </c>
      <c r="D305" s="107">
        <v>38387.999606481484</v>
      </c>
      <c r="E305" s="74">
        <v>1851.7447854006582</v>
      </c>
      <c r="F305" s="99">
        <v>42.68889915585588</v>
      </c>
    </row>
    <row r="306" spans="1:6" ht="11.25">
      <c r="A306" s="80"/>
      <c r="C306" s="74" t="s">
        <v>583</v>
      </c>
      <c r="D306" s="107">
        <v>38388.00653935185</v>
      </c>
      <c r="E306" s="74">
        <v>51167.861724744485</v>
      </c>
      <c r="F306" s="99">
        <v>4.596035277686677</v>
      </c>
    </row>
    <row r="307" spans="1:6" ht="11.25">
      <c r="A307" s="80"/>
      <c r="C307" s="74" t="s">
        <v>361</v>
      </c>
      <c r="D307" s="107">
        <v>38388.013506944444</v>
      </c>
      <c r="E307" s="74">
        <v>52170.5159003392</v>
      </c>
      <c r="F307" s="99">
        <v>2.6255178513568653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386</v>
      </c>
    </row>
    <row r="312" ht="11.25">
      <c r="A312" s="80"/>
    </row>
    <row r="313" ht="11.25">
      <c r="A313" s="80"/>
    </row>
    <row r="314" spans="1:6" ht="11.25">
      <c r="A314" s="80"/>
      <c r="C314" s="74" t="s">
        <v>387</v>
      </c>
      <c r="D314" s="107" t="s">
        <v>388</v>
      </c>
      <c r="E314" s="74" t="s">
        <v>389</v>
      </c>
      <c r="F314" s="99" t="s">
        <v>474</v>
      </c>
    </row>
    <row r="315" spans="1:6" ht="11.25">
      <c r="A315" s="80" t="s">
        <v>562</v>
      </c>
      <c r="C315" s="74" t="s">
        <v>550</v>
      </c>
      <c r="D315" s="107">
        <v>38387.79974537037</v>
      </c>
      <c r="E315" s="74">
        <v>25083.78771023359</v>
      </c>
      <c r="F315" s="99">
        <v>6.745128654290479</v>
      </c>
    </row>
    <row r="316" spans="1:6" ht="11.25">
      <c r="A316" s="80"/>
      <c r="C316" s="74" t="s">
        <v>551</v>
      </c>
      <c r="D316" s="107">
        <v>38387.80670138889</v>
      </c>
      <c r="E316" s="74">
        <v>297.6535081878105</v>
      </c>
      <c r="F316" s="99">
        <v>45.01413520605443</v>
      </c>
    </row>
    <row r="317" spans="1:6" ht="11.25">
      <c r="A317" s="80"/>
      <c r="C317" s="74" t="s">
        <v>565</v>
      </c>
      <c r="D317" s="107">
        <v>38387.81366898148</v>
      </c>
      <c r="E317" s="74">
        <v>15115.173773710076</v>
      </c>
      <c r="F317" s="99">
        <v>7.302816438022242</v>
      </c>
    </row>
    <row r="318" spans="1:6" ht="11.25">
      <c r="A318" s="80"/>
      <c r="C318" s="74" t="s">
        <v>552</v>
      </c>
      <c r="D318" s="107">
        <v>38387.82064814815</v>
      </c>
      <c r="E318" s="74">
        <v>26384.043305033018</v>
      </c>
      <c r="F318" s="99">
        <v>8.60172816350988</v>
      </c>
    </row>
    <row r="319" spans="1:6" ht="11.25">
      <c r="A319" s="80"/>
      <c r="C319" s="74" t="s">
        <v>566</v>
      </c>
      <c r="D319" s="107">
        <v>38387.82761574074</v>
      </c>
      <c r="E319" s="74">
        <v>620.8896847620996</v>
      </c>
      <c r="F319" s="99">
        <v>22.15511725815816</v>
      </c>
    </row>
    <row r="320" spans="1:6" ht="11.25">
      <c r="A320" s="80"/>
      <c r="C320" s="74" t="s">
        <v>572</v>
      </c>
      <c r="D320" s="107">
        <v>38387.83456018518</v>
      </c>
      <c r="E320" s="74">
        <v>10381.476412630904</v>
      </c>
      <c r="F320" s="99">
        <v>3.3733802594345104</v>
      </c>
    </row>
    <row r="321" spans="1:6" ht="11.25">
      <c r="A321" s="80"/>
      <c r="C321" s="74" t="s">
        <v>553</v>
      </c>
      <c r="D321" s="107">
        <v>38387.841527777775</v>
      </c>
      <c r="E321" s="74">
        <v>26415.09171695244</v>
      </c>
      <c r="F321" s="99">
        <v>1.3088671382040544</v>
      </c>
    </row>
    <row r="322" spans="1:6" ht="11.25">
      <c r="A322" s="80"/>
      <c r="C322" s="74" t="s">
        <v>351</v>
      </c>
      <c r="D322" s="107">
        <v>38387.8484837963</v>
      </c>
      <c r="E322" s="74">
        <v>11736.62435911998</v>
      </c>
      <c r="F322" s="99">
        <v>8.970698057723508</v>
      </c>
    </row>
    <row r="323" spans="1:6" ht="11.25">
      <c r="A323" s="80"/>
      <c r="C323" s="74" t="s">
        <v>573</v>
      </c>
      <c r="D323" s="107">
        <v>38387.85543981481</v>
      </c>
      <c r="E323" s="74">
        <v>10439.962460486</v>
      </c>
      <c r="F323" s="99">
        <v>4.351321974769838</v>
      </c>
    </row>
    <row r="324" spans="1:6" ht="11.25">
      <c r="A324" s="80"/>
      <c r="C324" s="74" t="s">
        <v>574</v>
      </c>
      <c r="D324" s="107">
        <v>38387.86240740741</v>
      </c>
      <c r="E324" s="74">
        <v>6676.5542493961575</v>
      </c>
      <c r="F324" s="99">
        <v>15.544007271127747</v>
      </c>
    </row>
    <row r="325" spans="1:6" ht="11.25">
      <c r="A325" s="80"/>
      <c r="C325" s="74" t="s">
        <v>567</v>
      </c>
      <c r="D325" s="107">
        <v>38387.86935185185</v>
      </c>
      <c r="E325" s="74">
        <v>20722.13751929608</v>
      </c>
      <c r="F325" s="99">
        <v>3.2873547809958246</v>
      </c>
    </row>
    <row r="326" spans="1:6" ht="11.25">
      <c r="A326" s="80"/>
      <c r="C326" s="74" t="s">
        <v>554</v>
      </c>
      <c r="D326" s="107">
        <v>38387.87633101852</v>
      </c>
      <c r="E326" s="74">
        <v>26676.063187222906</v>
      </c>
      <c r="F326" s="99">
        <v>2.4580917609032347</v>
      </c>
    </row>
    <row r="327" spans="1:6" ht="11.25">
      <c r="A327" s="80"/>
      <c r="C327" s="74" t="s">
        <v>352</v>
      </c>
      <c r="D327" s="107">
        <v>38387.88327546296</v>
      </c>
      <c r="E327" s="74">
        <v>370.1408670234209</v>
      </c>
      <c r="F327" s="99">
        <v>39.25777900039189</v>
      </c>
    </row>
    <row r="328" spans="1:6" ht="11.25">
      <c r="A328" s="80"/>
      <c r="C328" s="74" t="s">
        <v>575</v>
      </c>
      <c r="D328" s="107">
        <v>38387.890231481484</v>
      </c>
      <c r="E328" s="74">
        <v>15368.278538195666</v>
      </c>
      <c r="F328" s="99">
        <v>2.8604314586978474</v>
      </c>
    </row>
    <row r="329" spans="1:6" ht="11.25">
      <c r="A329" s="80"/>
      <c r="C329" s="74" t="s">
        <v>576</v>
      </c>
      <c r="D329" s="107">
        <v>38387.8971875</v>
      </c>
      <c r="E329" s="74">
        <v>15376.314217670148</v>
      </c>
      <c r="F329" s="99">
        <v>6.171228522437428</v>
      </c>
    </row>
    <row r="330" spans="1:6" ht="11.25">
      <c r="A330" s="80"/>
      <c r="C330" s="74" t="s">
        <v>577</v>
      </c>
      <c r="D330" s="107">
        <v>38387.90414351852</v>
      </c>
      <c r="E330" s="74">
        <v>8935.058549552337</v>
      </c>
      <c r="F330" s="99">
        <v>3.2307784921210327</v>
      </c>
    </row>
    <row r="331" spans="1:6" ht="11.25">
      <c r="A331" s="80"/>
      <c r="C331" s="74" t="s">
        <v>353</v>
      </c>
      <c r="D331" s="107">
        <v>38387.911099537036</v>
      </c>
      <c r="E331" s="74">
        <v>26781.499313201006</v>
      </c>
      <c r="F331" s="99">
        <v>4.8517652341227215</v>
      </c>
    </row>
    <row r="332" spans="1:6" ht="11.25">
      <c r="A332" s="80"/>
      <c r="C332" s="74" t="s">
        <v>354</v>
      </c>
      <c r="D332" s="107">
        <v>38387.91804398148</v>
      </c>
      <c r="E332" s="74">
        <v>16363.197965974996</v>
      </c>
      <c r="F332" s="99">
        <v>1.6535941649343966</v>
      </c>
    </row>
    <row r="333" spans="1:6" ht="11.25">
      <c r="A333" s="80"/>
      <c r="C333" s="74" t="s">
        <v>578</v>
      </c>
      <c r="D333" s="107">
        <v>38387.924988425926</v>
      </c>
      <c r="E333" s="74">
        <v>6562.695067374701</v>
      </c>
      <c r="F333" s="99">
        <v>4.7833839122597785</v>
      </c>
    </row>
    <row r="334" spans="1:6" ht="11.25">
      <c r="A334" s="80"/>
      <c r="C334" s="74" t="s">
        <v>579</v>
      </c>
      <c r="D334" s="107">
        <v>38387.93193287037</v>
      </c>
      <c r="E334" s="74">
        <v>18390.746693716283</v>
      </c>
      <c r="F334" s="99">
        <v>2.1848924903822855</v>
      </c>
    </row>
    <row r="335" spans="1:6" ht="11.25">
      <c r="A335" s="80"/>
      <c r="C335" s="74" t="s">
        <v>580</v>
      </c>
      <c r="D335" s="107">
        <v>38387.938888888886</v>
      </c>
      <c r="E335" s="74">
        <v>26469.96886706764</v>
      </c>
      <c r="F335" s="99">
        <v>2.903218908309536</v>
      </c>
    </row>
    <row r="336" spans="1:6" ht="11.25">
      <c r="A336" s="80"/>
      <c r="C336" s="74" t="s">
        <v>358</v>
      </c>
      <c r="D336" s="107">
        <v>38387.94584490741</v>
      </c>
      <c r="E336" s="74">
        <v>26624.99485198581</v>
      </c>
      <c r="F336" s="99">
        <v>6.958367407515849</v>
      </c>
    </row>
    <row r="337" spans="1:6" ht="11.25">
      <c r="A337" s="80"/>
      <c r="C337" s="74" t="s">
        <v>581</v>
      </c>
      <c r="D337" s="107">
        <v>38387.95277777778</v>
      </c>
      <c r="E337" s="74">
        <v>42647.35798712563</v>
      </c>
      <c r="F337" s="99">
        <v>6.792948038664101</v>
      </c>
    </row>
    <row r="338" spans="1:6" ht="11.25">
      <c r="A338" s="80"/>
      <c r="C338" s="74" t="s">
        <v>355</v>
      </c>
      <c r="D338" s="107">
        <v>38387.9597337963</v>
      </c>
      <c r="E338" s="74">
        <v>88.32796194345033</v>
      </c>
      <c r="F338" s="99">
        <v>561.6767758938992</v>
      </c>
    </row>
    <row r="339" spans="1:6" ht="11.25">
      <c r="A339" s="80"/>
      <c r="C339" s="74" t="s">
        <v>582</v>
      </c>
      <c r="D339" s="107">
        <v>38387.966678240744</v>
      </c>
      <c r="E339" s="74">
        <v>9963.827777340557</v>
      </c>
      <c r="F339" s="99">
        <v>8.771773475116268</v>
      </c>
    </row>
    <row r="340" spans="1:6" ht="11.25">
      <c r="A340" s="80"/>
      <c r="C340" s="74" t="s">
        <v>570</v>
      </c>
      <c r="D340" s="107">
        <v>38387.973645833335</v>
      </c>
      <c r="E340" s="74">
        <v>3346.995328028619</v>
      </c>
      <c r="F340" s="99">
        <v>4.4517064869951035</v>
      </c>
    </row>
    <row r="341" spans="1:6" ht="11.25">
      <c r="A341" s="80"/>
      <c r="C341" s="74" t="s">
        <v>359</v>
      </c>
      <c r="D341" s="107">
        <v>38387.98060185185</v>
      </c>
      <c r="E341" s="74">
        <v>28266.597313026712</v>
      </c>
      <c r="F341" s="99">
        <v>4.000948661381497</v>
      </c>
    </row>
    <row r="342" spans="1:6" ht="11.25">
      <c r="A342" s="80"/>
      <c r="C342" s="74" t="s">
        <v>356</v>
      </c>
      <c r="D342" s="107">
        <v>38387.98755787037</v>
      </c>
      <c r="E342" s="74">
        <v>21318.664089318816</v>
      </c>
      <c r="F342" s="99">
        <v>1.0959084257958032</v>
      </c>
    </row>
    <row r="343" spans="1:5" ht="11.25">
      <c r="A343" s="80"/>
      <c r="C343" s="74" t="s">
        <v>360</v>
      </c>
      <c r="D343" s="107">
        <v>38387.99449074074</v>
      </c>
      <c r="E343" s="74">
        <v>-96.44496463254944</v>
      </c>
    </row>
    <row r="344" spans="1:6" ht="11.25">
      <c r="A344" s="80"/>
      <c r="C344" s="74" t="s">
        <v>357</v>
      </c>
      <c r="D344" s="107">
        <v>38388.00142361111</v>
      </c>
      <c r="E344" s="74">
        <v>558.2329443336121</v>
      </c>
      <c r="F344" s="99">
        <v>39.355886225107554</v>
      </c>
    </row>
    <row r="345" spans="1:6" ht="11.25">
      <c r="A345" s="80"/>
      <c r="C345" s="74" t="s">
        <v>583</v>
      </c>
      <c r="D345" s="107">
        <v>38388.008368055554</v>
      </c>
      <c r="E345" s="74">
        <v>26824.90567532713</v>
      </c>
      <c r="F345" s="99">
        <v>6.2420256498795785</v>
      </c>
    </row>
    <row r="346" spans="1:6" ht="11.25">
      <c r="A346" s="80"/>
      <c r="C346" s="74" t="s">
        <v>361</v>
      </c>
      <c r="D346" s="107">
        <v>38388.015335648146</v>
      </c>
      <c r="E346" s="74">
        <v>29085.261416647285</v>
      </c>
      <c r="F346" s="99">
        <v>1.061804197234545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386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387</v>
      </c>
      <c r="D353" s="107" t="s">
        <v>388</v>
      </c>
      <c r="E353" s="75" t="s">
        <v>389</v>
      </c>
      <c r="F353" s="99" t="s">
        <v>474</v>
      </c>
    </row>
    <row r="354" spans="1:6" ht="11.25">
      <c r="A354" s="80" t="s">
        <v>563</v>
      </c>
      <c r="C354" s="74" t="s">
        <v>550</v>
      </c>
      <c r="D354" s="107">
        <v>38387.79886574074</v>
      </c>
      <c r="E354" s="75">
        <v>34986.262156798555</v>
      </c>
      <c r="F354" s="99">
        <v>2.241935317856769</v>
      </c>
    </row>
    <row r="355" spans="1:6" ht="11.25">
      <c r="A355" s="80"/>
      <c r="C355" s="74" t="s">
        <v>551</v>
      </c>
      <c r="D355" s="107">
        <v>38387.80582175926</v>
      </c>
      <c r="E355" s="75">
        <v>1367.200860343827</v>
      </c>
      <c r="F355" s="99">
        <v>14.040274947947212</v>
      </c>
    </row>
    <row r="356" spans="1:6" ht="11.25">
      <c r="A356" s="80"/>
      <c r="C356" s="74" t="s">
        <v>565</v>
      </c>
      <c r="D356" s="107">
        <v>38387.812789351854</v>
      </c>
      <c r="E356" s="75">
        <v>4702.9781624495035</v>
      </c>
      <c r="F356" s="99">
        <v>2.17934099296768</v>
      </c>
    </row>
    <row r="357" spans="3:6" ht="11.25">
      <c r="C357" s="74" t="s">
        <v>552</v>
      </c>
      <c r="D357" s="107">
        <v>38387.819768518515</v>
      </c>
      <c r="E357" s="75">
        <v>35814.96494138265</v>
      </c>
      <c r="F357" s="99">
        <v>2.213328943823143</v>
      </c>
    </row>
    <row r="358" spans="3:6" ht="11.25">
      <c r="C358" s="74" t="s">
        <v>566</v>
      </c>
      <c r="D358" s="107">
        <v>38387.82674768518</v>
      </c>
      <c r="E358" s="75">
        <v>2440.1906009250215</v>
      </c>
      <c r="F358" s="99">
        <v>2.5385590648022798</v>
      </c>
    </row>
    <row r="359" spans="3:6" ht="11.25">
      <c r="C359" s="74" t="s">
        <v>572</v>
      </c>
      <c r="D359" s="107">
        <v>38387.83368055556</v>
      </c>
      <c r="E359" s="75">
        <v>7555.0654991906595</v>
      </c>
      <c r="F359" s="99">
        <v>1.3413678755114355</v>
      </c>
    </row>
    <row r="360" spans="3:6" ht="11.25">
      <c r="C360" s="74" t="s">
        <v>553</v>
      </c>
      <c r="D360" s="107">
        <v>38387.84064814815</v>
      </c>
      <c r="E360" s="75">
        <v>34569.96385137961</v>
      </c>
      <c r="F360" s="99">
        <v>3.9691781451616794</v>
      </c>
    </row>
    <row r="361" spans="3:6" ht="11.25">
      <c r="C361" s="74" t="s">
        <v>351</v>
      </c>
      <c r="D361" s="107">
        <v>38387.847604166665</v>
      </c>
      <c r="E361" s="75">
        <v>5528.795316254034</v>
      </c>
      <c r="F361" s="99">
        <v>2.0270740612757057</v>
      </c>
    </row>
    <row r="362" spans="3:6" ht="11.25">
      <c r="C362" s="74" t="s">
        <v>573</v>
      </c>
      <c r="D362" s="107">
        <v>38387.85456018519</v>
      </c>
      <c r="E362" s="75">
        <v>3008.5405185145078</v>
      </c>
      <c r="F362" s="99">
        <v>6.854957444255093</v>
      </c>
    </row>
    <row r="363" spans="3:6" ht="11.25">
      <c r="C363" s="74" t="s">
        <v>574</v>
      </c>
      <c r="D363" s="107">
        <v>38387.86153935185</v>
      </c>
      <c r="E363" s="75">
        <v>2267.597132544784</v>
      </c>
      <c r="F363" s="99">
        <v>15.634641179717448</v>
      </c>
    </row>
    <row r="364" spans="3:6" ht="11.25">
      <c r="C364" s="74" t="s">
        <v>567</v>
      </c>
      <c r="D364" s="107">
        <v>38387.868472222224</v>
      </c>
      <c r="E364" s="75">
        <v>25245.561147658424</v>
      </c>
      <c r="F364" s="99">
        <v>6.0235468768480995</v>
      </c>
    </row>
    <row r="365" spans="3:6" ht="11.25">
      <c r="C365" s="74" t="s">
        <v>554</v>
      </c>
      <c r="D365" s="107">
        <v>38387.875439814816</v>
      </c>
      <c r="E365" s="75">
        <v>35123.48997312506</v>
      </c>
      <c r="F365" s="99">
        <v>1.1072763101110539</v>
      </c>
    </row>
    <row r="366" spans="3:6" ht="11.25">
      <c r="C366" s="74" t="s">
        <v>352</v>
      </c>
      <c r="D366" s="107">
        <v>38387.88239583333</v>
      </c>
      <c r="E366" s="75">
        <v>1803.8201577463876</v>
      </c>
      <c r="F366" s="99">
        <v>8.135118236837261</v>
      </c>
    </row>
    <row r="367" spans="3:6" ht="11.25">
      <c r="C367" s="74" t="s">
        <v>575</v>
      </c>
      <c r="D367" s="107">
        <v>38387.88935185185</v>
      </c>
      <c r="E367" s="75">
        <v>6383.714747285846</v>
      </c>
      <c r="F367" s="99">
        <v>7.918532349219625</v>
      </c>
    </row>
    <row r="368" spans="3:6" ht="11.25">
      <c r="C368" s="74" t="s">
        <v>576</v>
      </c>
      <c r="D368" s="107">
        <v>38387.89630787037</v>
      </c>
      <c r="E368" s="75">
        <v>3868.8091010665057</v>
      </c>
      <c r="F368" s="99">
        <v>6.329768174952522</v>
      </c>
    </row>
    <row r="369" spans="3:6" ht="11.25">
      <c r="C369" s="74" t="s">
        <v>577</v>
      </c>
      <c r="D369" s="107">
        <v>38387.90326388889</v>
      </c>
      <c r="E369" s="75">
        <v>2380.2862928174563</v>
      </c>
      <c r="F369" s="99">
        <v>15.946896272416392</v>
      </c>
    </row>
    <row r="370" spans="3:6" ht="11.25">
      <c r="C370" s="74" t="s">
        <v>353</v>
      </c>
      <c r="D370" s="107">
        <v>38387.910219907404</v>
      </c>
      <c r="E370" s="75">
        <v>34413.85873187313</v>
      </c>
      <c r="F370" s="99">
        <v>8.749300980764362</v>
      </c>
    </row>
    <row r="371" spans="3:6" ht="11.25">
      <c r="C371" s="74" t="s">
        <v>354</v>
      </c>
      <c r="D371" s="107">
        <v>38387.917175925926</v>
      </c>
      <c r="E371" s="75">
        <v>4467.783462745573</v>
      </c>
      <c r="F371" s="99">
        <v>12.655598208101173</v>
      </c>
    </row>
    <row r="372" spans="3:6" ht="11.25">
      <c r="C372" s="74" t="s">
        <v>578</v>
      </c>
      <c r="D372" s="107">
        <v>38387.924108796295</v>
      </c>
      <c r="E372" s="75">
        <v>2574.1978314069243</v>
      </c>
      <c r="F372" s="99">
        <v>7.034334806438834</v>
      </c>
    </row>
    <row r="373" spans="3:6" ht="11.25">
      <c r="C373" s="74" t="s">
        <v>579</v>
      </c>
      <c r="D373" s="107">
        <v>38387.93106481482</v>
      </c>
      <c r="E373" s="75">
        <v>4783.980902423074</v>
      </c>
      <c r="F373" s="99">
        <v>5.084049017279082</v>
      </c>
    </row>
    <row r="374" spans="3:6" ht="11.25">
      <c r="C374" s="74" t="s">
        <v>580</v>
      </c>
      <c r="D374" s="107">
        <v>38387.93800925926</v>
      </c>
      <c r="E374" s="75">
        <v>39129.06794342059</v>
      </c>
      <c r="F374" s="99">
        <v>6.419799389898287</v>
      </c>
    </row>
    <row r="375" spans="3:6" ht="11.25">
      <c r="C375" s="74" t="s">
        <v>358</v>
      </c>
      <c r="D375" s="107">
        <v>38387.94495370371</v>
      </c>
      <c r="E375" s="75">
        <v>36026.60453378604</v>
      </c>
      <c r="F375" s="99">
        <v>7.068434044330116</v>
      </c>
    </row>
    <row r="376" spans="3:6" ht="11.25">
      <c r="C376" s="74" t="s">
        <v>581</v>
      </c>
      <c r="D376" s="107">
        <v>38387.951898148145</v>
      </c>
      <c r="E376" s="75">
        <v>23992.942004080513</v>
      </c>
      <c r="F376" s="99">
        <v>2.483975808960378</v>
      </c>
    </row>
    <row r="377" spans="3:6" ht="11.25">
      <c r="C377" s="74" t="s">
        <v>355</v>
      </c>
      <c r="D377" s="107">
        <v>38387.95885416667</v>
      </c>
      <c r="E377" s="75">
        <v>2277.3195395420353</v>
      </c>
      <c r="F377" s="99">
        <v>10.104506304597457</v>
      </c>
    </row>
    <row r="378" spans="3:6" ht="11.25">
      <c r="C378" s="74" t="s">
        <v>582</v>
      </c>
      <c r="D378" s="107">
        <v>38387.96579861111</v>
      </c>
      <c r="E378" s="75">
        <v>2216.024355520848</v>
      </c>
      <c r="F378" s="99">
        <v>32.64017810860563</v>
      </c>
    </row>
    <row r="379" spans="3:6" ht="11.25">
      <c r="C379" s="74" t="s">
        <v>570</v>
      </c>
      <c r="D379" s="107">
        <v>38387.97275462963</v>
      </c>
      <c r="E379" s="75">
        <v>1277.7770388427982</v>
      </c>
      <c r="F379" s="99">
        <v>20.66133658382356</v>
      </c>
    </row>
    <row r="380" spans="3:6" ht="11.25">
      <c r="C380" s="74" t="s">
        <v>359</v>
      </c>
      <c r="D380" s="107">
        <v>38387.97972222222</v>
      </c>
      <c r="E380" s="75">
        <v>35886.74424683922</v>
      </c>
      <c r="F380" s="99">
        <v>5.849124065473066</v>
      </c>
    </row>
    <row r="381" spans="3:6" ht="11.25">
      <c r="C381" s="74" t="s">
        <v>356</v>
      </c>
      <c r="D381" s="107">
        <v>38387.98667824074</v>
      </c>
      <c r="E381" s="75">
        <v>27299.833498151842</v>
      </c>
      <c r="F381" s="99">
        <v>4.2986526459263565</v>
      </c>
    </row>
    <row r="382" spans="3:6" ht="11.25">
      <c r="C382" s="74" t="s">
        <v>360</v>
      </c>
      <c r="D382" s="107">
        <v>38387.993622685186</v>
      </c>
      <c r="E382" s="75">
        <v>943.5164675861095</v>
      </c>
      <c r="F382" s="99">
        <v>11.571376068130517</v>
      </c>
    </row>
    <row r="383" spans="3:6" ht="11.25">
      <c r="C383" s="74" t="s">
        <v>357</v>
      </c>
      <c r="D383" s="107">
        <v>38388.000543981485</v>
      </c>
      <c r="E383" s="74">
        <v>1028.6373306948901</v>
      </c>
      <c r="F383" s="99">
        <v>23.469794869439216</v>
      </c>
    </row>
    <row r="384" spans="3:6" ht="11.25">
      <c r="C384" s="74" t="s">
        <v>583</v>
      </c>
      <c r="D384" s="107">
        <v>38388.0075</v>
      </c>
      <c r="E384" s="74">
        <v>40831.66684514969</v>
      </c>
      <c r="F384" s="99">
        <v>4.584332358432907</v>
      </c>
    </row>
    <row r="385" spans="3:6" ht="11.25">
      <c r="C385" s="74" t="s">
        <v>361</v>
      </c>
      <c r="D385" s="107">
        <v>38388.01445601852</v>
      </c>
      <c r="E385" s="74">
        <v>36273.71948078895</v>
      </c>
      <c r="F385" s="99">
        <v>4.457117486126656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386</v>
      </c>
    </row>
    <row r="393" spans="1:7" ht="11.25">
      <c r="A393" s="74" t="s">
        <v>363</v>
      </c>
      <c r="G393" s="74" t="s">
        <v>470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166">
      <selection activeCell="I189" sqref="I189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471</v>
      </c>
      <c r="D1" s="76" t="s">
        <v>472</v>
      </c>
      <c r="E1" s="15" t="s">
        <v>473</v>
      </c>
      <c r="F1" s="31" t="s">
        <v>474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drift-1</v>
      </c>
      <c r="D3" s="81">
        <f>'raw data'!D3</f>
        <v>38387.80085648148</v>
      </c>
      <c r="E3" s="177">
        <v>456880.86</v>
      </c>
      <c r="F3" s="177">
        <v>1.1124900819540353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38387.80782407407</v>
      </c>
      <c r="E4" s="15">
        <f>'raw data'!E4</f>
        <v>4860.964723450731</v>
      </c>
      <c r="F4" s="31">
        <f>'raw data'!F4</f>
        <v>13.17577314209263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bir1-1</v>
      </c>
      <c r="D5" s="81">
        <f>'raw data'!D5</f>
        <v>38387.814791666664</v>
      </c>
      <c r="E5" s="15">
        <f>'raw data'!E5</f>
        <v>25987.63652081545</v>
      </c>
      <c r="F5" s="31">
        <f>'raw data'!F5</f>
        <v>1.5117790896073786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38387.82175925926</v>
      </c>
      <c r="E6" s="15">
        <f>'raw data'!E6</f>
        <v>482644.2228905877</v>
      </c>
      <c r="F6" s="31">
        <f>'raw data'!F6</f>
        <v>0.6769068607767288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jp1-1</v>
      </c>
      <c r="D7" s="81">
        <f>'raw data'!D7</f>
        <v>38387.828726851854</v>
      </c>
      <c r="E7" s="179">
        <v>38459.08</v>
      </c>
      <c r="F7" s="180"/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jgb-1</v>
      </c>
      <c r="D8" s="81">
        <f>'raw data'!D8</f>
        <v>38387.83568287037</v>
      </c>
      <c r="E8" s="15">
        <f>'raw data'!E8</f>
        <v>234291.0271227329</v>
      </c>
      <c r="F8" s="31">
        <f>'raw data'!F8</f>
        <v>3.017745711435485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38387.84263888889</v>
      </c>
      <c r="E9" s="15">
        <f>'raw data'!E9</f>
        <v>480042.1436733225</v>
      </c>
      <c r="F9" s="31">
        <f>'raw data'!F9</f>
        <v>1.5647620878113537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142r2  68-78</v>
      </c>
      <c r="D10" s="81">
        <f>'raw data'!D10</f>
        <v>38387.849594907406</v>
      </c>
      <c r="E10" s="177">
        <v>19069.135000000002</v>
      </c>
      <c r="F10" s="177">
        <v>1.3022553486809387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145r1  64-74</v>
      </c>
      <c r="D11" s="81">
        <f>'raw data'!D11</f>
        <v>38387.8565625</v>
      </c>
      <c r="E11" s="15">
        <f>'raw data'!E11</f>
        <v>16795.16594683327</v>
      </c>
      <c r="F11" s="31">
        <f>'raw data'!F11</f>
        <v>2.26222079695436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145r3  28-36</v>
      </c>
      <c r="D12" s="81">
        <f>'raw data'!D12</f>
        <v>38387.86351851852</v>
      </c>
      <c r="E12" s="15">
        <f>'raw data'!E12</f>
        <v>15784.988055690948</v>
      </c>
      <c r="F12" s="31">
        <f>'raw data'!F12</f>
        <v>3.5144538389728606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ja3-1</v>
      </c>
      <c r="D13" s="81">
        <f>'raw data'!D13</f>
        <v>38387.870462962965</v>
      </c>
      <c r="E13" s="15">
        <f>'raw data'!E13</f>
        <v>1172456.9870034447</v>
      </c>
      <c r="F13" s="31">
        <f>'raw data'!F13</f>
        <v>0.16547176166512037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38387.87744212963</v>
      </c>
      <c r="E14" s="15">
        <f>'raw data'!E14</f>
        <v>477842.51755449275</v>
      </c>
      <c r="F14" s="31">
        <f>'raw data'!F14</f>
        <v>1.8450029319318013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dts1-1</v>
      </c>
      <c r="D15" s="81">
        <f>'raw data'!D15</f>
        <v>38387.88439814815</v>
      </c>
      <c r="E15" s="15">
        <f>'raw data'!E15</f>
        <v>6394.291822261588</v>
      </c>
      <c r="F15" s="31">
        <f>'raw data'!F15</f>
        <v>2.435944093197567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147r2  24-30</v>
      </c>
      <c r="D16" s="81">
        <f>'raw data'!D16</f>
        <v>38387.89134259259</v>
      </c>
      <c r="E16" s="15">
        <f>'raw data'!E16</f>
        <v>16441.42210839764</v>
      </c>
      <c r="F16" s="31">
        <f>'raw data'!F16</f>
        <v>5.179295988796708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148r2  34-44</v>
      </c>
      <c r="D17" s="81">
        <f>'raw data'!D17</f>
        <v>38387.898310185185</v>
      </c>
      <c r="E17" s="15">
        <f>'raw data'!E17</f>
        <v>18497.84809518819</v>
      </c>
      <c r="F17" s="31">
        <f>'raw data'!F17</f>
        <v>1.7004581848200189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149r2  10-20</v>
      </c>
      <c r="D18" s="81">
        <f>'raw data'!D18</f>
        <v>38387.90526620371</v>
      </c>
      <c r="E18" s="177">
        <v>9657.265</v>
      </c>
      <c r="F18" s="177">
        <v>3.049254825513807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drift5</v>
      </c>
      <c r="D19" s="81">
        <f>'raw data'!D19</f>
        <v>38387.912210648145</v>
      </c>
      <c r="E19" s="15">
        <f>'raw data'!E19</f>
        <v>491748.2644848887</v>
      </c>
      <c r="F19" s="31">
        <f>'raw data'!F19</f>
        <v>0.8450710046008026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bir1-2</v>
      </c>
      <c r="D20" s="81">
        <f>'raw data'!D20</f>
        <v>38387.91916666667</v>
      </c>
      <c r="E20" s="15">
        <f>'raw data'!E20</f>
        <v>27870.82549157727</v>
      </c>
      <c r="F20" s="31">
        <f>'raw data'!F20</f>
        <v>3.1572704792876776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150r1  72-82</v>
      </c>
      <c r="D21" s="81">
        <f>'raw data'!D21</f>
        <v>38387.926099537035</v>
      </c>
      <c r="E21" s="15">
        <f>'raw data'!E21</f>
        <v>22775.096297628024</v>
      </c>
      <c r="F21" s="31">
        <f>'raw data'!F21</f>
        <v>2.0999493747603326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151r2  22-30</v>
      </c>
      <c r="D22" s="81">
        <f>'raw data'!D22</f>
        <v>38387.93304398148</v>
      </c>
      <c r="E22" s="177">
        <v>16052.665</v>
      </c>
      <c r="F22" s="177">
        <v>0.8094918393822252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bhvo2-1 unignited</v>
      </c>
      <c r="D23" s="81">
        <f>'raw data'!D23</f>
        <v>38387.94</v>
      </c>
      <c r="E23" s="15">
        <f>'raw data'!E23</f>
        <v>472503.08547369635</v>
      </c>
      <c r="F23" s="31">
        <f>'raw data'!F23</f>
        <v>3.4111397750412578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38387.94695601852</v>
      </c>
      <c r="E24" s="15">
        <f>'raw data'!E24</f>
        <v>470795.53775158967</v>
      </c>
      <c r="F24" s="31">
        <f>'raw data'!F24</f>
        <v>2.5078587700613664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155r2  20-26</v>
      </c>
      <c r="D25" s="81">
        <f>'raw data'!D25</f>
        <v>38387.953888888886</v>
      </c>
      <c r="E25" s="15">
        <f>'raw data'!E25</f>
        <v>18931.45234337241</v>
      </c>
      <c r="F25" s="31">
        <f>'raw data'!F25</f>
        <v>3.0245304133913504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jp1-2</v>
      </c>
      <c r="D26" s="81">
        <f>'raw data'!D26</f>
        <v>38387.96084490741</v>
      </c>
      <c r="E26" s="15">
        <f>'raw data'!E26</f>
        <v>40006.719077833804</v>
      </c>
      <c r="F26" s="31">
        <f>'raw data'!F26</f>
        <v>1.8540253182145248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157r2  81-90</v>
      </c>
      <c r="D27" s="81">
        <f>'raw data'!D27</f>
        <v>38387.96778935185</v>
      </c>
      <c r="E27" s="15">
        <f>'raw data'!E27</f>
        <v>9771.745210083533</v>
      </c>
      <c r="F27" s="31">
        <f>'raw data'!F27</f>
        <v>1.5704985810431544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136r2  4-14</v>
      </c>
      <c r="D28" s="81">
        <f>'raw data'!D28</f>
        <v>38387.974756944444</v>
      </c>
      <c r="E28" s="15">
        <f>'raw data'!E28</f>
        <v>5960.179711668066</v>
      </c>
      <c r="F28" s="31">
        <f>'raw data'!F28</f>
        <v>1.7835085883355455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38387.98171296297</v>
      </c>
      <c r="E29" s="15">
        <f>'raw data'!E29</f>
        <v>489820.4613692039</v>
      </c>
      <c r="F29" s="31">
        <f>'raw data'!F29</f>
        <v>1.8467782402981863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ja3-2</v>
      </c>
      <c r="D30" s="81">
        <f>'raw data'!D30</f>
        <v>38387.98866898148</v>
      </c>
      <c r="E30" s="15">
        <f>'raw data'!E30</f>
        <v>1144456.6187375535</v>
      </c>
      <c r="F30" s="31">
        <f>'raw data'!F30</f>
        <v>1.4071031362905868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38387.99560185185</v>
      </c>
      <c r="E31" s="15">
        <f>'raw data'!E31</f>
        <v>4045.9909425641217</v>
      </c>
      <c r="F31" s="31">
        <f>'raw data'!F31</f>
        <v>6.435951447893647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38388.002534722225</v>
      </c>
      <c r="E32" s="177">
        <v>6373.17</v>
      </c>
      <c r="F32" s="177">
        <v>5.9158838651514625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bhvo2-2 unignited</v>
      </c>
      <c r="D33" s="81">
        <f>'raw data'!D33</f>
        <v>38388.00949074074</v>
      </c>
      <c r="E33" s="15">
        <f>'raw data'!E33</f>
        <v>478801.47514528816</v>
      </c>
      <c r="F33" s="31">
        <f>'raw data'!F33</f>
        <v>0.9379778957899161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38388.01644675926</v>
      </c>
      <c r="E34" s="15">
        <f>'raw data'!E34</f>
        <v>493781.7178551281</v>
      </c>
      <c r="F34" s="31">
        <f>'raw data'!F34</f>
        <v>2.135524620417043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drift-1</v>
      </c>
      <c r="D42" s="81">
        <f>'raw data'!D42</f>
        <v>38387.796122685184</v>
      </c>
      <c r="E42" s="15">
        <f>'raw data'!E42</f>
        <v>27910.91713121085</v>
      </c>
      <c r="F42" s="31">
        <f>'raw data'!F42</f>
        <v>2.1808181190379567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38387.80310185185</v>
      </c>
      <c r="E43" s="15">
        <f>'raw data'!E43</f>
        <v>-57.68068224920514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bir1-1</v>
      </c>
      <c r="D44" s="81">
        <f>'raw data'!D44</f>
        <v>38387.81005787037</v>
      </c>
      <c r="E44" s="15">
        <f>'raw data'!E44</f>
        <v>6001.254644486751</v>
      </c>
      <c r="F44" s="31">
        <f>'raw data'!F44</f>
        <v>4.461686740410317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38387.817025462966</v>
      </c>
      <c r="E45" s="177">
        <v>27183.735</v>
      </c>
      <c r="F45" s="177">
        <v>2.405679589080789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jp1-1</v>
      </c>
      <c r="D46" s="81">
        <f>'raw data'!D46</f>
        <v>38387.82399305556</v>
      </c>
      <c r="E46" s="15">
        <f>'raw data'!E46</f>
        <v>11887.12533206435</v>
      </c>
      <c r="F46" s="31">
        <f>'raw data'!F46</f>
        <v>0.9635214755866356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jgb-1</v>
      </c>
      <c r="D47" s="81">
        <f>'raw data'!D47</f>
        <v>38387.83094907407</v>
      </c>
      <c r="E47" s="15">
        <f>'raw data'!E47</f>
        <v>7506.725284114959</v>
      </c>
      <c r="F47" s="31">
        <f>'raw data'!F47</f>
        <v>2.3861719643527186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38387.837916666664</v>
      </c>
      <c r="E48" s="15">
        <f>'raw data'!E48</f>
        <v>27652.669072979945</v>
      </c>
      <c r="F48" s="31">
        <f>'raw data'!F48</f>
        <v>3.0168530642146805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142r2  68-78</v>
      </c>
      <c r="D49" s="81">
        <f>'raw data'!D49</f>
        <v>38387.844872685186</v>
      </c>
      <c r="E49" s="177">
        <v>4486.48</v>
      </c>
      <c r="F49" s="177">
        <v>2.447342704808143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145r1  64-74</v>
      </c>
      <c r="D50" s="81">
        <f>'raw data'!D50</f>
        <v>38387.8518287037</v>
      </c>
      <c r="E50" s="15">
        <f>'raw data'!E50</f>
        <v>3680.8047417504717</v>
      </c>
      <c r="F50" s="31">
        <f>'raw data'!F50</f>
        <v>2.1511470711659597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145r3  28-36</v>
      </c>
      <c r="D51" s="81">
        <f>'raw data'!D51</f>
        <v>38387.8587962963</v>
      </c>
      <c r="E51" s="177">
        <v>6031.47</v>
      </c>
      <c r="F51" s="177">
        <v>0.9078773356275333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ja3-1</v>
      </c>
      <c r="D52" s="81">
        <f>'raw data'!D52</f>
        <v>38387.86574074074</v>
      </c>
      <c r="E52" s="177">
        <v>2518.245</v>
      </c>
      <c r="F52" s="177">
        <v>2.959282503063027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38387.87269675926</v>
      </c>
      <c r="E53" s="15">
        <f>'raw data'!E53</f>
        <v>28158.18659566676</v>
      </c>
      <c r="F53" s="31">
        <f>'raw data'!F53</f>
        <v>0.4406409683752743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dts1-1</v>
      </c>
      <c r="D54" s="81">
        <f>'raw data'!D54</f>
        <v>38387.87966435185</v>
      </c>
      <c r="E54" s="15">
        <f>'raw data'!E54</f>
        <v>14089.95543799476</v>
      </c>
      <c r="F54" s="31">
        <f>'raw data'!F54</f>
        <v>3.6091493430839203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147r2  24-30</v>
      </c>
      <c r="D55" s="81">
        <f>'raw data'!D55</f>
        <v>38387.88662037037</v>
      </c>
      <c r="E55" s="15">
        <f>'raw data'!E55</f>
        <v>4717.430635563673</v>
      </c>
      <c r="F55" s="31">
        <f>'raw data'!F55</f>
        <v>3.418673799341674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148r2  34-44</v>
      </c>
      <c r="D56" s="81">
        <f>'raw data'!D56</f>
        <v>38387.89356481482</v>
      </c>
      <c r="E56" s="177">
        <v>4095.375</v>
      </c>
      <c r="F56" s="177">
        <v>2.005098690575813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149r2  10-20</v>
      </c>
      <c r="D57" s="81">
        <f>'raw data'!D57</f>
        <v>38387.90053240741</v>
      </c>
      <c r="E57" s="15">
        <f>'raw data'!E57</f>
        <v>3979.732166054977</v>
      </c>
      <c r="F57" s="31">
        <f>'raw data'!F57</f>
        <v>3.7092945966747486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drift5</v>
      </c>
      <c r="D58" s="81">
        <f>'raw data'!D58</f>
        <v>38387.907476851855</v>
      </c>
      <c r="E58" s="15">
        <f>'raw data'!E58</f>
        <v>29537.631949419505</v>
      </c>
      <c r="F58" s="31">
        <f>'raw data'!F58</f>
        <v>4.839479843492279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bir1-2</v>
      </c>
      <c r="D59" s="81">
        <f>'raw data'!D59</f>
        <v>38387.91443287037</v>
      </c>
      <c r="E59" s="15">
        <f>'raw data'!E59</f>
        <v>6504.457935630498</v>
      </c>
      <c r="F59" s="31">
        <f>'raw data'!F59</f>
        <v>4.259353407895133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150r1  72-82</v>
      </c>
      <c r="D60" s="81">
        <f>'raw data'!D60</f>
        <v>38387.92138888889</v>
      </c>
      <c r="E60" s="177">
        <v>4082.755</v>
      </c>
      <c r="F60" s="177">
        <v>0.569287157752365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151r2  22-30</v>
      </c>
      <c r="D61" s="81">
        <f>'raw data'!D61</f>
        <v>38387.92833333334</v>
      </c>
      <c r="E61" s="15">
        <f>'raw data'!E61</f>
        <v>4117.83733909819</v>
      </c>
      <c r="F61" s="31">
        <f>'raw data'!F61</f>
        <v>2.815891867800439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bhvo2-1 unignited</v>
      </c>
      <c r="D62" s="81">
        <f>'raw data'!D62</f>
        <v>38387.935266203705</v>
      </c>
      <c r="E62" s="177">
        <v>7389.28</v>
      </c>
      <c r="F62" s="177">
        <v>3.005544489247523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38387.94222222222</v>
      </c>
      <c r="E63" s="15">
        <f>'raw data'!E63</f>
        <v>29369.821208203695</v>
      </c>
      <c r="F63" s="31">
        <f>'raw data'!F63</f>
        <v>1.5770681725160876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155r2  20-26</v>
      </c>
      <c r="D64" s="81">
        <f>'raw data'!D64</f>
        <v>38387.94917824074</v>
      </c>
      <c r="E64" s="177">
        <v>6834.844999999999</v>
      </c>
      <c r="F64" s="177">
        <v>0.9442443233013406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jp1-2</v>
      </c>
      <c r="D65" s="81">
        <f>'raw data'!D65</f>
        <v>38387.95611111111</v>
      </c>
      <c r="E65" s="15">
        <f>'raw data'!E65</f>
        <v>13049.50564298747</v>
      </c>
      <c r="F65" s="31">
        <f>'raw data'!F65</f>
        <v>3.281802831543331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157r2  81-90</v>
      </c>
      <c r="D66" s="81">
        <f>'raw data'!D66</f>
        <v>38387.96306712963</v>
      </c>
      <c r="E66" s="15">
        <f>'raw data'!E66</f>
        <v>4580.574014712225</v>
      </c>
      <c r="F66" s="31">
        <f>'raw data'!F66</f>
        <v>4.181312480778053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136r2  4-14</v>
      </c>
      <c r="D67" s="81">
        <f>'raw data'!D67</f>
        <v>38387.97002314815</v>
      </c>
      <c r="E67" s="15">
        <f>'raw data'!E67</f>
        <v>11868.022462359348</v>
      </c>
      <c r="F67" s="31">
        <f>'raw data'!F67</f>
        <v>0.23323935215660302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38387.97697916667</v>
      </c>
      <c r="E68" s="15">
        <f>'raw data'!E68</f>
        <v>28752.021478616538</v>
      </c>
      <c r="F68" s="31">
        <f>'raw data'!F68</f>
        <v>5.719950533576171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ja3-2</v>
      </c>
      <c r="D69" s="81">
        <f>'raw data'!D69</f>
        <v>38387.98394675926</v>
      </c>
      <c r="E69" s="177">
        <v>2988.72</v>
      </c>
      <c r="F69" s="177">
        <v>1.562452549236845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38387.990891203706</v>
      </c>
      <c r="E70" s="15">
        <f>'raw data'!E70</f>
        <v>-91.97780678851173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38387.9978125</v>
      </c>
      <c r="E71" s="15">
        <f>'raw data'!E71</f>
        <v>14447.839382078826</v>
      </c>
      <c r="F71" s="31">
        <f>'raw data'!F71</f>
        <v>5.205937767493432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bhvo2-2 unignited</v>
      </c>
      <c r="D72" s="81">
        <f>'raw data'!D72</f>
        <v>38388.00475694444</v>
      </c>
      <c r="E72" s="15">
        <f>'raw data'!E72</f>
        <v>7616.965712844963</v>
      </c>
      <c r="F72" s="31">
        <f>'raw data'!F72</f>
        <v>4.808677328824544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38388.011712962965</v>
      </c>
      <c r="E73" s="15">
        <f>'raw data'!E73</f>
        <v>30670.766696144492</v>
      </c>
      <c r="F73" s="31">
        <f>'raw data'!F73</f>
        <v>0.7704220623491566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drift-1</v>
      </c>
      <c r="D81" s="81">
        <f>'raw data'!D81</f>
        <v>38387.79723379629</v>
      </c>
      <c r="E81" s="15">
        <f>'raw data'!E81</f>
        <v>76988.41557778794</v>
      </c>
      <c r="F81" s="31">
        <f>'raw data'!F81</f>
        <v>1.0042103684563795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38387.80420138889</v>
      </c>
      <c r="E82" s="15">
        <f>'raw data'!E82</f>
        <v>828.9218498809827</v>
      </c>
      <c r="F82" s="31">
        <f>'raw data'!F82</f>
        <v>3.2769837289729202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bir1-1</v>
      </c>
      <c r="D83" s="81">
        <f>'raw data'!D83</f>
        <v>38387.81116898148</v>
      </c>
      <c r="E83" s="15">
        <f>'raw data'!E83</f>
        <v>15892.801763098947</v>
      </c>
      <c r="F83" s="31">
        <f>'raw data'!F83</f>
        <v>4.491084334045716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38387.818136574075</v>
      </c>
      <c r="E84" s="15">
        <f>'raw data'!E84</f>
        <v>79385.972650857</v>
      </c>
      <c r="F84" s="31">
        <f>'raw data'!F84</f>
        <v>2.3484382190734645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jp1-1</v>
      </c>
      <c r="D85" s="81">
        <f>'raw data'!D85</f>
        <v>38387.825104166666</v>
      </c>
      <c r="E85" s="177">
        <v>113780.955</v>
      </c>
      <c r="F85" s="177">
        <v>2.675927385011311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jgb-1</v>
      </c>
      <c r="D86" s="81">
        <f>'raw data'!D86</f>
        <v>38387.83206018519</v>
      </c>
      <c r="E86" s="15">
        <f>'raw data'!E86</f>
        <v>3049.415672510071</v>
      </c>
      <c r="F86" s="31">
        <f>'raw data'!F86</f>
        <v>1.0809142259061688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38387.83902777778</v>
      </c>
      <c r="E87" s="177">
        <v>79915.35</v>
      </c>
      <c r="F87" s="177">
        <v>1.5542920277102596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142r2  68-78</v>
      </c>
      <c r="D88" s="81">
        <f>'raw data'!D88</f>
        <v>38387.845983796295</v>
      </c>
      <c r="E88" s="15">
        <f>'raw data'!E88</f>
        <v>25711.61885843879</v>
      </c>
      <c r="F88" s="31">
        <f>'raw data'!F88</f>
        <v>2.6722801246977212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145r1  64-74</v>
      </c>
      <c r="D89" s="81">
        <f>'raw data'!D89</f>
        <v>38387.85293981482</v>
      </c>
      <c r="E89" s="177">
        <v>15622.605</v>
      </c>
      <c r="F89" s="177">
        <v>3.2506551831810238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145r3  28-36</v>
      </c>
      <c r="D90" s="81">
        <f>'raw data'!D90</f>
        <v>38387.85990740741</v>
      </c>
      <c r="E90" s="15">
        <f>'raw data'!E90</f>
        <v>18006.510559628176</v>
      </c>
      <c r="F90" s="31">
        <f>'raw data'!F90</f>
        <v>4.161965100054729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ja3-1</v>
      </c>
      <c r="D91" s="81">
        <f>'raw data'!D91</f>
        <v>38387.86685185185</v>
      </c>
      <c r="E91" s="177">
        <v>3442.935</v>
      </c>
      <c r="F91" s="177">
        <v>0.21215657715177136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38387.87380787037</v>
      </c>
      <c r="E92" s="15">
        <f>'raw data'!E92</f>
        <v>78749.96647592288</v>
      </c>
      <c r="F92" s="31">
        <f>'raw data'!F92</f>
        <v>3.2187384285148117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dts1-1</v>
      </c>
      <c r="D93" s="81">
        <f>'raw data'!D93</f>
        <v>38387.88077546296</v>
      </c>
      <c r="E93" s="15">
        <f>'raw data'!E93</f>
        <v>147276.9089482832</v>
      </c>
      <c r="F93" s="31">
        <f>'raw data'!F93</f>
        <v>0.4471083280981415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147r2  24-30</v>
      </c>
      <c r="D94" s="81">
        <f>'raw data'!D94</f>
        <v>38387.887719907405</v>
      </c>
      <c r="E94" s="15">
        <f>'raw data'!E94</f>
        <v>9815.426722693695</v>
      </c>
      <c r="F94" s="31">
        <f>'raw data'!F94</f>
        <v>2.7423960778916605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148r2  34-44</v>
      </c>
      <c r="D95" s="81">
        <f>'raw data'!D95</f>
        <v>38387.8946875</v>
      </c>
      <c r="E95" s="15">
        <f>'raw data'!E95</f>
        <v>4271.395045275319</v>
      </c>
      <c r="F95" s="31">
        <f>'raw data'!F95</f>
        <v>1.1266844182991087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149r2  10-20</v>
      </c>
      <c r="D96" s="81">
        <f>'raw data'!D96</f>
        <v>38387.90164351852</v>
      </c>
      <c r="E96" s="177">
        <v>30126.845</v>
      </c>
      <c r="F96" s="177">
        <v>3.2354051168058153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drift5</v>
      </c>
      <c r="D97" s="81">
        <f>'raw data'!D97</f>
        <v>38387.908587962964</v>
      </c>
      <c r="E97" s="177">
        <v>80705.845</v>
      </c>
      <c r="F97" s="177">
        <v>3.5512501216097845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bir1-2</v>
      </c>
      <c r="D98" s="81">
        <f>'raw data'!D98</f>
        <v>38387.91554398148</v>
      </c>
      <c r="E98" s="15">
        <f>'raw data'!E98</f>
        <v>16240.477843252504</v>
      </c>
      <c r="F98" s="31">
        <f>'raw data'!F98</f>
        <v>6.126150995767336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150r1  72-82</v>
      </c>
      <c r="D99" s="81">
        <f>'raw data'!D99</f>
        <v>38387.922488425924</v>
      </c>
      <c r="E99" s="15">
        <f>'raw data'!E99</f>
        <v>52672.60102781733</v>
      </c>
      <c r="F99" s="31">
        <f>'raw data'!F99</f>
        <v>1.2955877198440762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151r2  22-30</v>
      </c>
      <c r="D100" s="81">
        <f>'raw data'!D100</f>
        <v>38387.92943287037</v>
      </c>
      <c r="E100" s="15">
        <f>'raw data'!E100</f>
        <v>16662.7555938058</v>
      </c>
      <c r="F100" s="31">
        <f>'raw data'!F100</f>
        <v>1.412732151090296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bhvo2-1 unignited</v>
      </c>
      <c r="D101" s="81">
        <f>'raw data'!D101</f>
        <v>38387.936377314814</v>
      </c>
      <c r="E101" s="15">
        <f>'raw data'!E101</f>
        <v>12763.477905707585</v>
      </c>
      <c r="F101" s="31">
        <f>'raw data'!F101</f>
        <v>2.97800134062083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38387.94332175926</v>
      </c>
      <c r="E102" s="177">
        <v>83075.39</v>
      </c>
      <c r="F102" s="177">
        <v>2.205039265512598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155r2  20-26</v>
      </c>
      <c r="D103" s="81">
        <f>'raw data'!D103</f>
        <v>38387.950277777774</v>
      </c>
      <c r="E103" s="15">
        <f>'raw data'!E103</f>
        <v>7622.127631415165</v>
      </c>
      <c r="F103" s="31">
        <f>'raw data'!F103</f>
        <v>1.0220689456444771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jp1-2</v>
      </c>
      <c r="D104" s="81">
        <f>'raw data'!D104</f>
        <v>38387.95722222222</v>
      </c>
      <c r="E104" s="177">
        <v>120524.095</v>
      </c>
      <c r="F104" s="177">
        <v>3.4085296221168244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157r2  81-90</v>
      </c>
      <c r="D105" s="81">
        <f>'raw data'!D105</f>
        <v>38387.96417824074</v>
      </c>
      <c r="E105" s="177">
        <v>33901.92</v>
      </c>
      <c r="F105" s="177">
        <v>2.4217557106972185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136r2  4-14</v>
      </c>
      <c r="D106" s="81">
        <f>'raw data'!D106</f>
        <v>38387.971134259256</v>
      </c>
      <c r="E106" s="15">
        <f>'raw data'!E106</f>
        <v>54205.79017558984</v>
      </c>
      <c r="F106" s="31">
        <f>'raw data'!F106</f>
        <v>3.561787062709746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38387.97809027778</v>
      </c>
      <c r="E107" s="15">
        <f>'raw data'!E107</f>
        <v>86448.58688559463</v>
      </c>
      <c r="F107" s="31">
        <f>'raw data'!F107</f>
        <v>2.8768847413225798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ja3-2</v>
      </c>
      <c r="D108" s="81">
        <f>'raw data'!D108</f>
        <v>38387.98504629629</v>
      </c>
      <c r="E108" s="15">
        <f>'raw data'!E108</f>
        <v>3632.537677675137</v>
      </c>
      <c r="F108" s="31">
        <f>'raw data'!F108</f>
        <v>3.998496139768956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38387.99199074074</v>
      </c>
      <c r="E109" s="15">
        <f>'raw data'!E109</f>
        <v>829.8111663223618</v>
      </c>
      <c r="F109" s="31">
        <f>'raw data'!F109</f>
        <v>8.383221837330408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38387.998923611114</v>
      </c>
      <c r="E110" s="15">
        <f>'raw data'!E110</f>
        <v>160731.4597045167</v>
      </c>
      <c r="F110" s="31">
        <f>'raw data'!F110</f>
        <v>1.1564014695076512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bhvo2-2 unignited</v>
      </c>
      <c r="D111" s="81">
        <f>'raw data'!D111</f>
        <v>38388.00585648148</v>
      </c>
      <c r="E111" s="15">
        <f>'raw data'!E111</f>
        <v>13246.773293327577</v>
      </c>
      <c r="F111" s="31">
        <f>'raw data'!F111</f>
        <v>2.0622703240233404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38388.012824074074</v>
      </c>
      <c r="E112" s="15">
        <f>'raw data'!E112</f>
        <v>88646.87309847107</v>
      </c>
      <c r="F112" s="31">
        <f>'raw data'!F112</f>
        <v>1.1865570024331444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drift-1</v>
      </c>
      <c r="D120" s="81">
        <f>'raw data'!D120</f>
        <v>38387.7984375</v>
      </c>
      <c r="E120" s="15">
        <f>'raw data'!E120</f>
        <v>27781.892246949952</v>
      </c>
      <c r="F120" s="31">
        <f>'raw data'!F120</f>
        <v>1.7137901656477428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38387.80538194445</v>
      </c>
      <c r="E121" s="15">
        <f>'raw data'!E121</f>
        <v>4981.150073382054</v>
      </c>
      <c r="F121" s="31">
        <f>'raw data'!F121</f>
        <v>12.057637664496738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bir1-1</v>
      </c>
      <c r="D122" s="81">
        <f>'raw data'!D122</f>
        <v>38387.81234953704</v>
      </c>
      <c r="E122" s="15">
        <f>'raw data'!E122</f>
        <v>26023.26267769234</v>
      </c>
      <c r="F122" s="31">
        <f>'raw data'!F122</f>
        <v>1.8646468620752603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38387.81932870371</v>
      </c>
      <c r="E123" s="15">
        <f>'raw data'!E123</f>
        <v>27364.410916394256</v>
      </c>
      <c r="F123" s="31">
        <f>'raw data'!F123</f>
        <v>3.219022847753893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jp1-1</v>
      </c>
      <c r="D124" s="81">
        <f>'raw data'!D124</f>
        <v>38387.8262962963</v>
      </c>
      <c r="E124" s="179">
        <v>5279.96</v>
      </c>
      <c r="F124" s="180">
        <f>'raw data'!F124</f>
        <v>13.328675023413526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jgb-1</v>
      </c>
      <c r="D125" s="81">
        <f>'raw data'!D125</f>
        <v>38387.83325231481</v>
      </c>
      <c r="E125" s="15">
        <f>'raw data'!E125</f>
        <v>19218.43569334234</v>
      </c>
      <c r="F125" s="31">
        <f>'raw data'!F125</f>
        <v>5.562800932106756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38387.840208333335</v>
      </c>
      <c r="E126" s="177">
        <v>26572.82</v>
      </c>
      <c r="F126" s="177"/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142r2  68-78</v>
      </c>
      <c r="D127" s="81">
        <f>'raw data'!D127</f>
        <v>38387.84716435185</v>
      </c>
      <c r="E127" s="15">
        <f>'raw data'!E127</f>
        <v>11414.733757319405</v>
      </c>
      <c r="F127" s="31">
        <f>'raw data'!F127</f>
        <v>2.8252695702641897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145r1  64-74</v>
      </c>
      <c r="D128" s="81">
        <f>'raw data'!D128</f>
        <v>38387.85413194444</v>
      </c>
      <c r="E128" s="15">
        <f>'raw data'!E128</f>
        <v>6996.307167125671</v>
      </c>
      <c r="F128" s="31">
        <f>'raw data'!F128</f>
        <v>8.948065045235118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145r3  28-36</v>
      </c>
      <c r="D129" s="81">
        <f>'raw data'!D129</f>
        <v>38387.86108796296</v>
      </c>
      <c r="E129" s="15">
        <f>'raw data'!E129</f>
        <v>15273.179169860752</v>
      </c>
      <c r="F129" s="31">
        <f>'raw data'!F129</f>
        <v>4.9825991703952806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ja3-1</v>
      </c>
      <c r="D130" s="81">
        <f>'raw data'!D130</f>
        <v>38387.86803240741</v>
      </c>
      <c r="E130" s="15">
        <f>'raw data'!E130</f>
        <v>11286.39843243307</v>
      </c>
      <c r="F130" s="31">
        <f>'raw data'!F130</f>
        <v>6.031750613379759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38387.87501157408</v>
      </c>
      <c r="E131" s="15">
        <f>'raw data'!E131</f>
        <v>28180.56098407487</v>
      </c>
      <c r="F131" s="31">
        <f>'raw data'!F131</f>
        <v>4.440673737520511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dts1-1</v>
      </c>
      <c r="D132" s="81">
        <f>'raw data'!D132</f>
        <v>38387.88196759259</v>
      </c>
      <c r="E132" s="15">
        <f>'raw data'!E132</f>
        <v>4866.007530703221</v>
      </c>
      <c r="F132" s="31">
        <f>'raw data'!F132</f>
        <v>3.8991240617126492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147r2  24-30</v>
      </c>
      <c r="D133" s="81">
        <f>'raw data'!D133</f>
        <v>38387.88891203704</v>
      </c>
      <c r="E133" s="15">
        <f>'raw data'!E133</f>
        <v>6415.561334656746</v>
      </c>
      <c r="F133" s="31">
        <f>'raw data'!F133</f>
        <v>7.240300054458897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148r2  34-44</v>
      </c>
      <c r="D134" s="81">
        <f>'raw data'!D134</f>
        <v>38387.89586805556</v>
      </c>
      <c r="E134" s="177">
        <v>5102.29</v>
      </c>
      <c r="F134" s="177">
        <v>5.372985445084793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149r2  10-20</v>
      </c>
      <c r="D135" s="81">
        <f>'raw data'!D135</f>
        <v>38387.90283564815</v>
      </c>
      <c r="E135" s="15">
        <f>'raw data'!E135</f>
        <v>15164.571054118918</v>
      </c>
      <c r="F135" s="31">
        <f>'raw data'!F135</f>
        <v>4.0498158431929205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drift5</v>
      </c>
      <c r="D136" s="81">
        <f>'raw data'!D136</f>
        <v>38387.909780092596</v>
      </c>
      <c r="E136" s="15">
        <f>'raw data'!E136</f>
        <v>27845.381549980906</v>
      </c>
      <c r="F136" s="31">
        <f>'raw data'!F136</f>
        <v>4.911791624717807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bir1-2</v>
      </c>
      <c r="D137" s="81">
        <f>'raw data'!D137</f>
        <v>38387.91673611111</v>
      </c>
      <c r="E137" s="15">
        <f>'raw data'!E137</f>
        <v>26543.84089911305</v>
      </c>
      <c r="F137" s="31">
        <f>'raw data'!F137</f>
        <v>3.1883503287917643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150r1  72-82</v>
      </c>
      <c r="D138" s="81">
        <f>'raw data'!D138</f>
        <v>38387.923680555556</v>
      </c>
      <c r="E138" s="15">
        <f>'raw data'!E138</f>
        <v>19192.479158480295</v>
      </c>
      <c r="F138" s="31">
        <f>'raw data'!F138</f>
        <v>2.6762159441979962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151r2  22-30</v>
      </c>
      <c r="D139" s="81">
        <f>'raw data'!D139</f>
        <v>38387.930625</v>
      </c>
      <c r="E139" s="15">
        <f>'raw data'!E139</f>
        <v>8855.309610343807</v>
      </c>
      <c r="F139" s="31">
        <f>'raw data'!F139</f>
        <v>6.972943742480925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bhvo2-1 unignited</v>
      </c>
      <c r="D140" s="81">
        <f>'raw data'!D140</f>
        <v>38387.937569444446</v>
      </c>
      <c r="E140" s="15">
        <f>'raw data'!E140</f>
        <v>25032.777835395133</v>
      </c>
      <c r="F140" s="31">
        <f>'raw data'!F140</f>
        <v>3.1840937954820987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38387.94452546296</v>
      </c>
      <c r="E141" s="177">
        <v>28881.795</v>
      </c>
      <c r="F141" s="177">
        <v>0.16180672694324405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155r2  20-26</v>
      </c>
      <c r="D142" s="81">
        <f>'raw data'!D142</f>
        <v>38387.951469907406</v>
      </c>
      <c r="E142" s="15">
        <f>'raw data'!E142</f>
        <v>4784.9889419640085</v>
      </c>
      <c r="F142" s="31">
        <f>'raw data'!F142</f>
        <v>3.2475026666059024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jp1-2</v>
      </c>
      <c r="D143" s="81">
        <f>'raw data'!D143</f>
        <v>38387.95841435185</v>
      </c>
      <c r="E143" s="15">
        <f>'raw data'!E143</f>
        <v>5244.006516554541</v>
      </c>
      <c r="F143" s="31">
        <f>'raw data'!F143</f>
        <v>5.739708168946278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157r2  81-90</v>
      </c>
      <c r="D144" s="81">
        <f>'raw data'!D144</f>
        <v>38387.9653587963</v>
      </c>
      <c r="E144" s="15">
        <f>'raw data'!E144</f>
        <v>10132.063052133879</v>
      </c>
      <c r="F144" s="31">
        <f>'raw data'!F144</f>
        <v>2.293406856021455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136r2  4-14</v>
      </c>
      <c r="D145" s="81">
        <f>'raw data'!D145</f>
        <v>38387.97231481481</v>
      </c>
      <c r="E145" s="15">
        <f>'raw data'!E145</f>
        <v>41366.031199955774</v>
      </c>
      <c r="F145" s="31">
        <f>'raw data'!F145</f>
        <v>1.693485809394544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38387.97928240741</v>
      </c>
      <c r="E146" s="15">
        <f>'raw data'!E146</f>
        <v>28594.88487279629</v>
      </c>
      <c r="F146" s="31">
        <f>'raw data'!F146</f>
        <v>6.009921424831697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ja3-2</v>
      </c>
      <c r="D147" s="81">
        <f>'raw data'!D147</f>
        <v>38387.986238425925</v>
      </c>
      <c r="E147" s="15">
        <f>'raw data'!E147</f>
        <v>11733.833609273002</v>
      </c>
      <c r="F147" s="31">
        <f>'raw data'!F147</f>
        <v>1.9133015224598384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38387.99318287037</v>
      </c>
      <c r="E148" s="15">
        <f>'raw data'!E148</f>
        <v>5442.687539037163</v>
      </c>
      <c r="F148" s="31">
        <f>'raw data'!F148</f>
        <v>11.507327637525984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38388.00011574074</v>
      </c>
      <c r="E149" s="15">
        <f>'raw data'!E149</f>
        <v>4832.777663938392</v>
      </c>
      <c r="F149" s="31">
        <f>'raw data'!F149</f>
        <v>10.08157917758293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bhvo2-2 unignited</v>
      </c>
      <c r="D150" s="81">
        <f>'raw data'!D150</f>
        <v>38388.007060185184</v>
      </c>
      <c r="E150" s="177">
        <v>25754.685</v>
      </c>
      <c r="F150" s="177">
        <v>2.1774103428389715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38388.014016203706</v>
      </c>
      <c r="E151" s="15">
        <f>'raw data'!E151</f>
        <v>28362.60075102631</v>
      </c>
      <c r="F151" s="31">
        <f>'raw data'!F151</f>
        <v>5.808651314850615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drift-1</v>
      </c>
      <c r="D159" s="81">
        <f>'raw data'!D159</f>
        <v>38387.79659722222</v>
      </c>
      <c r="E159" s="15">
        <f>'raw data'!E159</f>
        <v>62981.021070242714</v>
      </c>
      <c r="F159" s="31">
        <f>'raw data'!F159</f>
        <v>3.767195076728861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38387.803564814814</v>
      </c>
      <c r="E160" s="15">
        <f>'raw data'!E160</f>
        <v>648.0056854518809</v>
      </c>
      <c r="F160" s="31">
        <f>'raw data'!F160</f>
        <v>56.93109444620353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bir1-1</v>
      </c>
      <c r="D161" s="81">
        <f>'raw data'!D161</f>
        <v>38387.810520833336</v>
      </c>
      <c r="E161" s="177">
        <v>16195.14</v>
      </c>
      <c r="F161" s="177">
        <v>0.2611840814665013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38387.81748842593</v>
      </c>
      <c r="E162" s="15">
        <f>'raw data'!E162</f>
        <v>62240.44197172028</v>
      </c>
      <c r="F162" s="31">
        <f>'raw data'!F162</f>
        <v>4.818270851113962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jp1-1</v>
      </c>
      <c r="D163" s="81">
        <f>'raw data'!D163</f>
        <v>38387.82445601852</v>
      </c>
      <c r="E163" s="15">
        <f>'raw data'!E163</f>
        <v>225623.28292339784</v>
      </c>
      <c r="F163" s="31">
        <f>'raw data'!F163</f>
        <v>0.43807423230303877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jgb-1</v>
      </c>
      <c r="D164" s="81">
        <f>'raw data'!D164</f>
        <v>38387.83142361111</v>
      </c>
      <c r="E164" s="15">
        <f>'raw data'!E164</f>
        <v>3258.0524708757107</v>
      </c>
      <c r="F164" s="31">
        <f>'raw data'!F164</f>
        <v>3.349206241764767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38387.83837962963</v>
      </c>
      <c r="E165" s="15">
        <f>'raw data'!E165</f>
        <v>64816.820271440294</v>
      </c>
      <c r="F165" s="31">
        <f>'raw data'!F165</f>
        <v>2.129348379169363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142r2  68-78</v>
      </c>
      <c r="D166" s="81">
        <f>'raw data'!D166</f>
        <v>38387.84533564815</v>
      </c>
      <c r="E166" s="177">
        <v>16838.585</v>
      </c>
      <c r="F166" s="177">
        <v>1.3025883852851698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145r1  64-74</v>
      </c>
      <c r="D167" s="81">
        <f>'raw data'!D167</f>
        <v>38387.85229166667</v>
      </c>
      <c r="E167" s="15">
        <f>'raw data'!E167</f>
        <v>9135.420649736981</v>
      </c>
      <c r="F167" s="31">
        <f>'raw data'!F167</f>
        <v>5.538466686028815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145r3  28-36</v>
      </c>
      <c r="D168" s="81">
        <f>'raw data'!D168</f>
        <v>38387.85925925926</v>
      </c>
      <c r="E168" s="15">
        <f>'raw data'!E168</f>
        <v>30823.026276157852</v>
      </c>
      <c r="F168" s="31">
        <f>'raw data'!F168</f>
        <v>0.9829948177866876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ja3-1</v>
      </c>
      <c r="D169" s="81">
        <f>'raw data'!D169</f>
        <v>38387.86620370371</v>
      </c>
      <c r="E169" s="177">
        <v>3484.22</v>
      </c>
      <c r="F169" s="177">
        <v>5.402409295390242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38387.87315972222</v>
      </c>
      <c r="E170" s="15">
        <f>'raw data'!E170</f>
        <v>65121.62242227151</v>
      </c>
      <c r="F170" s="31">
        <f>'raw data'!F170</f>
        <v>3.3078809011947623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dts1-1</v>
      </c>
      <c r="D171" s="81">
        <f>'raw data'!D171</f>
        <v>38387.88012731481</v>
      </c>
      <c r="E171" s="15">
        <f>'raw data'!E171</f>
        <v>217673.75268290687</v>
      </c>
      <c r="F171" s="31">
        <f>'raw data'!F171</f>
        <v>1.0222017289634422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147r2  24-30</v>
      </c>
      <c r="D172" s="81">
        <f>'raw data'!D172</f>
        <v>38387.887083333335</v>
      </c>
      <c r="E172" s="177">
        <v>8921.975</v>
      </c>
      <c r="F172" s="177">
        <v>1.9594093181473864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148r2  34-44</v>
      </c>
      <c r="D173" s="81">
        <f>'raw data'!D173</f>
        <v>38387.89403935185</v>
      </c>
      <c r="E173" s="15">
        <f>'raw data'!E173</f>
        <v>6096.5887744593065</v>
      </c>
      <c r="F173" s="31">
        <f>'raw data'!F173</f>
        <v>4.867944484511009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149r2  10-20</v>
      </c>
      <c r="D174" s="81">
        <f>'raw data'!D174</f>
        <v>38387.90099537037</v>
      </c>
      <c r="E174" s="15">
        <f>'raw data'!E174</f>
        <v>16024.827195198035</v>
      </c>
      <c r="F174" s="31">
        <f>'raw data'!F174</f>
        <v>1.618998370676072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drift5</v>
      </c>
      <c r="D175" s="81">
        <f>'raw data'!D175</f>
        <v>38387.90793981482</v>
      </c>
      <c r="E175" s="177">
        <v>63210.125</v>
      </c>
      <c r="F175" s="177">
        <v>2.0924435177774123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bir1-2</v>
      </c>
      <c r="D176" s="81">
        <f>'raw data'!D176</f>
        <v>38387.91489583333</v>
      </c>
      <c r="E176" s="15">
        <f>'raw data'!E176</f>
        <v>16460.08919262886</v>
      </c>
      <c r="F176" s="31">
        <f>'raw data'!F176</f>
        <v>8.429029523593695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150r1  72-82</v>
      </c>
      <c r="D177" s="81">
        <f>'raw data'!D177</f>
        <v>38387.921851851854</v>
      </c>
      <c r="E177" s="15">
        <f>'raw data'!E177</f>
        <v>22592.147833962958</v>
      </c>
      <c r="F177" s="31">
        <f>'raw data'!F177</f>
        <v>1.6166539404701874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151r2  22-30</v>
      </c>
      <c r="D178" s="81">
        <f>'raw data'!D178</f>
        <v>38387.92878472222</v>
      </c>
      <c r="E178" s="177">
        <v>8723.805</v>
      </c>
      <c r="F178" s="177">
        <v>2.438211203123248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bhvo2-1 unignited</v>
      </c>
      <c r="D179" s="81">
        <f>'raw data'!D179</f>
        <v>38387.93572916667</v>
      </c>
      <c r="E179" s="177">
        <v>12053.59</v>
      </c>
      <c r="F179" s="177">
        <v>3.253013021876248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38387.94268518518</v>
      </c>
      <c r="E180" s="15">
        <f>'raw data'!E180</f>
        <v>64093.64615955386</v>
      </c>
      <c r="F180" s="31">
        <f>'raw data'!F180</f>
        <v>2.6986105515189083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155r2  20-26</v>
      </c>
      <c r="D181" s="81">
        <f>'raw data'!D181</f>
        <v>38387.949641203704</v>
      </c>
      <c r="E181" s="177">
        <v>8851.865</v>
      </c>
      <c r="F181" s="177">
        <v>1.6806423922405334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jp1-2</v>
      </c>
      <c r="D182" s="81">
        <f>'raw data'!D182</f>
        <v>38387.95657407407</v>
      </c>
      <c r="E182" s="15">
        <f>'raw data'!E182</f>
        <v>232129.22240215197</v>
      </c>
      <c r="F182" s="31">
        <f>'raw data'!F182</f>
        <v>4.763857196869685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157r2  81-90</v>
      </c>
      <c r="D183" s="81">
        <f>'raw data'!D183</f>
        <v>38387.963530092595</v>
      </c>
      <c r="E183" s="177">
        <v>17574.745</v>
      </c>
      <c r="F183" s="177">
        <v>1.3731549069482116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136r2  4-14</v>
      </c>
      <c r="D184" s="81">
        <f>'raw data'!D184</f>
        <v>38387.97048611111</v>
      </c>
      <c r="E184" s="177">
        <v>105836</v>
      </c>
      <c r="F184" s="177"/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38387.97744212963</v>
      </c>
      <c r="E185" s="15">
        <f>'raw data'!E185</f>
        <v>66066.33032696968</v>
      </c>
      <c r="F185" s="31">
        <f>'raw data'!F185</f>
        <v>3.524217884483625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ja3-2</v>
      </c>
      <c r="D186" s="81">
        <f>'raw data'!D186</f>
        <v>38387.98440972222</v>
      </c>
      <c r="E186" s="181">
        <v>3847.23</v>
      </c>
      <c r="F186" s="180"/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38387.99135416667</v>
      </c>
      <c r="E187" s="179">
        <v>533.36</v>
      </c>
      <c r="F187" s="180"/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38387.99827546296</v>
      </c>
      <c r="E188" s="177">
        <v>232876.875</v>
      </c>
      <c r="F188" s="177">
        <v>2.0345290935977647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bhvo2-2 unignited</v>
      </c>
      <c r="D189" s="81">
        <f>'raw data'!D189</f>
        <v>38388.005219907405</v>
      </c>
      <c r="E189" s="15">
        <f>'raw data'!E189</f>
        <v>11834.358460041534</v>
      </c>
      <c r="F189" s="31">
        <f>'raw data'!F189</f>
        <v>3.22554123943924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38388.01217592593</v>
      </c>
      <c r="E190" s="15">
        <f>'raw data'!E190</f>
        <v>70176.08905730136</v>
      </c>
      <c r="F190" s="31">
        <f>'raw data'!F190</f>
        <v>1.1714916752056006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drift-1</v>
      </c>
      <c r="D198" s="81">
        <f>'raw data'!D198</f>
        <v>38387.799305555556</v>
      </c>
      <c r="E198" s="15">
        <f>'raw data'!E198</f>
        <v>38028.197054793236</v>
      </c>
      <c r="F198" s="31">
        <f>'raw data'!F198</f>
        <v>4.018196831221184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38387.80626157407</v>
      </c>
      <c r="E199" s="15">
        <f>'raw data'!E199</f>
        <v>320.35788496658785</v>
      </c>
      <c r="F199" s="31">
        <f>'raw data'!F199</f>
        <v>27.5839235356525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bir1-1</v>
      </c>
      <c r="D200" s="81">
        <f>'raw data'!D200</f>
        <v>38387.81322916667</v>
      </c>
      <c r="E200" s="177">
        <v>55337.8</v>
      </c>
      <c r="F200" s="177">
        <v>0.1616474484593767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38387.82019675926</v>
      </c>
      <c r="E201" s="15">
        <f>'raw data'!E201</f>
        <v>39823.21825161803</v>
      </c>
      <c r="F201" s="31">
        <f>'raw data'!F201</f>
        <v>0.44257558373347067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jp1-1</v>
      </c>
      <c r="D202" s="81">
        <f>'raw data'!D202</f>
        <v>38387.82717592592</v>
      </c>
      <c r="E202" s="15">
        <f>'raw data'!E202</f>
        <v>9060.32266342769</v>
      </c>
      <c r="F202" s="31">
        <f>'raw data'!F202</f>
        <v>2.7249190172736424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jgb-1</v>
      </c>
      <c r="D203" s="81">
        <f>'raw data'!D203</f>
        <v>38387.8341087963</v>
      </c>
      <c r="E203" s="15">
        <f>'raw data'!E203</f>
        <v>43928.530492001184</v>
      </c>
      <c r="F203" s="31">
        <f>'raw data'!F203</f>
        <v>0.8518069263241587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38387.84108796297</v>
      </c>
      <c r="E204" s="15">
        <f>'raw data'!E204</f>
        <v>40226.22208278602</v>
      </c>
      <c r="F204" s="31">
        <f>'raw data'!F204</f>
        <v>0.9451129864151316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142r2  68-78</v>
      </c>
      <c r="D205" s="81">
        <f>'raw data'!D205</f>
        <v>38387.84804398148</v>
      </c>
      <c r="E205" s="15">
        <f>'raw data'!E205</f>
        <v>33461.88359160557</v>
      </c>
      <c r="F205" s="31">
        <f>'raw data'!F205</f>
        <v>4.0532738132045765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145r1  64-74</v>
      </c>
      <c r="D206" s="81">
        <f>'raw data'!D206</f>
        <v>38387.855</v>
      </c>
      <c r="E206" s="15">
        <f>'raw data'!E206</f>
        <v>44567.48024190885</v>
      </c>
      <c r="F206" s="31">
        <f>'raw data'!F206</f>
        <v>2.819144053449669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145r3  28-36</v>
      </c>
      <c r="D207" s="81">
        <f>'raw data'!D207</f>
        <v>38387.861967592595</v>
      </c>
      <c r="E207" s="177">
        <v>18650.44</v>
      </c>
      <c r="F207" s="177">
        <v>0.7335477317393532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ja3-1</v>
      </c>
      <c r="D208" s="81">
        <f>'raw data'!D208</f>
        <v>38387.86890046296</v>
      </c>
      <c r="E208" s="15">
        <f>'raw data'!E208</f>
        <v>26251.180707147174</v>
      </c>
      <c r="F208" s="31">
        <f>'raw data'!F208</f>
        <v>1.5509034864015099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38387.87587962963</v>
      </c>
      <c r="E209" s="15">
        <f>'raw data'!E209</f>
        <v>39574.39925504421</v>
      </c>
      <c r="F209" s="31">
        <f>'raw data'!F209</f>
        <v>3.337551601598394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dts1-1</v>
      </c>
      <c r="D210" s="81">
        <f>'raw data'!D210</f>
        <v>38387.88282407408</v>
      </c>
      <c r="E210" s="15">
        <f>'raw data'!E210</f>
        <v>4343.148270416575</v>
      </c>
      <c r="F210" s="31">
        <f>'raw data'!F210</f>
        <v>5.489140942964395</v>
      </c>
    </row>
    <row r="211" spans="1:9" ht="11.25">
      <c r="A211" s="16">
        <f>'raw data'!A211</f>
        <v>0</v>
      </c>
      <c r="B211" s="15">
        <f>'raw data'!B211</f>
        <v>0</v>
      </c>
      <c r="C211" s="15" t="str">
        <f>'raw data'!C211</f>
        <v>147r2  24-30</v>
      </c>
      <c r="D211" s="81">
        <f>'raw data'!D211</f>
        <v>38387.88978009259</v>
      </c>
      <c r="E211" s="15">
        <f>'raw data'!E211</f>
        <v>50290.42967050509</v>
      </c>
      <c r="F211" s="31">
        <f>'raw data'!F211</f>
        <v>5.74420040529277</v>
      </c>
      <c r="I211" s="88"/>
    </row>
    <row r="212" spans="1:9" ht="11.25">
      <c r="A212" s="16">
        <f>'raw data'!A212</f>
        <v>0</v>
      </c>
      <c r="B212" s="15">
        <f>'raw data'!B212</f>
        <v>0</v>
      </c>
      <c r="C212" s="15" t="str">
        <f>'raw data'!C212</f>
        <v>148r2  34-44</v>
      </c>
      <c r="D212" s="81">
        <f>'raw data'!D212</f>
        <v>38387.89674768518</v>
      </c>
      <c r="E212" s="15">
        <f>'raw data'!E212</f>
        <v>52943.269149290165</v>
      </c>
      <c r="F212" s="31">
        <f>'raw data'!F212</f>
        <v>2.460999193231677</v>
      </c>
      <c r="I212" s="88"/>
    </row>
    <row r="213" spans="1:9" ht="11.25">
      <c r="A213" s="16">
        <f>'raw data'!A213</f>
        <v>0</v>
      </c>
      <c r="B213" s="15">
        <f>'raw data'!B213</f>
        <v>0</v>
      </c>
      <c r="C213" s="15" t="str">
        <f>'raw data'!C213</f>
        <v>149r2  10-20</v>
      </c>
      <c r="D213" s="81">
        <f>'raw data'!D213</f>
        <v>38387.903703703705</v>
      </c>
      <c r="E213" s="15">
        <f>'raw data'!E213</f>
        <v>45922.70465213623</v>
      </c>
      <c r="F213" s="31">
        <f>'raw data'!F213</f>
        <v>3.176945895504965</v>
      </c>
      <c r="I213" s="88"/>
    </row>
    <row r="214" spans="1:9" ht="11.25">
      <c r="A214" s="16">
        <f>'raw data'!A214</f>
        <v>0</v>
      </c>
      <c r="B214" s="15">
        <f>'raw data'!B214</f>
        <v>0</v>
      </c>
      <c r="C214" s="15" t="str">
        <f>'raw data'!C214</f>
        <v>drift5</v>
      </c>
      <c r="D214" s="81">
        <f>'raw data'!D214</f>
        <v>38387.91064814815</v>
      </c>
      <c r="E214" s="177">
        <v>40241.045</v>
      </c>
      <c r="F214" s="177">
        <v>0.8146347610658079</v>
      </c>
      <c r="I214" s="88"/>
    </row>
    <row r="215" spans="1:9" ht="11.25">
      <c r="A215" s="16">
        <f>'raw data'!A215</f>
        <v>0</v>
      </c>
      <c r="B215" s="15">
        <f>'raw data'!B215</f>
        <v>0</v>
      </c>
      <c r="C215" s="15" t="str">
        <f>'raw data'!C215</f>
        <v>bir1-2</v>
      </c>
      <c r="D215" s="81">
        <f>'raw data'!D215</f>
        <v>38387.917604166665</v>
      </c>
      <c r="E215" s="177">
        <v>56810.885</v>
      </c>
      <c r="F215" s="177">
        <v>1.3435042161361042</v>
      </c>
      <c r="I215" s="88"/>
    </row>
    <row r="216" spans="1:9" ht="11.25">
      <c r="A216" s="16">
        <f>'raw data'!A216</f>
        <v>0</v>
      </c>
      <c r="B216" s="15">
        <f>'raw data'!B216</f>
        <v>0</v>
      </c>
      <c r="C216" s="15" t="str">
        <f>'raw data'!C216</f>
        <v>150r1  72-82</v>
      </c>
      <c r="D216" s="81">
        <f>'raw data'!D216</f>
        <v>38387.92454861111</v>
      </c>
      <c r="E216" s="15">
        <f>'raw data'!E216</f>
        <v>38934.48101099756</v>
      </c>
      <c r="F216" s="31">
        <f>'raw data'!F216</f>
        <v>0.8456259392101095</v>
      </c>
      <c r="I216" s="88"/>
    </row>
    <row r="217" spans="1:9" ht="11.25">
      <c r="A217" s="16">
        <f>'raw data'!A217</f>
        <v>0</v>
      </c>
      <c r="B217" s="15">
        <f>'raw data'!B217</f>
        <v>0</v>
      </c>
      <c r="C217" s="15" t="str">
        <f>'raw data'!C217</f>
        <v>151r2  22-30</v>
      </c>
      <c r="D217" s="81">
        <f>'raw data'!D217</f>
        <v>38387.931493055556</v>
      </c>
      <c r="E217" s="15">
        <f>'raw data'!E217</f>
        <v>60069.06224437766</v>
      </c>
      <c r="F217" s="31">
        <f>'raw data'!F217</f>
        <v>3.962615484279029</v>
      </c>
      <c r="I217" s="88"/>
    </row>
    <row r="218" spans="1:9" ht="11.25">
      <c r="A218" s="16">
        <f>'raw data'!A218</f>
        <v>0</v>
      </c>
      <c r="B218" s="15">
        <f>'raw data'!B218</f>
        <v>0</v>
      </c>
      <c r="C218" s="15" t="str">
        <f>'raw data'!C218</f>
        <v>bhvo2-1 unignited</v>
      </c>
      <c r="D218" s="81">
        <f>'raw data'!D218</f>
        <v>38387.9384375</v>
      </c>
      <c r="E218" s="177">
        <v>39666.78</v>
      </c>
      <c r="F218" s="177">
        <v>3.102369768147548</v>
      </c>
      <c r="I218" s="88"/>
    </row>
    <row r="219" spans="1:9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38387.945393518516</v>
      </c>
      <c r="E219" s="15">
        <f>'raw data'!E219</f>
        <v>40621.74527737847</v>
      </c>
      <c r="F219" s="31">
        <f>'raw data'!F219</f>
        <v>1.0491018771060043</v>
      </c>
      <c r="I219" s="88"/>
    </row>
    <row r="220" spans="1:9" ht="11.25">
      <c r="A220" s="16">
        <f>'raw data'!A220</f>
        <v>0</v>
      </c>
      <c r="B220" s="15">
        <f>'raw data'!B220</f>
        <v>0</v>
      </c>
      <c r="C220" s="15" t="str">
        <f>'raw data'!C220</f>
        <v>155r2  20-26</v>
      </c>
      <c r="D220" s="81">
        <f>'raw data'!D220</f>
        <v>38387.95233796296</v>
      </c>
      <c r="E220" s="15">
        <f>'raw data'!E220</f>
        <v>52895.42659329895</v>
      </c>
      <c r="F220" s="31">
        <f>'raw data'!F220</f>
        <v>0.4494418113539163</v>
      </c>
      <c r="I220" s="88"/>
    </row>
    <row r="221" spans="1:9" ht="11.25">
      <c r="A221" s="16">
        <f>'raw data'!A221</f>
        <v>0</v>
      </c>
      <c r="B221" s="15">
        <f>'raw data'!B221</f>
        <v>0</v>
      </c>
      <c r="C221" s="15" t="str">
        <f>'raw data'!C221</f>
        <v>jp1-2</v>
      </c>
      <c r="D221" s="81">
        <f>'raw data'!D221</f>
        <v>38387.959282407406</v>
      </c>
      <c r="E221" s="15">
        <f>'raw data'!E221</f>
        <v>9291.427359825148</v>
      </c>
      <c r="F221" s="31">
        <f>'raw data'!F221</f>
        <v>1.0549770636721763</v>
      </c>
      <c r="I221" s="88"/>
    </row>
    <row r="222" spans="1:9" ht="11.25">
      <c r="A222" s="16">
        <f>'raw data'!A222</f>
        <v>0</v>
      </c>
      <c r="B222" s="15">
        <f>'raw data'!B222</f>
        <v>0</v>
      </c>
      <c r="C222" s="15" t="str">
        <f>'raw data'!C222</f>
        <v>157r2  81-90</v>
      </c>
      <c r="D222" s="81">
        <f>'raw data'!D222</f>
        <v>38387.96623842593</v>
      </c>
      <c r="E222" s="15">
        <f>'raw data'!E222</f>
        <v>51660.83090464584</v>
      </c>
      <c r="F222" s="31">
        <f>'raw data'!F222</f>
        <v>3.165735030514124</v>
      </c>
      <c r="I222" s="88"/>
    </row>
    <row r="223" spans="1:9" ht="11.25">
      <c r="A223" s="16">
        <f>'raw data'!A223</f>
        <v>0</v>
      </c>
      <c r="B223" s="15">
        <f>'raw data'!B223</f>
        <v>0</v>
      </c>
      <c r="C223" s="15" t="str">
        <f>'raw data'!C223</f>
        <v>136r2  4-14</v>
      </c>
      <c r="D223" s="81">
        <f>'raw data'!D223</f>
        <v>38387.97319444444</v>
      </c>
      <c r="E223" s="15">
        <f>'raw data'!E223</f>
        <v>22835.585119755175</v>
      </c>
      <c r="F223" s="31">
        <f>'raw data'!F223</f>
        <v>3.5106033070781115</v>
      </c>
      <c r="I223" s="88"/>
    </row>
    <row r="224" spans="1:9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38387.980150462965</v>
      </c>
      <c r="E224" s="177">
        <v>39763.005000000005</v>
      </c>
      <c r="F224" s="177">
        <v>0.5780072955874279</v>
      </c>
      <c r="I224" s="88"/>
    </row>
    <row r="225" spans="1:9" ht="11.25">
      <c r="A225" s="16">
        <f>'raw data'!A225</f>
        <v>0</v>
      </c>
      <c r="B225" s="15">
        <f>'raw data'!B225</f>
        <v>0</v>
      </c>
      <c r="C225" s="15" t="str">
        <f>'raw data'!C225</f>
        <v>ja3-2</v>
      </c>
      <c r="D225" s="81">
        <f>'raw data'!D225</f>
        <v>38387.98711805556</v>
      </c>
      <c r="E225" s="15">
        <f>'raw data'!E225</f>
        <v>27363.415977665703</v>
      </c>
      <c r="F225" s="31">
        <f>'raw data'!F225</f>
        <v>2.446281202875862</v>
      </c>
      <c r="I225" s="88"/>
    </row>
    <row r="226" spans="1:9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38387.994050925925</v>
      </c>
      <c r="E226" s="15">
        <f>'raw data'!E226</f>
        <v>453.9941540330825</v>
      </c>
      <c r="F226" s="31">
        <f>'raw data'!F226</f>
        <v>15.334263479710392</v>
      </c>
      <c r="I226" s="88"/>
    </row>
    <row r="227" spans="1:9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38388.00098379629</v>
      </c>
      <c r="E227" s="177">
        <v>4345.635</v>
      </c>
      <c r="F227" s="177">
        <v>7.31285987884031</v>
      </c>
      <c r="I227" s="88"/>
    </row>
    <row r="228" spans="1:9" ht="11.25">
      <c r="A228" s="16">
        <f>'raw data'!A228</f>
        <v>0</v>
      </c>
      <c r="B228" s="15">
        <f>'raw data'!B228</f>
        <v>0</v>
      </c>
      <c r="C228" s="15" t="str">
        <f>'raw data'!C228</f>
        <v>bhvo2-2 unignited</v>
      </c>
      <c r="D228" s="81">
        <f>'raw data'!D228</f>
        <v>38388.00792824074</v>
      </c>
      <c r="E228" s="15">
        <f>'raw data'!E228</f>
        <v>39778.52020746456</v>
      </c>
      <c r="F228" s="31">
        <f>'raw data'!F228</f>
        <v>1.4124620017261014</v>
      </c>
      <c r="I228" s="88"/>
    </row>
    <row r="229" spans="1:9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38388.01488425926</v>
      </c>
      <c r="E229" s="177">
        <v>40709.02</v>
      </c>
      <c r="F229" s="177">
        <v>0.9291825947037807</v>
      </c>
      <c r="I229" s="88"/>
    </row>
    <row r="230" spans="1:9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  <c r="I230" s="88"/>
    </row>
    <row r="231" spans="1:9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  <c r="I231" s="88"/>
    </row>
    <row r="232" spans="1:9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  <c r="I232" s="88"/>
    </row>
    <row r="233" spans="1:9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  <c r="I233" s="88"/>
    </row>
    <row r="234" spans="1:9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  <c r="I234" s="88"/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drift-1</v>
      </c>
      <c r="D237" s="81">
        <f>'raw data'!D237</f>
        <v>38387.800208333334</v>
      </c>
      <c r="E237" s="15">
        <f>'raw data'!E237</f>
        <v>5471590.308164984</v>
      </c>
      <c r="F237" s="31">
        <f>'raw data'!F237</f>
        <v>2.631288204782994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38387.80716435185</v>
      </c>
      <c r="E238" s="15">
        <f>'raw data'!E238</f>
        <v>5987.974881780971</v>
      </c>
      <c r="F238" s="31">
        <f>'raw data'!F238</f>
        <v>13.60806308888351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bir1-1</v>
      </c>
      <c r="D239" s="81">
        <f>'raw data'!D239</f>
        <v>38387.81414351852</v>
      </c>
      <c r="E239" s="15">
        <f>'raw data'!E239</f>
        <v>1492835.7750375299</v>
      </c>
      <c r="F239" s="31">
        <f>'raw data'!F239</f>
        <v>2.080464463530507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38387.82111111111</v>
      </c>
      <c r="E240" s="15">
        <f>'raw data'!E240</f>
        <v>5540042.734444176</v>
      </c>
      <c r="F240" s="31">
        <f>'raw data'!F240</f>
        <v>5.623378451753577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jp1-1</v>
      </c>
      <c r="D241" s="81">
        <f>'raw data'!D241</f>
        <v>38387.8280787037</v>
      </c>
      <c r="E241" s="15">
        <f>'raw data'!E241</f>
        <v>15843.082493448406</v>
      </c>
      <c r="F241" s="31">
        <f>'raw data'!F241</f>
        <v>0.4270116520351826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jgb-1</v>
      </c>
      <c r="D242" s="81">
        <f>'raw data'!D242</f>
        <v>38387.835023148145</v>
      </c>
      <c r="E242" s="15">
        <f>'raw data'!E242</f>
        <v>4832670.2848182535</v>
      </c>
      <c r="F242" s="31">
        <f>'raw data'!F242</f>
        <v>1.3994382426715697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38387.841990740744</v>
      </c>
      <c r="E243" s="15">
        <f>'raw data'!E243</f>
        <v>5492058.278061409</v>
      </c>
      <c r="F243" s="31">
        <f>'raw data'!F243</f>
        <v>1.7282662621656857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142r2  68-78</v>
      </c>
      <c r="D244" s="81">
        <f>'raw data'!D244</f>
        <v>38387.84894675926</v>
      </c>
      <c r="E244" s="15">
        <f>'raw data'!E244</f>
        <v>1351819.943842342</v>
      </c>
      <c r="F244" s="31">
        <f>'raw data'!F244</f>
        <v>1.8275726350190988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145r1  64-74</v>
      </c>
      <c r="D245" s="81">
        <f>'raw data'!D245</f>
        <v>38387.85591435185</v>
      </c>
      <c r="E245" s="15">
        <f>'raw data'!E245</f>
        <v>1497963.2572257805</v>
      </c>
      <c r="F245" s="31">
        <f>'raw data'!F245</f>
        <v>2.7540679882957058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145r3  28-36</v>
      </c>
      <c r="D246" s="81">
        <f>'raw data'!D246</f>
        <v>38387.86288194444</v>
      </c>
      <c r="E246" s="15">
        <f>'raw data'!E246</f>
        <v>1158633.3495962394</v>
      </c>
      <c r="F246" s="31">
        <f>'raw data'!F246</f>
        <v>1.261911462496264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ja3-1</v>
      </c>
      <c r="D247" s="81">
        <f>'raw data'!D247</f>
        <v>38387.86981481482</v>
      </c>
      <c r="E247" s="15">
        <f>'raw data'!E247</f>
        <v>3985196.583380669</v>
      </c>
      <c r="F247" s="31">
        <f>'raw data'!F247</f>
        <v>3.6770344206341163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38387.87679398148</v>
      </c>
      <c r="E248" s="177">
        <v>5582080.695</v>
      </c>
      <c r="F248" s="177">
        <v>1.0782699186375384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dts1-1</v>
      </c>
      <c r="D249" s="81">
        <f>'raw data'!D249</f>
        <v>38387.883738425924</v>
      </c>
      <c r="E249" s="15">
        <f>'raw data'!E249</f>
        <v>10229.566112544551</v>
      </c>
      <c r="F249" s="31">
        <f>'raw data'!F249</f>
        <v>4.062088159130526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147r2  24-30</v>
      </c>
      <c r="D250" s="81">
        <f>'raw data'!D250</f>
        <v>38387.890694444446</v>
      </c>
      <c r="E250" s="15">
        <f>'raw data'!E250</f>
        <v>1259316.9942418025</v>
      </c>
      <c r="F250" s="31">
        <f>'raw data'!F250</f>
        <v>1.5322934320139618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148r2  34-44</v>
      </c>
      <c r="D251" s="81">
        <f>'raw data'!D251</f>
        <v>38387.89766203704</v>
      </c>
      <c r="E251" s="15">
        <f>'raw data'!E251</f>
        <v>1410054.9558114945</v>
      </c>
      <c r="F251" s="31">
        <f>'raw data'!F251</f>
        <v>1.159874089931661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149r2  10-20</v>
      </c>
      <c r="D252" s="81">
        <f>'raw data'!D252</f>
        <v>38387.90461805555</v>
      </c>
      <c r="E252" s="15">
        <f>'raw data'!E252</f>
        <v>1113892.751467159</v>
      </c>
      <c r="F252" s="31">
        <f>'raw data'!F252</f>
        <v>1.7492477690233503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drift5</v>
      </c>
      <c r="D253" s="81">
        <f>'raw data'!D253</f>
        <v>38387.9115625</v>
      </c>
      <c r="E253" s="15">
        <f>'raw data'!E253</f>
        <v>5770199.647027118</v>
      </c>
      <c r="F253" s="31">
        <f>'raw data'!F253</f>
        <v>2.238189926396145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bir1-2</v>
      </c>
      <c r="D254" s="81">
        <f>'raw data'!D254</f>
        <v>38387.91851851852</v>
      </c>
      <c r="E254" s="15">
        <f>'raw data'!E254</f>
        <v>1554243.584549862</v>
      </c>
      <c r="F254" s="31">
        <f>'raw data'!F254</f>
        <v>0.9429117643523446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150r1  72-82</v>
      </c>
      <c r="D255" s="81">
        <f>'raw data'!D255</f>
        <v>38387.92545138889</v>
      </c>
      <c r="E255" s="15">
        <f>'raw data'!E255</f>
        <v>1156287.6450185794</v>
      </c>
      <c r="F255" s="31">
        <f>'raw data'!F255</f>
        <v>4.016088003611511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151r2  22-30</v>
      </c>
      <c r="D256" s="81">
        <f>'raw data'!D256</f>
        <v>38387.93239583333</v>
      </c>
      <c r="E256" s="15">
        <f>'raw data'!E256</f>
        <v>1288514.803103441</v>
      </c>
      <c r="F256" s="31">
        <f>'raw data'!F256</f>
        <v>2.0474221645302864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bhvo2-1 unignited</v>
      </c>
      <c r="D257" s="81">
        <f>'raw data'!D257</f>
        <v>38387.939351851855</v>
      </c>
      <c r="E257" s="15">
        <f>'raw data'!E257</f>
        <v>5653572.898587656</v>
      </c>
      <c r="F257" s="31">
        <f>'raw data'!F257</f>
        <v>2.0970510628054075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38387.94630787037</v>
      </c>
      <c r="E258" s="15">
        <f>'raw data'!E258</f>
        <v>5840326.464643706</v>
      </c>
      <c r="F258" s="31">
        <f>'raw data'!F258</f>
        <v>3.774935050130334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155r2  20-26</v>
      </c>
      <c r="D259" s="81">
        <f>'raw data'!D259</f>
        <v>38387.95324074074</v>
      </c>
      <c r="E259" s="177">
        <v>1467862.985</v>
      </c>
      <c r="F259" s="177">
        <v>0.3321025277561747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jp1-2</v>
      </c>
      <c r="D260" s="81">
        <f>'raw data'!D260</f>
        <v>38387.96019675926</v>
      </c>
      <c r="E260" s="177">
        <v>18065.465</v>
      </c>
      <c r="F260" s="177">
        <v>2.8518887925890573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157r2  81-90</v>
      </c>
      <c r="D261" s="81">
        <f>'raw data'!D261</f>
        <v>38387.967141203706</v>
      </c>
      <c r="E261" s="177">
        <v>1213177.72</v>
      </c>
      <c r="F261" s="177">
        <v>1.1536636933553093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136r2  4-14</v>
      </c>
      <c r="D262" s="81">
        <f>'raw data'!D262</f>
        <v>38387.9741087963</v>
      </c>
      <c r="E262" s="15">
        <f>'raw data'!E262</f>
        <v>401854.96431317815</v>
      </c>
      <c r="F262" s="31">
        <f>'raw data'!F262</f>
        <v>2.0805146083240995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38387.98106481481</v>
      </c>
      <c r="E263" s="177">
        <v>5868220.44</v>
      </c>
      <c r="F263" s="177">
        <v>0.22818418487163136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ja3-2</v>
      </c>
      <c r="D264" s="81">
        <f>'raw data'!D264</f>
        <v>38387.988032407404</v>
      </c>
      <c r="E264" s="15">
        <f>'raw data'!E264</f>
        <v>4161663.226791118</v>
      </c>
      <c r="F264" s="31">
        <f>'raw data'!F264</f>
        <v>2.8119104920557096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38387.9949537037</v>
      </c>
      <c r="E265" s="15">
        <f>'raw data'!E265</f>
        <v>5406.495650423397</v>
      </c>
      <c r="F265" s="31">
        <f>'raw data'!F265</f>
        <v>14.68991436434747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38388.00189814815</v>
      </c>
      <c r="E266" s="15">
        <f>'raw data'!E266</f>
        <v>11077.792192663534</v>
      </c>
      <c r="F266" s="31">
        <f>'raw data'!F266</f>
        <v>5.488705346284362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bhvo2-2 unignited</v>
      </c>
      <c r="D267" s="81">
        <f>'raw data'!D267</f>
        <v>38388.00884259259</v>
      </c>
      <c r="E267" s="15">
        <f>'raw data'!E267</f>
        <v>5799377.567961816</v>
      </c>
      <c r="F267" s="31">
        <f>'raw data'!F267</f>
        <v>2.6593586369516267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38388.01579861111</v>
      </c>
      <c r="E268" s="177">
        <v>5751373.165</v>
      </c>
      <c r="F268" s="177">
        <v>2.050606468676038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drift-1</v>
      </c>
      <c r="D276" s="81">
        <f>'raw data'!D276</f>
        <v>38387.79791666667</v>
      </c>
      <c r="E276" s="15">
        <f>'raw data'!E276</f>
        <v>49567.88672905608</v>
      </c>
      <c r="F276" s="31">
        <f>'raw data'!F276</f>
        <v>2.159987666025452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38387.804872685185</v>
      </c>
      <c r="E277" s="182">
        <v>163.47</v>
      </c>
      <c r="F277" s="182">
        <v>27.954781971445517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bir1-1</v>
      </c>
      <c r="D278" s="81">
        <f>'raw data'!D278</f>
        <v>38387.811840277776</v>
      </c>
      <c r="E278" s="15">
        <f>'raw data'!E278</f>
        <v>51287.827833966265</v>
      </c>
      <c r="F278" s="31">
        <f>'raw data'!F278</f>
        <v>2.4276917052432676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38387.81880787037</v>
      </c>
      <c r="E279" s="177">
        <v>50682.625</v>
      </c>
      <c r="F279" s="177">
        <v>2.924286122392009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jp1-1</v>
      </c>
      <c r="D280" s="81">
        <f>'raw data'!D280</f>
        <v>38387.825787037036</v>
      </c>
      <c r="E280" s="177">
        <v>3767.895</v>
      </c>
      <c r="F280" s="177">
        <v>6.510660807551726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jgb-1</v>
      </c>
      <c r="D281" s="81">
        <f>'raw data'!D281</f>
        <v>38387.83273148148</v>
      </c>
      <c r="E281" s="15">
        <f>'raw data'!E281</f>
        <v>104713.59681234082</v>
      </c>
      <c r="F281" s="31">
        <f>'raw data'!F281</f>
        <v>4.000000671925547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38387.83969907407</v>
      </c>
      <c r="E282" s="15">
        <f>'raw data'!E282</f>
        <v>50275.45827896203</v>
      </c>
      <c r="F282" s="31">
        <f>'raw data'!F282</f>
        <v>2.4878559419219837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142r2  68-78</v>
      </c>
      <c r="D283" s="81">
        <f>'raw data'!D283</f>
        <v>38387.846655092595</v>
      </c>
      <c r="E283" s="15">
        <f>'raw data'!E283</f>
        <v>23758.723779484495</v>
      </c>
      <c r="F283" s="31">
        <f>'raw data'!F283</f>
        <v>1.777640097051247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145r1  64-74</v>
      </c>
      <c r="D284" s="81">
        <f>'raw data'!D284</f>
        <v>38387.85361111111</v>
      </c>
      <c r="E284" s="15">
        <f>'raw data'!E284</f>
        <v>25970.57922551912</v>
      </c>
      <c r="F284" s="31">
        <f>'raw data'!F284</f>
        <v>1.0251785113868614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145r3  28-36</v>
      </c>
      <c r="D285" s="81">
        <f>'raw data'!D285</f>
        <v>38387.8605787037</v>
      </c>
      <c r="E285" s="15">
        <f>'raw data'!E285</f>
        <v>12147.219817869773</v>
      </c>
      <c r="F285" s="31">
        <f>'raw data'!F285</f>
        <v>1.80840642789233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ja3-1</v>
      </c>
      <c r="D286" s="81">
        <f>'raw data'!D286</f>
        <v>38387.86752314815</v>
      </c>
      <c r="E286" s="15">
        <f>'raw data'!E286</f>
        <v>25822.76165894123</v>
      </c>
      <c r="F286" s="31">
        <f>'raw data'!F286</f>
        <v>3.561160557929164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38387.87449074074</v>
      </c>
      <c r="E287" s="15">
        <f>'raw data'!E287</f>
        <v>51182.33427661006</v>
      </c>
      <c r="F287" s="31">
        <f>'raw data'!F287</f>
        <v>2.2869293529665855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dts1-1</v>
      </c>
      <c r="D288" s="81">
        <f>'raw data'!D288</f>
        <v>38387.88144675926</v>
      </c>
      <c r="E288" s="177">
        <v>1160.985</v>
      </c>
      <c r="F288" s="180">
        <f>'raw data'!F288</f>
        <v>56.21343214646725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147r2  24-30</v>
      </c>
      <c r="D289" s="81">
        <f>'raw data'!D289</f>
        <v>38387.888402777775</v>
      </c>
      <c r="E289" s="15">
        <f>'raw data'!E289</f>
        <v>30071.822358412952</v>
      </c>
      <c r="F289" s="31">
        <f>'raw data'!F289</f>
        <v>2.865523410745602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148r2  34-44</v>
      </c>
      <c r="D290" s="81">
        <f>'raw data'!D290</f>
        <v>38387.8953587963</v>
      </c>
      <c r="E290" s="15">
        <f>'raw data'!E290</f>
        <v>32321.783438119233</v>
      </c>
      <c r="F290" s="31">
        <f>'raw data'!F290</f>
        <v>2.0517416493201184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149r2  10-20</v>
      </c>
      <c r="D291" s="81">
        <f>'raw data'!D291</f>
        <v>38387.90231481481</v>
      </c>
      <c r="E291" s="15">
        <f>'raw data'!E291</f>
        <v>25559.60559816653</v>
      </c>
      <c r="F291" s="31">
        <f>'raw data'!F291</f>
        <v>1.9196402404365798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drift5</v>
      </c>
      <c r="D292" s="81">
        <f>'raw data'!D292</f>
        <v>38387.909270833334</v>
      </c>
      <c r="E292" s="15">
        <f>'raw data'!E292</f>
        <v>51219.45856877825</v>
      </c>
      <c r="F292" s="31">
        <f>'raw data'!F292</f>
        <v>4.2209257715239055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bir1-2</v>
      </c>
      <c r="D293" s="81">
        <f>'raw data'!D293</f>
        <v>38387.91621527778</v>
      </c>
      <c r="E293" s="177">
        <v>52230.015</v>
      </c>
      <c r="F293" s="177">
        <v>1.8769558062135179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150r1  72-82</v>
      </c>
      <c r="D294" s="81">
        <f>'raw data'!D294</f>
        <v>38387.923171296294</v>
      </c>
      <c r="E294" s="15">
        <f>'raw data'!E294</f>
        <v>19639.973463072503</v>
      </c>
      <c r="F294" s="31">
        <f>'raw data'!F294</f>
        <v>5.351625006229273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151r2  22-30</v>
      </c>
      <c r="D295" s="81">
        <f>'raw data'!D295</f>
        <v>38387.93011574074</v>
      </c>
      <c r="E295" s="15">
        <f>'raw data'!E295</f>
        <v>35783.97532682272</v>
      </c>
      <c r="F295" s="31">
        <f>'raw data'!F295</f>
        <v>3.4541124313831713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bhvo2-1 unignited</v>
      </c>
      <c r="D296" s="81">
        <f>'raw data'!D296</f>
        <v>38387.937060185184</v>
      </c>
      <c r="E296" s="15">
        <f>'raw data'!E296</f>
        <v>51629.27653452042</v>
      </c>
      <c r="F296" s="31">
        <f>'raw data'!F296</f>
        <v>0.8477095013864495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38387.94400462963</v>
      </c>
      <c r="E297" s="177">
        <v>53257.56</v>
      </c>
      <c r="F297" s="177">
        <v>1.4031555531075106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155r2  20-26</v>
      </c>
      <c r="D298" s="81">
        <f>'raw data'!D298</f>
        <v>38387.950949074075</v>
      </c>
      <c r="E298" s="15">
        <f>'raw data'!E298</f>
        <v>55299.91279793796</v>
      </c>
      <c r="F298" s="31">
        <f>'raw data'!F298</f>
        <v>2.6829422391541855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jp1-2</v>
      </c>
      <c r="D299" s="81">
        <f>'raw data'!D299</f>
        <v>38387.95790509259</v>
      </c>
      <c r="E299" s="177">
        <v>4126.185</v>
      </c>
      <c r="F299" s="177">
        <v>3.5526886329761975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157r2  81-90</v>
      </c>
      <c r="D300" s="81">
        <f>'raw data'!D300</f>
        <v>38387.964849537035</v>
      </c>
      <c r="E300" s="177">
        <v>29512.655</v>
      </c>
      <c r="F300" s="177">
        <v>2.3030238407004764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136r2  4-14</v>
      </c>
      <c r="D301" s="81">
        <f>'raw data'!D301</f>
        <v>38387.97180555556</v>
      </c>
      <c r="E301" s="15">
        <f>'raw data'!E301</f>
        <v>10576.876515156497</v>
      </c>
      <c r="F301" s="31">
        <f>'raw data'!F301</f>
        <v>0.5587019451033439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38387.97876157407</v>
      </c>
      <c r="E302" s="15">
        <f>'raw data'!E302</f>
        <v>53166.54376773587</v>
      </c>
      <c r="F302" s="31">
        <f>'raw data'!F302</f>
        <v>0.6383661533375252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ja3-2</v>
      </c>
      <c r="D303" s="81">
        <f>'raw data'!D303</f>
        <v>38387.98572916666</v>
      </c>
      <c r="E303" s="15">
        <f>'raw data'!E303</f>
        <v>27569.46316048576</v>
      </c>
      <c r="F303" s="31">
        <f>'raw data'!F303</f>
        <v>1.3034597371083465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38387.99267361111</v>
      </c>
      <c r="E304" s="177">
        <v>152.495</v>
      </c>
      <c r="F304" s="177">
        <v>165.43763237123514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38387.999606481484</v>
      </c>
      <c r="E305" s="177">
        <v>1457.85</v>
      </c>
      <c r="F305" s="177">
        <v>15.602918880378471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bhvo2-2 unignited</v>
      </c>
      <c r="D306" s="81">
        <f>'raw data'!D306</f>
        <v>38388.00653935185</v>
      </c>
      <c r="E306" s="15">
        <f>'raw data'!E306</f>
        <v>51167.861724744485</v>
      </c>
      <c r="F306" s="31">
        <f>'raw data'!F306</f>
        <v>4.596035277686677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38388.013506944444</v>
      </c>
      <c r="E307" s="15">
        <f>'raw data'!E307</f>
        <v>52170.5159003392</v>
      </c>
      <c r="F307" s="31">
        <f>'raw data'!F307</f>
        <v>2.6255178513568653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drift-1</v>
      </c>
      <c r="D315" s="81">
        <f>'raw data'!D315</f>
        <v>38387.79974537037</v>
      </c>
      <c r="E315" s="177">
        <v>25985.71</v>
      </c>
      <c r="F315" s="177">
        <v>1.5774989365529442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38387.80670138889</v>
      </c>
      <c r="E316" s="177">
        <v>532.16</v>
      </c>
      <c r="F316" s="177">
        <v>81.50527756713458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bir1-1</v>
      </c>
      <c r="D317" s="81">
        <f>'raw data'!D317</f>
        <v>38387.81366898148</v>
      </c>
      <c r="E317" s="177">
        <v>15366.35</v>
      </c>
      <c r="F317" s="177">
        <v>1.6914984145147633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38387.82064814815</v>
      </c>
      <c r="E318" s="15">
        <f>'raw data'!E318</f>
        <v>26384.043305033018</v>
      </c>
      <c r="F318" s="31">
        <f>'raw data'!F318</f>
        <v>8.60172816350988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jp1-1</v>
      </c>
      <c r="D319" s="81">
        <f>'raw data'!D319</f>
        <v>38387.82761574074</v>
      </c>
      <c r="E319" s="177">
        <v>971.51</v>
      </c>
      <c r="F319" s="177">
        <v>79.67268933268913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jgb-1</v>
      </c>
      <c r="D320" s="81">
        <f>'raw data'!D320</f>
        <v>38387.83456018518</v>
      </c>
      <c r="E320" s="15">
        <f>'raw data'!E320</f>
        <v>10381.476412630904</v>
      </c>
      <c r="F320" s="31">
        <f>'raw data'!F320</f>
        <v>3.3733802594345104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38387.841527777775</v>
      </c>
      <c r="E321" s="15">
        <f>'raw data'!E321</f>
        <v>26415.09171695244</v>
      </c>
      <c r="F321" s="31">
        <f>'raw data'!F321</f>
        <v>1.3088671382040544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142r2  68-78</v>
      </c>
      <c r="D322" s="81">
        <f>'raw data'!D322</f>
        <v>38387.8484837963</v>
      </c>
      <c r="E322" s="177">
        <v>11060.43</v>
      </c>
      <c r="F322" s="177">
        <v>4.517766595281093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145r1  64-74</v>
      </c>
      <c r="D323" s="81">
        <f>'raw data'!D323</f>
        <v>38387.85543981481</v>
      </c>
      <c r="E323" s="15">
        <f>'raw data'!E323</f>
        <v>10439.962460486</v>
      </c>
      <c r="F323" s="31">
        <f>'raw data'!F323</f>
        <v>4.351321974769838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145r3  28-36</v>
      </c>
      <c r="D324" s="81">
        <f>'raw data'!D324</f>
        <v>38387.86240740741</v>
      </c>
      <c r="E324" s="177">
        <v>7335.035</v>
      </c>
      <c r="F324" s="177">
        <v>4.837035682702093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ja3-1</v>
      </c>
      <c r="D325" s="81">
        <f>'raw data'!D325</f>
        <v>38387.86935185185</v>
      </c>
      <c r="E325" s="15">
        <f>'raw data'!E325</f>
        <v>20722.13751929608</v>
      </c>
      <c r="F325" s="31">
        <f>'raw data'!F325</f>
        <v>3.2873547809958246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38387.87633101852</v>
      </c>
      <c r="E326" s="15">
        <f>'raw data'!E326</f>
        <v>26676.063187222906</v>
      </c>
      <c r="F326" s="31">
        <f>'raw data'!F326</f>
        <v>2.4580917609032347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dts1-1</v>
      </c>
      <c r="D327" s="81">
        <f>'raw data'!D327</f>
        <v>38387.88327546296</v>
      </c>
      <c r="E327" s="177">
        <v>578.445</v>
      </c>
      <c r="F327" s="177">
        <v>20.50678249997844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147r2  24-30</v>
      </c>
      <c r="D328" s="81">
        <f>'raw data'!D328</f>
        <v>38387.890231481484</v>
      </c>
      <c r="E328" s="15">
        <f>'raw data'!E328</f>
        <v>15368.278538195666</v>
      </c>
      <c r="F328" s="31">
        <f>'raw data'!F328</f>
        <v>2.8604314586978474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148r2  34-44</v>
      </c>
      <c r="D329" s="81">
        <f>'raw data'!D329</f>
        <v>38387.8971875</v>
      </c>
      <c r="E329" s="177">
        <v>16117.355</v>
      </c>
      <c r="F329" s="177">
        <v>2.073674311970001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149r2  10-20</v>
      </c>
      <c r="D330" s="81">
        <f>'raw data'!D330</f>
        <v>38387.90414351852</v>
      </c>
      <c r="E330" s="15">
        <f>'raw data'!E330</f>
        <v>8935.058549552337</v>
      </c>
      <c r="F330" s="31">
        <f>'raw data'!F330</f>
        <v>3.2307784921210327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drift5</v>
      </c>
      <c r="D331" s="81">
        <f>'raw data'!D331</f>
        <v>38387.911099537036</v>
      </c>
      <c r="E331" s="15">
        <f>'raw data'!E331</f>
        <v>26781.499313201006</v>
      </c>
      <c r="F331" s="31">
        <f>'raw data'!F331</f>
        <v>4.8517652341227215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bir1-2</v>
      </c>
      <c r="D332" s="81">
        <f>'raw data'!D332</f>
        <v>38387.91804398148</v>
      </c>
      <c r="E332" s="15">
        <f>'raw data'!E332</f>
        <v>16363.197965974996</v>
      </c>
      <c r="F332" s="31">
        <f>'raw data'!F332</f>
        <v>1.6535941649343966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150r1  72-82</v>
      </c>
      <c r="D333" s="81">
        <f>'raw data'!D333</f>
        <v>38387.924988425926</v>
      </c>
      <c r="E333" s="15">
        <f>'raw data'!E333</f>
        <v>6562.695067374701</v>
      </c>
      <c r="F333" s="31">
        <f>'raw data'!F333</f>
        <v>4.7833839122597785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151r2  22-30</v>
      </c>
      <c r="D334" s="81">
        <f>'raw data'!D334</f>
        <v>38387.93193287037</v>
      </c>
      <c r="E334" s="15">
        <f>'raw data'!E334</f>
        <v>18390.746693716283</v>
      </c>
      <c r="F334" s="31">
        <f>'raw data'!F334</f>
        <v>2.1848924903822855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bhvo2-1 unignited</v>
      </c>
      <c r="D335" s="81">
        <f>'raw data'!D335</f>
        <v>38387.938888888886</v>
      </c>
      <c r="E335" s="15">
        <f>'raw data'!E335</f>
        <v>26469.96886706764</v>
      </c>
      <c r="F335" s="31">
        <f>'raw data'!F335</f>
        <v>2.903218908309536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38387.94584490741</v>
      </c>
      <c r="E336" s="177">
        <v>27857.595</v>
      </c>
      <c r="F336" s="177">
        <v>2.180388902050106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155r2  20-26</v>
      </c>
      <c r="D337" s="81">
        <f>'raw data'!D337</f>
        <v>38387.95277777778</v>
      </c>
      <c r="E337" s="15">
        <f>'raw data'!E337</f>
        <v>42647.35798712563</v>
      </c>
      <c r="F337" s="31">
        <f>'raw data'!F337</f>
        <v>6.792948038664101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jp1-2</v>
      </c>
      <c r="D338" s="81">
        <f>'raw data'!D338</f>
        <v>38387.9597337963</v>
      </c>
      <c r="E338" s="177">
        <v>154.21</v>
      </c>
      <c r="F338" s="177">
        <v>28.2952768004766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157r2  81-90</v>
      </c>
      <c r="D339" s="81">
        <f>'raw data'!D339</f>
        <v>38387.966678240744</v>
      </c>
      <c r="E339" s="177">
        <v>10326.825</v>
      </c>
      <c r="F339" s="177">
        <v>2.424612457443829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136r2  4-14</v>
      </c>
      <c r="D340" s="81">
        <f>'raw data'!D340</f>
        <v>38387.973645833335</v>
      </c>
      <c r="E340" s="15">
        <f>'raw data'!E340</f>
        <v>3346.995328028619</v>
      </c>
      <c r="F340" s="31">
        <f>'raw data'!F340</f>
        <v>4.4517064869951035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38387.98060185185</v>
      </c>
      <c r="E341" s="15">
        <f>'raw data'!E341</f>
        <v>28266.597313026712</v>
      </c>
      <c r="F341" s="31">
        <f>'raw data'!F341</f>
        <v>4.000948661381497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ja3-2</v>
      </c>
      <c r="D342" s="81">
        <f>'raw data'!D342</f>
        <v>38387.98755787037</v>
      </c>
      <c r="E342" s="15">
        <f>'raw data'!E342</f>
        <v>21318.664089318816</v>
      </c>
      <c r="F342" s="31">
        <f>'raw data'!F342</f>
        <v>1.0959084257958032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38387.99449074074</v>
      </c>
      <c r="E343" s="177">
        <v>147.625</v>
      </c>
      <c r="F343" s="177">
        <v>0.32973148544883846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38388.00142361111</v>
      </c>
      <c r="E344" s="15">
        <f>'raw data'!E344</f>
        <v>558.2329443336121</v>
      </c>
      <c r="F344" s="31">
        <f>'raw data'!F344</f>
        <v>39.355886225107554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bhvo2-2 unignited</v>
      </c>
      <c r="D345" s="81">
        <f>'raw data'!D345</f>
        <v>38388.008368055554</v>
      </c>
      <c r="E345" s="182">
        <v>27685.41</v>
      </c>
      <c r="F345" s="182">
        <v>6.701397534896954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38388.015335648146</v>
      </c>
      <c r="E346" s="15">
        <f>'raw data'!E346</f>
        <v>29085.261416647285</v>
      </c>
      <c r="F346" s="31">
        <f>'raw data'!F346</f>
        <v>1.061804197234545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drift-1</v>
      </c>
      <c r="D354" s="81">
        <f>'raw data'!D354</f>
        <v>38387.79886574074</v>
      </c>
      <c r="E354" s="15">
        <f>'raw data'!E354</f>
        <v>34986.262156798555</v>
      </c>
      <c r="F354" s="31">
        <f>'raw data'!F354</f>
        <v>2.241935317856769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38387.80582175926</v>
      </c>
      <c r="E355" s="15">
        <f>'raw data'!E355</f>
        <v>1367.200860343827</v>
      </c>
      <c r="F355" s="31">
        <f>'raw data'!F355</f>
        <v>14.040274947947212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bir1-1</v>
      </c>
      <c r="D356" s="81">
        <f>'raw data'!D356</f>
        <v>38387.812789351854</v>
      </c>
      <c r="E356" s="15">
        <f>'raw data'!E356</f>
        <v>4702.9781624495035</v>
      </c>
      <c r="F356" s="31">
        <f>'raw data'!F356</f>
        <v>2.17934099296768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38387.819768518515</v>
      </c>
      <c r="E357" s="15">
        <f>'raw data'!E357</f>
        <v>35814.96494138265</v>
      </c>
      <c r="F357" s="31">
        <f>'raw data'!F357</f>
        <v>2.213328943823143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jp1-1</v>
      </c>
      <c r="D358" s="81">
        <f>'raw data'!D358</f>
        <v>38387.82674768518</v>
      </c>
      <c r="E358" s="15">
        <f>'raw data'!E358</f>
        <v>2440.1906009250215</v>
      </c>
      <c r="F358" s="31">
        <f>'raw data'!F358</f>
        <v>2.5385590648022798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jgb-1</v>
      </c>
      <c r="D359" s="81">
        <f>'raw data'!D359</f>
        <v>38387.83368055556</v>
      </c>
      <c r="E359" s="15">
        <f>'raw data'!E359</f>
        <v>7555.0654991906595</v>
      </c>
      <c r="F359" s="31">
        <f>'raw data'!F359</f>
        <v>1.3413678755114355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38387.84064814815</v>
      </c>
      <c r="E360" s="177">
        <v>35432.9</v>
      </c>
      <c r="F360" s="177">
        <v>2.327337391923934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142r2  68-78</v>
      </c>
      <c r="D361" s="81">
        <f>'raw data'!D361</f>
        <v>38387.847604166665</v>
      </c>
      <c r="E361" s="15">
        <f>'raw data'!E361</f>
        <v>5528.795316254034</v>
      </c>
      <c r="F361" s="31">
        <f>'raw data'!F361</f>
        <v>2.0270740612757057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145r1  64-74</v>
      </c>
      <c r="D362" s="81">
        <f>'raw data'!D362</f>
        <v>38387.85456018519</v>
      </c>
      <c r="E362" s="177">
        <v>3175.825</v>
      </c>
      <c r="F362" s="177">
        <v>3.1350346516180476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145r3  28-36</v>
      </c>
      <c r="D363" s="81">
        <f>'raw data'!D363</f>
        <v>38387.86153935185</v>
      </c>
      <c r="E363" s="177">
        <v>2576.395</v>
      </c>
      <c r="F363" s="177">
        <v>20.399418720619646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ja3-1</v>
      </c>
      <c r="D364" s="81">
        <f>'raw data'!D364</f>
        <v>38387.868472222224</v>
      </c>
      <c r="E364" s="177">
        <v>26061.145</v>
      </c>
      <c r="F364" s="177">
        <v>3.7179023383754792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38387.875439814816</v>
      </c>
      <c r="E365" s="15">
        <f>'raw data'!E365</f>
        <v>35123.48997312506</v>
      </c>
      <c r="F365" s="31">
        <f>'raw data'!F365</f>
        <v>1.1072763101110539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dts1-1</v>
      </c>
      <c r="D366" s="81">
        <f>'raw data'!D366</f>
        <v>38387.88239583333</v>
      </c>
      <c r="E366" s="177">
        <v>1981.855</v>
      </c>
      <c r="F366" s="177">
        <v>9.500401523581166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147r2  24-30</v>
      </c>
      <c r="D367" s="81">
        <f>'raw data'!D367</f>
        <v>38387.88935185185</v>
      </c>
      <c r="E367" s="177">
        <v>6793.495000000001</v>
      </c>
      <c r="F367" s="177">
        <v>2.1704176273459077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148r2  34-44</v>
      </c>
      <c r="D368" s="81">
        <f>'raw data'!D368</f>
        <v>38387.89630787037</v>
      </c>
      <c r="E368" s="177">
        <v>3578.955</v>
      </c>
      <c r="F368" s="177">
        <v>2.566180642072904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149r2  10-20</v>
      </c>
      <c r="D369" s="81">
        <f>'raw data'!D369</f>
        <v>38387.90326388889</v>
      </c>
      <c r="E369" s="177">
        <v>2119.225</v>
      </c>
      <c r="F369" s="177">
        <v>8.246389271720373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drift5</v>
      </c>
      <c r="D370" s="81">
        <f>'raw data'!D370</f>
        <v>38387.910219907404</v>
      </c>
      <c r="E370" s="177">
        <v>35975.49</v>
      </c>
      <c r="F370" s="177">
        <v>6.021573292899117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bir1-2</v>
      </c>
      <c r="D371" s="81">
        <f>'raw data'!D371</f>
        <v>38387.917175925926</v>
      </c>
      <c r="E371" s="177">
        <v>4783.15</v>
      </c>
      <c r="F371" s="177">
        <v>21.63978090212501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150r1  72-82</v>
      </c>
      <c r="D372" s="81">
        <f>'raw data'!D372</f>
        <v>38387.924108796295</v>
      </c>
      <c r="E372" s="177">
        <v>2709.435</v>
      </c>
      <c r="F372" s="177">
        <v>7.799953881754864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151r2  22-30</v>
      </c>
      <c r="D373" s="81">
        <f>'raw data'!D373</f>
        <v>38387.93106481482</v>
      </c>
      <c r="E373" s="15">
        <f>'raw data'!E373</f>
        <v>4783.980902423074</v>
      </c>
      <c r="F373" s="31">
        <f>'raw data'!F373</f>
        <v>5.084049017279082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bhvo2-1 unignited</v>
      </c>
      <c r="D374" s="81">
        <f>'raw data'!D374</f>
        <v>38387.93800925926</v>
      </c>
      <c r="E374" s="177">
        <v>37837.85</v>
      </c>
      <c r="F374" s="177">
        <v>3.7402727307740125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38387.94495370371</v>
      </c>
      <c r="E375" s="15">
        <f>'raw data'!E375</f>
        <v>36026.60453378604</v>
      </c>
      <c r="F375" s="31">
        <f>'raw data'!F375</f>
        <v>7.068434044330116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155r2  20-26</v>
      </c>
      <c r="D376" s="81">
        <f>'raw data'!D376</f>
        <v>38387.951898148145</v>
      </c>
      <c r="E376" s="15">
        <f>'raw data'!E376</f>
        <v>23992.942004080513</v>
      </c>
      <c r="F376" s="31">
        <f>'raw data'!F376</f>
        <v>2.483975808960378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jp1-2</v>
      </c>
      <c r="D377" s="81">
        <f>'raw data'!D377</f>
        <v>38387.95885416667</v>
      </c>
      <c r="E377" s="177">
        <v>2411.525</v>
      </c>
      <c r="F377" s="177">
        <v>4.971608058682948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157r2  81-90</v>
      </c>
      <c r="D378" s="81">
        <f>'raw data'!D378</f>
        <v>38387.96579861111</v>
      </c>
      <c r="E378" s="177">
        <v>2627.32</v>
      </c>
      <c r="F378" s="177">
        <v>1.1662867284294323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136r2  4-14</v>
      </c>
      <c r="D379" s="81">
        <f>'raw data'!D379</f>
        <v>38387.97275462963</v>
      </c>
      <c r="E379" s="177">
        <v>1046.815</v>
      </c>
      <c r="F379" s="177">
        <v>14.813602002336436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38387.97972222222</v>
      </c>
      <c r="E380" s="177">
        <v>37120.83</v>
      </c>
      <c r="F380" s="177">
        <v>0.9116649371704161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ja3-2</v>
      </c>
      <c r="D381" s="81">
        <f>'raw data'!D381</f>
        <v>38387.98667824074</v>
      </c>
      <c r="E381" s="15">
        <f>'raw data'!E381</f>
        <v>27299.833498151842</v>
      </c>
      <c r="F381" s="31">
        <f>'raw data'!F381</f>
        <v>4.2986526459263565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38387.993622685186</v>
      </c>
      <c r="E382" s="177">
        <v>1105.425</v>
      </c>
      <c r="F382" s="177">
        <v>6.159102206517824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38388.000543981485</v>
      </c>
      <c r="E383" s="177">
        <v>1307.825</v>
      </c>
      <c r="F383" s="177">
        <v>5.941503601716258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bhvo2-2 unignited</v>
      </c>
      <c r="D384" s="81">
        <f>'raw data'!D384</f>
        <v>38388.0075</v>
      </c>
      <c r="E384" s="177">
        <v>39844.15</v>
      </c>
      <c r="F384" s="177">
        <v>0.17897213359618158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38388.01445601852</v>
      </c>
      <c r="E385" s="177">
        <v>36996.72</v>
      </c>
      <c r="F385" s="177">
        <v>3.19711134082304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68">
      <pane xSplit="2" topLeftCell="C1" activePane="topRight" state="frozen"/>
      <selection pane="topLeft" activeCell="A1" sqref="A1"/>
      <selection pane="topRight" activeCell="L103" sqref="L103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473</v>
      </c>
      <c r="C1" s="174" t="s">
        <v>511</v>
      </c>
      <c r="D1" s="174" t="s">
        <v>493</v>
      </c>
      <c r="E1" s="174" t="s">
        <v>488</v>
      </c>
      <c r="F1" s="174" t="s">
        <v>490</v>
      </c>
      <c r="G1" s="174" t="s">
        <v>492</v>
      </c>
      <c r="H1" s="174" t="s">
        <v>489</v>
      </c>
      <c r="I1" s="174" t="s">
        <v>486</v>
      </c>
      <c r="J1" s="174" t="s">
        <v>491</v>
      </c>
      <c r="K1" s="174" t="s">
        <v>487</v>
      </c>
      <c r="L1" s="174" t="s">
        <v>510</v>
      </c>
      <c r="O1" s="18" t="s">
        <v>493</v>
      </c>
      <c r="P1" s="18" t="s">
        <v>486</v>
      </c>
      <c r="Q1" s="18" t="s">
        <v>487</v>
      </c>
      <c r="R1" s="18" t="s">
        <v>511</v>
      </c>
      <c r="S1" s="18" t="s">
        <v>510</v>
      </c>
      <c r="T1" s="18" t="s">
        <v>381</v>
      </c>
      <c r="U1" s="18" t="s">
        <v>489</v>
      </c>
      <c r="V1" s="18" t="s">
        <v>541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25985.71</v>
      </c>
      <c r="D4" s="7">
        <f>'recalc raw'!E3</f>
        <v>456880.86</v>
      </c>
      <c r="E4" s="7">
        <f>'recalc raw'!E81</f>
        <v>76988.41557778794</v>
      </c>
      <c r="F4" s="7">
        <f>'recalc raw'!E159</f>
        <v>62981.021070242714</v>
      </c>
      <c r="G4" s="7">
        <f>'recalc raw'!E198</f>
        <v>38028.197054793236</v>
      </c>
      <c r="H4" s="7">
        <f>'recalc raw'!E42</f>
        <v>27910.91713121085</v>
      </c>
      <c r="I4" s="7">
        <f>'recalc raw'!E237</f>
        <v>5471590.308164984</v>
      </c>
      <c r="J4" s="7">
        <f>'recalc raw'!E120</f>
        <v>27781.892246949952</v>
      </c>
      <c r="K4" s="7">
        <f>'recalc raw'!E276</f>
        <v>49567.88672905608</v>
      </c>
      <c r="L4" s="7">
        <f>'recalc raw'!E354</f>
        <v>34986.262156798555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49567.88672905608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532.16</v>
      </c>
      <c r="D5" s="7">
        <f>'recalc raw'!E4</f>
        <v>4860.964723450731</v>
      </c>
      <c r="E5" s="7">
        <f>'recalc raw'!E82</f>
        <v>828.9218498809827</v>
      </c>
      <c r="F5" s="7">
        <f>'recalc raw'!E160</f>
        <v>648.0056854518809</v>
      </c>
      <c r="G5" s="7">
        <f>'recalc raw'!E199</f>
        <v>320.35788496658785</v>
      </c>
      <c r="H5" s="7">
        <f>'recalc raw'!E43</f>
        <v>-57.68068224920514</v>
      </c>
      <c r="I5" s="7">
        <f>'recalc raw'!E238</f>
        <v>5987.974881780971</v>
      </c>
      <c r="J5" s="7">
        <f>'recalc raw'!E121</f>
        <v>4981.150073382054</v>
      </c>
      <c r="K5" s="7">
        <f>'recalc raw'!E277</f>
        <v>163.47</v>
      </c>
      <c r="L5" s="7">
        <f>'recalc raw'!E355</f>
        <v>1367.200860343827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163.47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bir1-1</v>
      </c>
      <c r="C6" s="7">
        <f>'recalc raw'!E317</f>
        <v>15366.35</v>
      </c>
      <c r="D6" s="7">
        <f>'recalc raw'!E5</f>
        <v>25987.63652081545</v>
      </c>
      <c r="E6" s="7">
        <f>'recalc raw'!E83</f>
        <v>15892.801763098947</v>
      </c>
      <c r="F6" s="7">
        <f>'recalc raw'!E161</f>
        <v>16195.14</v>
      </c>
      <c r="G6" s="7">
        <f>'recalc raw'!E200</f>
        <v>55337.8</v>
      </c>
      <c r="H6" s="7">
        <f>'recalc raw'!E44</f>
        <v>6001.254644486751</v>
      </c>
      <c r="I6" s="7">
        <f>'recalc raw'!E239</f>
        <v>1492835.7750375299</v>
      </c>
      <c r="J6" s="7">
        <f>'recalc raw'!E122</f>
        <v>26023.26267769234</v>
      </c>
      <c r="K6" s="7">
        <f>'recalc raw'!E278</f>
        <v>51287.827833966265</v>
      </c>
      <c r="L6" s="7">
        <f>'recalc raw'!E356</f>
        <v>4702.9781624495035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51287.827833966265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26384.043305033018</v>
      </c>
      <c r="D7" s="7">
        <f>'recalc raw'!E6</f>
        <v>482644.2228905877</v>
      </c>
      <c r="E7" s="7">
        <f>'recalc raw'!E84</f>
        <v>79385.972650857</v>
      </c>
      <c r="F7" s="7">
        <f>'recalc raw'!E162</f>
        <v>62240.44197172028</v>
      </c>
      <c r="G7" s="7">
        <f>'recalc raw'!E201</f>
        <v>39823.21825161803</v>
      </c>
      <c r="H7" s="7">
        <f>'recalc raw'!E45</f>
        <v>27183.735</v>
      </c>
      <c r="I7" s="7">
        <f>'recalc raw'!E240</f>
        <v>5540042.734444176</v>
      </c>
      <c r="J7" s="7">
        <f>'recalc raw'!E123</f>
        <v>27364.410916394256</v>
      </c>
      <c r="K7" s="7">
        <f>'recalc raw'!E279</f>
        <v>50682.625</v>
      </c>
      <c r="L7" s="7">
        <f>'recalc raw'!E357</f>
        <v>35814.96494138265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50682.625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jp1-1</v>
      </c>
      <c r="C8" s="7">
        <f>'recalc raw'!E319</f>
        <v>971.51</v>
      </c>
      <c r="D8" s="7">
        <f>'recalc raw'!E7</f>
        <v>38459.08</v>
      </c>
      <c r="E8" s="7">
        <f>'recalc raw'!E85</f>
        <v>113780.955</v>
      </c>
      <c r="F8" s="7">
        <f>'recalc raw'!E163</f>
        <v>225623.28292339784</v>
      </c>
      <c r="G8" s="7">
        <f>'recalc raw'!E202</f>
        <v>9060.32266342769</v>
      </c>
      <c r="H8" s="7">
        <f>'recalc raw'!E46</f>
        <v>11887.12533206435</v>
      </c>
      <c r="I8" s="7">
        <f>'recalc raw'!E241</f>
        <v>15843.082493448406</v>
      </c>
      <c r="J8" s="7">
        <f>'recalc raw'!E124</f>
        <v>5279.96</v>
      </c>
      <c r="K8" s="7">
        <f>'recalc raw'!E280</f>
        <v>3767.895</v>
      </c>
      <c r="L8" s="7">
        <f>'recalc raw'!E358</f>
        <v>2440.1906009250215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3767.895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jgb-1</v>
      </c>
      <c r="C9" s="7">
        <f>'recalc raw'!E320</f>
        <v>10381.476412630904</v>
      </c>
      <c r="D9" s="7">
        <f>'recalc raw'!E8</f>
        <v>234291.0271227329</v>
      </c>
      <c r="E9" s="7">
        <f>'recalc raw'!E86</f>
        <v>3049.415672510071</v>
      </c>
      <c r="F9" s="7">
        <f>'recalc raw'!E164</f>
        <v>3258.0524708757107</v>
      </c>
      <c r="G9" s="7">
        <f>'recalc raw'!E203</f>
        <v>43928.530492001184</v>
      </c>
      <c r="H9" s="7">
        <f>'recalc raw'!E47</f>
        <v>7506.725284114959</v>
      </c>
      <c r="I9" s="7">
        <f>'recalc raw'!E242</f>
        <v>4832670.2848182535</v>
      </c>
      <c r="J9" s="7">
        <f>'recalc raw'!E125</f>
        <v>19218.43569334234</v>
      </c>
      <c r="K9" s="7">
        <f>'recalc raw'!E281</f>
        <v>104713.59681234082</v>
      </c>
      <c r="L9" s="7">
        <f>'recalc raw'!E359</f>
        <v>7555.0654991906595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104713.59681234082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26415.09171695244</v>
      </c>
      <c r="D10" s="7">
        <f>'recalc raw'!E9</f>
        <v>480042.1436733225</v>
      </c>
      <c r="E10" s="7">
        <f>'recalc raw'!E87</f>
        <v>79915.35</v>
      </c>
      <c r="F10" s="7">
        <f>'recalc raw'!E165</f>
        <v>64816.820271440294</v>
      </c>
      <c r="G10" s="7">
        <f>'recalc raw'!E204</f>
        <v>40226.22208278602</v>
      </c>
      <c r="H10" s="7">
        <f>'recalc raw'!E48</f>
        <v>27652.669072979945</v>
      </c>
      <c r="I10" s="7">
        <f>'recalc raw'!E243</f>
        <v>5492058.278061409</v>
      </c>
      <c r="J10" s="7">
        <f>'recalc raw'!E126</f>
        <v>26572.82</v>
      </c>
      <c r="K10" s="7">
        <f>'recalc raw'!E282</f>
        <v>50275.45827896203</v>
      </c>
      <c r="L10" s="7">
        <f>'recalc raw'!E360</f>
        <v>35432.9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50275.45827896203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142r2  68-78</v>
      </c>
      <c r="C11" s="7">
        <f>'recalc raw'!E322</f>
        <v>11060.43</v>
      </c>
      <c r="D11" s="7">
        <f>'recalc raw'!E10</f>
        <v>19069.135000000002</v>
      </c>
      <c r="E11" s="7">
        <f>'recalc raw'!E88</f>
        <v>25711.61885843879</v>
      </c>
      <c r="F11" s="7">
        <f>'recalc raw'!E166</f>
        <v>16838.585</v>
      </c>
      <c r="G11" s="7">
        <f>'recalc raw'!E205</f>
        <v>33461.88359160557</v>
      </c>
      <c r="H11" s="7">
        <f>'recalc raw'!E49</f>
        <v>4486.48</v>
      </c>
      <c r="I11" s="7">
        <f>'recalc raw'!E244</f>
        <v>1351819.943842342</v>
      </c>
      <c r="J11" s="7">
        <f>'recalc raw'!E127</f>
        <v>11414.733757319405</v>
      </c>
      <c r="K11" s="7">
        <f>'recalc raw'!E283</f>
        <v>23758.723779484495</v>
      </c>
      <c r="L11" s="7">
        <f>'recalc raw'!E361</f>
        <v>5528.795316254034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23758.723779484495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145r1  64-74</v>
      </c>
      <c r="C12" s="7">
        <f>'recalc raw'!E323</f>
        <v>10439.962460486</v>
      </c>
      <c r="D12" s="7">
        <f>'recalc raw'!E11</f>
        <v>16795.16594683327</v>
      </c>
      <c r="E12" s="7">
        <f>'recalc raw'!E89</f>
        <v>15622.605</v>
      </c>
      <c r="F12" s="7">
        <f>'recalc raw'!E167</f>
        <v>9135.420649736981</v>
      </c>
      <c r="G12" s="7">
        <f>'recalc raw'!E206</f>
        <v>44567.48024190885</v>
      </c>
      <c r="H12" s="7">
        <f>'recalc raw'!E50</f>
        <v>3680.8047417504717</v>
      </c>
      <c r="I12" s="7">
        <f>'recalc raw'!E245</f>
        <v>1497963.2572257805</v>
      </c>
      <c r="J12" s="7">
        <f>'recalc raw'!E128</f>
        <v>6996.307167125671</v>
      </c>
      <c r="K12" s="7">
        <f>'recalc raw'!E284</f>
        <v>25970.57922551912</v>
      </c>
      <c r="L12" s="7">
        <f>'recalc raw'!E362</f>
        <v>3175.825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25970.57922551912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145r3  28-36</v>
      </c>
      <c r="C13" s="7">
        <f>'recalc raw'!E324</f>
        <v>7335.035</v>
      </c>
      <c r="D13" s="7">
        <f>'recalc raw'!E12</f>
        <v>15784.988055690948</v>
      </c>
      <c r="E13" s="7">
        <f>'recalc raw'!E90</f>
        <v>18006.510559628176</v>
      </c>
      <c r="F13" s="7">
        <f>'recalc raw'!E168</f>
        <v>30823.026276157852</v>
      </c>
      <c r="G13" s="7">
        <f>'recalc raw'!E207</f>
        <v>18650.44</v>
      </c>
      <c r="H13" s="7">
        <f>'recalc raw'!E51</f>
        <v>6031.47</v>
      </c>
      <c r="I13" s="7">
        <f>'recalc raw'!E246</f>
        <v>1158633.3495962394</v>
      </c>
      <c r="J13" s="7">
        <f>'recalc raw'!E129</f>
        <v>15273.179169860752</v>
      </c>
      <c r="K13" s="7">
        <f>'recalc raw'!E285</f>
        <v>12147.219817869773</v>
      </c>
      <c r="L13" s="7">
        <f>'recalc raw'!E363</f>
        <v>2576.395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12147.219817869773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ja3-1</v>
      </c>
      <c r="C14" s="7">
        <f>'recalc raw'!E325</f>
        <v>20722.13751929608</v>
      </c>
      <c r="D14" s="7">
        <f>'recalc raw'!E13</f>
        <v>1172456.9870034447</v>
      </c>
      <c r="E14" s="7">
        <f>'recalc raw'!E91</f>
        <v>3442.935</v>
      </c>
      <c r="F14" s="7">
        <f>'recalc raw'!E169</f>
        <v>3484.22</v>
      </c>
      <c r="G14" s="7">
        <f>'recalc raw'!E208</f>
        <v>26251.180707147174</v>
      </c>
      <c r="H14" s="7">
        <f>'recalc raw'!E52</f>
        <v>2518.245</v>
      </c>
      <c r="I14" s="7">
        <f>'recalc raw'!E247</f>
        <v>3985196.583380669</v>
      </c>
      <c r="J14" s="7">
        <f>'recalc raw'!E130</f>
        <v>11286.39843243307</v>
      </c>
      <c r="K14" s="7">
        <f>'recalc raw'!E286</f>
        <v>25822.76165894123</v>
      </c>
      <c r="L14" s="7">
        <f>'recalc raw'!E364</f>
        <v>26061.145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25822.76165894123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26676.063187222906</v>
      </c>
      <c r="D15" s="7">
        <f>'recalc raw'!E14</f>
        <v>477842.51755449275</v>
      </c>
      <c r="E15" s="7">
        <f>'recalc raw'!E92</f>
        <v>78749.96647592288</v>
      </c>
      <c r="F15" s="7">
        <f>'recalc raw'!E170</f>
        <v>65121.62242227151</v>
      </c>
      <c r="G15" s="7">
        <f>'recalc raw'!E209</f>
        <v>39574.39925504421</v>
      </c>
      <c r="H15" s="7">
        <f>'recalc raw'!E53</f>
        <v>28158.18659566676</v>
      </c>
      <c r="I15" s="7">
        <f>'recalc raw'!E248</f>
        <v>5582080.695</v>
      </c>
      <c r="J15" s="7">
        <f>'recalc raw'!E131</f>
        <v>28180.56098407487</v>
      </c>
      <c r="K15" s="7">
        <f>'recalc raw'!E287</f>
        <v>51182.33427661006</v>
      </c>
      <c r="L15" s="7">
        <f>'recalc raw'!E365</f>
        <v>35123.48997312506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51182.33427661006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dts1-1</v>
      </c>
      <c r="C16" s="7">
        <f>'recalc raw'!E327</f>
        <v>578.445</v>
      </c>
      <c r="D16" s="7">
        <f>'recalc raw'!E15</f>
        <v>6394.291822261588</v>
      </c>
      <c r="E16" s="7">
        <f>'recalc raw'!E93</f>
        <v>147276.9089482832</v>
      </c>
      <c r="F16" s="7">
        <f>'recalc raw'!E171</f>
        <v>217673.75268290687</v>
      </c>
      <c r="G16" s="7">
        <f>'recalc raw'!E210</f>
        <v>4343.148270416575</v>
      </c>
      <c r="H16" s="7">
        <f>'recalc raw'!E54</f>
        <v>14089.95543799476</v>
      </c>
      <c r="I16" s="7">
        <f>'recalc raw'!E249</f>
        <v>10229.566112544551</v>
      </c>
      <c r="J16" s="7">
        <f>'recalc raw'!E132</f>
        <v>4866.007530703221</v>
      </c>
      <c r="K16" s="7">
        <f>'recalc raw'!E288</f>
        <v>1160.985</v>
      </c>
      <c r="L16" s="7">
        <f>'recalc raw'!E366</f>
        <v>1981.855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1160.985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147r2  24-30</v>
      </c>
      <c r="C17" s="7">
        <f>'recalc raw'!E328</f>
        <v>15368.278538195666</v>
      </c>
      <c r="D17" s="7">
        <f>'recalc raw'!E16</f>
        <v>16441.42210839764</v>
      </c>
      <c r="E17" s="7">
        <f>'recalc raw'!E94</f>
        <v>9815.426722693695</v>
      </c>
      <c r="F17" s="7">
        <f>'recalc raw'!E172</f>
        <v>8921.975</v>
      </c>
      <c r="G17" s="7">
        <f>'recalc raw'!E211</f>
        <v>50290.42967050509</v>
      </c>
      <c r="H17" s="7">
        <f>'recalc raw'!E55</f>
        <v>4717.430635563673</v>
      </c>
      <c r="I17" s="7">
        <f>'recalc raw'!E250</f>
        <v>1259316.9942418025</v>
      </c>
      <c r="J17" s="7">
        <f>'recalc raw'!E133</f>
        <v>6415.561334656746</v>
      </c>
      <c r="K17" s="7">
        <f>'recalc raw'!E289</f>
        <v>30071.822358412952</v>
      </c>
      <c r="L17" s="7">
        <f>'recalc raw'!E367</f>
        <v>6793.495000000001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30071.822358412952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148r2  34-44</v>
      </c>
      <c r="C18" s="7">
        <f>'recalc raw'!E329</f>
        <v>16117.355</v>
      </c>
      <c r="D18" s="7">
        <f>'recalc raw'!E17</f>
        <v>18497.84809518819</v>
      </c>
      <c r="E18" s="7">
        <f>'recalc raw'!E95</f>
        <v>4271.395045275319</v>
      </c>
      <c r="F18" s="7">
        <f>'recalc raw'!E173</f>
        <v>6096.5887744593065</v>
      </c>
      <c r="G18" s="7">
        <f>'recalc raw'!E212</f>
        <v>52943.269149290165</v>
      </c>
      <c r="H18" s="7">
        <f>'recalc raw'!E56</f>
        <v>4095.375</v>
      </c>
      <c r="I18" s="7">
        <f>'recalc raw'!E251</f>
        <v>1410054.9558114945</v>
      </c>
      <c r="J18" s="7">
        <f>'recalc raw'!E134</f>
        <v>5102.29</v>
      </c>
      <c r="K18" s="7">
        <f>'recalc raw'!E290</f>
        <v>32321.783438119233</v>
      </c>
      <c r="L18" s="7">
        <f>'recalc raw'!E368</f>
        <v>3578.955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32321.783438119233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149r2  10-20</v>
      </c>
      <c r="C19" s="7">
        <f>'recalc raw'!E330</f>
        <v>8935.058549552337</v>
      </c>
      <c r="D19" s="7">
        <f>'recalc raw'!E18</f>
        <v>9657.265</v>
      </c>
      <c r="E19" s="7">
        <f>'recalc raw'!E96</f>
        <v>30126.845</v>
      </c>
      <c r="F19" s="7">
        <f>'recalc raw'!E174</f>
        <v>16024.827195198035</v>
      </c>
      <c r="G19" s="7">
        <f>'recalc raw'!E213</f>
        <v>45922.70465213623</v>
      </c>
      <c r="H19" s="7">
        <f>'recalc raw'!E57</f>
        <v>3979.732166054977</v>
      </c>
      <c r="I19" s="7">
        <f>'recalc raw'!E252</f>
        <v>1113892.751467159</v>
      </c>
      <c r="J19" s="7">
        <f>'recalc raw'!E135</f>
        <v>15164.571054118918</v>
      </c>
      <c r="K19" s="7">
        <f>'recalc raw'!E291</f>
        <v>25559.60559816653</v>
      </c>
      <c r="L19" s="7">
        <f>'recalc raw'!E369</f>
        <v>2119.225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25559.60559816653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drift5</v>
      </c>
      <c r="C20" s="7">
        <f>'recalc raw'!E331</f>
        <v>26781.499313201006</v>
      </c>
      <c r="D20" s="7">
        <f>'recalc raw'!E19</f>
        <v>491748.2644848887</v>
      </c>
      <c r="E20" s="7">
        <f>'recalc raw'!E97</f>
        <v>80705.845</v>
      </c>
      <c r="F20" s="7">
        <f>'recalc raw'!E175</f>
        <v>63210.125</v>
      </c>
      <c r="G20" s="7">
        <f>'recalc raw'!E214</f>
        <v>40241.045</v>
      </c>
      <c r="H20" s="7">
        <f>'recalc raw'!E58</f>
        <v>29537.631949419505</v>
      </c>
      <c r="I20" s="7">
        <f>'recalc raw'!E253</f>
        <v>5770199.647027118</v>
      </c>
      <c r="J20" s="7">
        <f>'recalc raw'!E136</f>
        <v>27845.381549980906</v>
      </c>
      <c r="K20" s="7">
        <f>'recalc raw'!E292</f>
        <v>51219.45856877825</v>
      </c>
      <c r="L20" s="7">
        <f>'recalc raw'!E370</f>
        <v>35975.49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51219.45856877825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bir1-2</v>
      </c>
      <c r="C21" s="7">
        <f>'recalc raw'!E332</f>
        <v>16363.197965974996</v>
      </c>
      <c r="D21" s="7">
        <f>'recalc raw'!E20</f>
        <v>27870.82549157727</v>
      </c>
      <c r="E21" s="7">
        <f>'recalc raw'!E98</f>
        <v>16240.477843252504</v>
      </c>
      <c r="F21" s="7">
        <f>'recalc raw'!E176</f>
        <v>16460.08919262886</v>
      </c>
      <c r="G21" s="7">
        <f>'recalc raw'!E215</f>
        <v>56810.885</v>
      </c>
      <c r="H21" s="7">
        <f>'recalc raw'!E59</f>
        <v>6504.457935630498</v>
      </c>
      <c r="I21" s="7">
        <f>'recalc raw'!E254</f>
        <v>1554243.584549862</v>
      </c>
      <c r="J21" s="7">
        <f>'recalc raw'!E137</f>
        <v>26543.84089911305</v>
      </c>
      <c r="K21" s="7">
        <f>'recalc raw'!E293</f>
        <v>52230.015</v>
      </c>
      <c r="L21" s="7">
        <f>'recalc raw'!E371</f>
        <v>4783.15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52230.015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150r1  72-82</v>
      </c>
      <c r="C22" s="7">
        <f>'recalc raw'!E333</f>
        <v>6562.695067374701</v>
      </c>
      <c r="D22" s="7">
        <f>'recalc raw'!E21</f>
        <v>22775.096297628024</v>
      </c>
      <c r="E22" s="7">
        <f>'recalc raw'!E99</f>
        <v>52672.60102781733</v>
      </c>
      <c r="F22" s="7">
        <f>'recalc raw'!E177</f>
        <v>22592.147833962958</v>
      </c>
      <c r="G22" s="7">
        <f>'recalc raw'!E216</f>
        <v>38934.48101099756</v>
      </c>
      <c r="H22" s="7">
        <f>'recalc raw'!E60</f>
        <v>4082.755</v>
      </c>
      <c r="I22" s="7">
        <f>'recalc raw'!E255</f>
        <v>1156287.6450185794</v>
      </c>
      <c r="J22" s="7">
        <f>'recalc raw'!E138</f>
        <v>19192.479158480295</v>
      </c>
      <c r="K22" s="7">
        <f>'recalc raw'!E294</f>
        <v>19639.973463072503</v>
      </c>
      <c r="L22" s="7">
        <f>'recalc raw'!E372</f>
        <v>2709.435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19639.973463072503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151r2  22-30</v>
      </c>
      <c r="C23" s="7">
        <f>'recalc raw'!E334</f>
        <v>18390.746693716283</v>
      </c>
      <c r="D23" s="7">
        <f>'recalc raw'!E22</f>
        <v>16052.665</v>
      </c>
      <c r="E23" s="7">
        <f>'recalc raw'!E100</f>
        <v>16662.7555938058</v>
      </c>
      <c r="F23" s="7">
        <f>'recalc raw'!E178</f>
        <v>8723.805</v>
      </c>
      <c r="G23" s="7">
        <f>'recalc raw'!E217</f>
        <v>60069.06224437766</v>
      </c>
      <c r="H23" s="7">
        <f>'recalc raw'!E61</f>
        <v>4117.83733909819</v>
      </c>
      <c r="I23" s="7">
        <f>'recalc raw'!E256</f>
        <v>1288514.803103441</v>
      </c>
      <c r="J23" s="7">
        <f>'recalc raw'!E139</f>
        <v>8855.309610343807</v>
      </c>
      <c r="K23" s="7">
        <f>'recalc raw'!E295</f>
        <v>35783.97532682272</v>
      </c>
      <c r="L23" s="7">
        <f>'recalc raw'!E373</f>
        <v>4783.980902423074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35783.97532682272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bhvo2-1 unignited</v>
      </c>
      <c r="C24" s="7">
        <f>'recalc raw'!E335</f>
        <v>26469.96886706764</v>
      </c>
      <c r="D24" s="7">
        <f>'recalc raw'!E23</f>
        <v>472503.08547369635</v>
      </c>
      <c r="E24" s="7">
        <f>'recalc raw'!E101</f>
        <v>12763.477905707585</v>
      </c>
      <c r="F24" s="7">
        <f>'recalc raw'!E179</f>
        <v>12053.59</v>
      </c>
      <c r="G24" s="7">
        <f>'recalc raw'!E218</f>
        <v>39666.78</v>
      </c>
      <c r="H24" s="7">
        <f>'recalc raw'!E62</f>
        <v>7389.28</v>
      </c>
      <c r="I24" s="7">
        <f>'recalc raw'!E257</f>
        <v>5653572.898587656</v>
      </c>
      <c r="J24" s="7">
        <f>'recalc raw'!E140</f>
        <v>25032.777835395133</v>
      </c>
      <c r="K24" s="7">
        <f>'recalc raw'!E296</f>
        <v>51629.27653452042</v>
      </c>
      <c r="L24" s="7">
        <f>'recalc raw'!E374</f>
        <v>37837.85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51629.27653452042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27857.595</v>
      </c>
      <c r="D25" s="7">
        <f>'recalc raw'!E24</f>
        <v>470795.53775158967</v>
      </c>
      <c r="E25" s="7">
        <f>'recalc raw'!E102</f>
        <v>83075.39</v>
      </c>
      <c r="F25" s="7">
        <f>'recalc raw'!E180</f>
        <v>64093.64615955386</v>
      </c>
      <c r="G25" s="7">
        <f>'recalc raw'!E219</f>
        <v>40621.74527737847</v>
      </c>
      <c r="H25" s="7">
        <f>'recalc raw'!E63</f>
        <v>29369.821208203695</v>
      </c>
      <c r="I25" s="7">
        <f>'recalc raw'!E258</f>
        <v>5840326.464643706</v>
      </c>
      <c r="J25" s="7">
        <f>'recalc raw'!E141</f>
        <v>28881.795</v>
      </c>
      <c r="K25" s="7">
        <f>'recalc raw'!E297</f>
        <v>53257.56</v>
      </c>
      <c r="L25" s="7">
        <f>'recalc raw'!E375</f>
        <v>36026.60453378604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53257.56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155r2  20-26</v>
      </c>
      <c r="C26" s="7">
        <f>'recalc raw'!E337</f>
        <v>42647.35798712563</v>
      </c>
      <c r="D26" s="7">
        <f>'recalc raw'!E25</f>
        <v>18931.45234337241</v>
      </c>
      <c r="E26" s="7">
        <f>'recalc raw'!E103</f>
        <v>7622.127631415165</v>
      </c>
      <c r="F26" s="7">
        <f>'recalc raw'!E181</f>
        <v>8851.865</v>
      </c>
      <c r="G26" s="7">
        <f>'recalc raw'!E220</f>
        <v>52895.42659329895</v>
      </c>
      <c r="H26" s="7">
        <f>'recalc raw'!E64</f>
        <v>6834.844999999999</v>
      </c>
      <c r="I26" s="7">
        <f>'recalc raw'!E259</f>
        <v>1467862.985</v>
      </c>
      <c r="J26" s="7">
        <f>'recalc raw'!E142</f>
        <v>4784.9889419640085</v>
      </c>
      <c r="K26" s="7">
        <f>'recalc raw'!E298</f>
        <v>55299.91279793796</v>
      </c>
      <c r="L26" s="7">
        <f>'recalc raw'!E376</f>
        <v>23992.942004080513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55299.91279793796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jp1-2</v>
      </c>
      <c r="C27" s="7">
        <f>'recalc raw'!E338</f>
        <v>154.21</v>
      </c>
      <c r="D27" s="7">
        <f>'recalc raw'!E26</f>
        <v>40006.719077833804</v>
      </c>
      <c r="E27" s="7">
        <f>'recalc raw'!E104</f>
        <v>120524.095</v>
      </c>
      <c r="F27" s="7">
        <f>'recalc raw'!E182</f>
        <v>232129.22240215197</v>
      </c>
      <c r="G27" s="7">
        <f>'recalc raw'!E221</f>
        <v>9291.427359825148</v>
      </c>
      <c r="H27" s="7">
        <f>'recalc raw'!E65</f>
        <v>13049.50564298747</v>
      </c>
      <c r="I27" s="7">
        <f>'recalc raw'!E260</f>
        <v>18065.465</v>
      </c>
      <c r="J27" s="7">
        <f>'recalc raw'!E143</f>
        <v>5244.006516554541</v>
      </c>
      <c r="K27" s="7">
        <f>'recalc raw'!E299</f>
        <v>4126.185</v>
      </c>
      <c r="L27" s="7">
        <f>'recalc raw'!E377</f>
        <v>2411.525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4126.185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157r2  81-90</v>
      </c>
      <c r="C28" s="7">
        <f>'recalc raw'!E339</f>
        <v>10326.825</v>
      </c>
      <c r="D28" s="7">
        <f>'recalc raw'!E27</f>
        <v>9771.745210083533</v>
      </c>
      <c r="E28" s="7">
        <f>'recalc raw'!E105</f>
        <v>33901.92</v>
      </c>
      <c r="F28" s="7">
        <f>'recalc raw'!E183</f>
        <v>17574.745</v>
      </c>
      <c r="G28" s="7">
        <f>'recalc raw'!E222</f>
        <v>51660.83090464584</v>
      </c>
      <c r="H28" s="7">
        <f>'recalc raw'!E66</f>
        <v>4580.574014712225</v>
      </c>
      <c r="I28" s="7">
        <f>'recalc raw'!E261</f>
        <v>1213177.72</v>
      </c>
      <c r="J28" s="7">
        <f>'recalc raw'!E144</f>
        <v>10132.063052133879</v>
      </c>
      <c r="K28" s="7">
        <f>'recalc raw'!E300</f>
        <v>29512.655</v>
      </c>
      <c r="L28" s="7">
        <f>'recalc raw'!E378</f>
        <v>2627.32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29512.655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136r2  4-14</v>
      </c>
      <c r="C29" s="7">
        <f>'recalc raw'!E340</f>
        <v>3346.995328028619</v>
      </c>
      <c r="D29" s="7">
        <f>'recalc raw'!E28</f>
        <v>5960.179711668066</v>
      </c>
      <c r="E29" s="7">
        <f>'recalc raw'!E106</f>
        <v>54205.79017558984</v>
      </c>
      <c r="F29" s="7">
        <f>'recalc raw'!E184</f>
        <v>105836</v>
      </c>
      <c r="G29" s="7">
        <f>'recalc raw'!E223</f>
        <v>22835.585119755175</v>
      </c>
      <c r="H29" s="7">
        <f>'recalc raw'!E67</f>
        <v>11868.022462359348</v>
      </c>
      <c r="I29" s="7">
        <f>'recalc raw'!E262</f>
        <v>401854.96431317815</v>
      </c>
      <c r="J29" s="7">
        <f>'recalc raw'!E145</f>
        <v>41366.031199955774</v>
      </c>
      <c r="K29" s="7">
        <f>'recalc raw'!E301</f>
        <v>10576.876515156497</v>
      </c>
      <c r="L29" s="7">
        <f>'recalc raw'!E379</f>
        <v>1046.815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10576.876515156497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28266.597313026712</v>
      </c>
      <c r="D30" s="7">
        <f>'recalc raw'!E29</f>
        <v>489820.4613692039</v>
      </c>
      <c r="E30" s="7">
        <f>'recalc raw'!E107</f>
        <v>86448.58688559463</v>
      </c>
      <c r="F30" s="7">
        <f>'recalc raw'!E185</f>
        <v>66066.33032696968</v>
      </c>
      <c r="G30" s="7">
        <f>'recalc raw'!E224</f>
        <v>39763.005000000005</v>
      </c>
      <c r="H30" s="7">
        <f>'recalc raw'!E68</f>
        <v>28752.021478616538</v>
      </c>
      <c r="I30" s="7">
        <f>'recalc raw'!E263</f>
        <v>5868220.44</v>
      </c>
      <c r="J30" s="7">
        <f>'recalc raw'!E146</f>
        <v>28594.88487279629</v>
      </c>
      <c r="K30" s="7">
        <f>'recalc raw'!E302</f>
        <v>53166.54376773587</v>
      </c>
      <c r="L30" s="7">
        <f>'recalc raw'!E380</f>
        <v>37120.83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53166.54376773587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ja3-2</v>
      </c>
      <c r="C31" s="7">
        <f>'recalc raw'!E342</f>
        <v>21318.664089318816</v>
      </c>
      <c r="D31" s="7">
        <f>'recalc raw'!E30</f>
        <v>1144456.6187375535</v>
      </c>
      <c r="E31" s="7">
        <f>'recalc raw'!E108</f>
        <v>3632.537677675137</v>
      </c>
      <c r="F31" s="7">
        <f>'recalc raw'!E186</f>
        <v>3847.23</v>
      </c>
      <c r="G31" s="7">
        <f>'recalc raw'!E225</f>
        <v>27363.415977665703</v>
      </c>
      <c r="H31" s="7">
        <f>'recalc raw'!E69</f>
        <v>2988.72</v>
      </c>
      <c r="I31" s="7">
        <f>'recalc raw'!E264</f>
        <v>4161663.226791118</v>
      </c>
      <c r="J31" s="7">
        <f>'recalc raw'!E147</f>
        <v>11733.833609273002</v>
      </c>
      <c r="K31" s="7">
        <f>'recalc raw'!E303</f>
        <v>27569.46316048576</v>
      </c>
      <c r="L31" s="7">
        <f>'recalc raw'!E381</f>
        <v>27299.833498151842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27569.46316048576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147.625</v>
      </c>
      <c r="D32" s="7">
        <f>'recalc raw'!E31</f>
        <v>4045.9909425641217</v>
      </c>
      <c r="E32" s="7">
        <f>'recalc raw'!E109</f>
        <v>829.8111663223618</v>
      </c>
      <c r="F32" s="7">
        <f>'recalc raw'!E187</f>
        <v>533.36</v>
      </c>
      <c r="G32" s="7">
        <f>'recalc raw'!E226</f>
        <v>453.9941540330825</v>
      </c>
      <c r="H32" s="7">
        <f>'recalc raw'!E70</f>
        <v>-91.97780678851173</v>
      </c>
      <c r="I32" s="7">
        <f>'recalc raw'!E265</f>
        <v>5406.495650423397</v>
      </c>
      <c r="J32" s="7">
        <f>'recalc raw'!E148</f>
        <v>5442.687539037163</v>
      </c>
      <c r="K32" s="7">
        <f>'recalc raw'!E304</f>
        <v>152.495</v>
      </c>
      <c r="L32" s="7">
        <f>'recalc raw'!E382</f>
        <v>1105.425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152.495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558.2329443336121</v>
      </c>
      <c r="D33" s="7">
        <f>'recalc raw'!E32</f>
        <v>6373.17</v>
      </c>
      <c r="E33" s="7">
        <f>'recalc raw'!E110</f>
        <v>160731.4597045167</v>
      </c>
      <c r="F33" s="7">
        <f>'recalc raw'!E188</f>
        <v>232876.875</v>
      </c>
      <c r="G33" s="7">
        <f>'recalc raw'!E227</f>
        <v>4345.635</v>
      </c>
      <c r="H33" s="7">
        <f>'recalc raw'!E71</f>
        <v>14447.839382078826</v>
      </c>
      <c r="I33" s="7">
        <f>'recalc raw'!E266</f>
        <v>11077.792192663534</v>
      </c>
      <c r="J33" s="7">
        <f>'recalc raw'!E149</f>
        <v>4832.777663938392</v>
      </c>
      <c r="K33" s="7">
        <f>'recalc raw'!E305</f>
        <v>1457.85</v>
      </c>
      <c r="L33" s="7">
        <f>'recalc raw'!E383</f>
        <v>1307.825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1457.85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bhvo2-2 unignited</v>
      </c>
      <c r="C34" s="7">
        <f>'recalc raw'!E345</f>
        <v>27685.41</v>
      </c>
      <c r="D34" s="7">
        <f>'recalc raw'!E33</f>
        <v>478801.47514528816</v>
      </c>
      <c r="E34" s="7">
        <f>'recalc raw'!E111</f>
        <v>13246.773293327577</v>
      </c>
      <c r="F34" s="7">
        <f>'recalc raw'!E189</f>
        <v>11834.358460041534</v>
      </c>
      <c r="G34" s="7">
        <f>'recalc raw'!E228</f>
        <v>39778.52020746456</v>
      </c>
      <c r="H34" s="7">
        <f>'recalc raw'!E72</f>
        <v>7616.965712844963</v>
      </c>
      <c r="I34" s="7">
        <f>'recalc raw'!E267</f>
        <v>5799377.567961816</v>
      </c>
      <c r="J34" s="7">
        <f>'recalc raw'!E150</f>
        <v>25754.685</v>
      </c>
      <c r="K34" s="7">
        <f>'recalc raw'!E306</f>
        <v>51167.861724744485</v>
      </c>
      <c r="L34" s="7">
        <f>'recalc raw'!E384</f>
        <v>39844.15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51167.861724744485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29085.261416647285</v>
      </c>
      <c r="D35" s="7">
        <f>'recalc raw'!E34</f>
        <v>493781.7178551281</v>
      </c>
      <c r="E35" s="7">
        <f>'recalc raw'!E112</f>
        <v>88646.87309847107</v>
      </c>
      <c r="F35" s="7">
        <f>'recalc raw'!E190</f>
        <v>70176.08905730136</v>
      </c>
      <c r="G35" s="7">
        <f>'recalc raw'!E229</f>
        <v>40709.02</v>
      </c>
      <c r="H35" s="7">
        <f>'recalc raw'!E73</f>
        <v>30670.766696144492</v>
      </c>
      <c r="I35" s="7">
        <f>'recalc raw'!E268</f>
        <v>5751373.165</v>
      </c>
      <c r="J35" s="7">
        <f>'recalc raw'!E151</f>
        <v>28362.60075102631</v>
      </c>
      <c r="K35" s="7">
        <f>'recalc raw'!E307</f>
        <v>52170.5159003392</v>
      </c>
      <c r="L35" s="7">
        <f>'recalc raw'!E385</f>
        <v>36996.72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52170.5159003392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495</v>
      </c>
    </row>
    <row r="38" spans="1:22" s="20" customFormat="1" ht="11.25">
      <c r="A38" s="24"/>
      <c r="B38" s="20" t="s">
        <v>471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25645.817499999997</v>
      </c>
      <c r="D40" s="7">
        <f>D4-blanks!D$9</f>
        <v>452427.3821669926</v>
      </c>
      <c r="E40" s="7">
        <f>E4-blanks!E$9</f>
        <v>76159.04906968627</v>
      </c>
      <c r="F40" s="7">
        <f>F4-blanks!F$9</f>
        <v>62390.338227516775</v>
      </c>
      <c r="G40" s="7">
        <f>G4-blanks!G$9</f>
        <v>37641.0210352934</v>
      </c>
      <c r="H40" s="7">
        <f>H4-blanks!H$9</f>
        <v>27985.74637572971</v>
      </c>
      <c r="I40" s="7">
        <f>I4-blanks!I$9</f>
        <v>5465893.0728988815</v>
      </c>
      <c r="J40" s="7">
        <f>J4-blanks!J$9</f>
        <v>22569.973440740345</v>
      </c>
      <c r="K40" s="7">
        <f>K4-blanks!K$9</f>
        <v>49409.90422905608</v>
      </c>
      <c r="L40" s="7">
        <f>L4-blanks!L$9</f>
        <v>33749.94922662664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48757.22672905608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192.26749999999998</v>
      </c>
      <c r="D41" s="7">
        <f>D5-blanks!D$9</f>
        <v>407.48689044330513</v>
      </c>
      <c r="E41" s="7">
        <f>E5-blanks!E$9</f>
        <v>-0.4446582206895755</v>
      </c>
      <c r="F41" s="7">
        <f>F5-blanks!F$9</f>
        <v>57.32284272594052</v>
      </c>
      <c r="G41" s="7">
        <f>G5-blanks!G$9</f>
        <v>-66.81813453324736</v>
      </c>
      <c r="H41" s="7">
        <f>H5-blanks!H$9</f>
        <v>17.14856226965329</v>
      </c>
      <c r="I41" s="7">
        <f>I5-blanks!I$9</f>
        <v>290.73961567878723</v>
      </c>
      <c r="J41" s="7">
        <f>J5-blanks!J$9</f>
        <v>-230.76873282755514</v>
      </c>
      <c r="K41" s="7">
        <f>K5-blanks!K$9</f>
        <v>5.487499999999983</v>
      </c>
      <c r="L41" s="7">
        <f>L5-blanks!L$9</f>
        <v>130.88793017191347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-647.1899999999999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bir1-1</v>
      </c>
      <c r="C42" s="7">
        <f>C6-blanks!C$9</f>
        <v>15026.4575</v>
      </c>
      <c r="D42" s="7">
        <f>D6-blanks!D$9</f>
        <v>21534.158687808023</v>
      </c>
      <c r="E42" s="7">
        <f>E6-blanks!E$9</f>
        <v>15063.435254997275</v>
      </c>
      <c r="F42" s="7">
        <f>F6-blanks!F$9</f>
        <v>15604.457157274059</v>
      </c>
      <c r="G42" s="7">
        <f>G6-blanks!G$9</f>
        <v>54950.62398050017</v>
      </c>
      <c r="H42" s="7">
        <f>H6-blanks!H$9</f>
        <v>6076.083889005609</v>
      </c>
      <c r="I42" s="7">
        <f>I6-blanks!I$9</f>
        <v>1487138.5397714276</v>
      </c>
      <c r="J42" s="7">
        <f>J6-blanks!J$9</f>
        <v>20811.343871482728</v>
      </c>
      <c r="K42" s="7">
        <f>K6-blanks!K$9</f>
        <v>51129.84533396627</v>
      </c>
      <c r="L42" s="7">
        <f>L6-blanks!L$9</f>
        <v>3466.66523227759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50477.16783396626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26044.150805033016</v>
      </c>
      <c r="D43" s="7">
        <f>D7-blanks!D$9</f>
        <v>478190.7450575803</v>
      </c>
      <c r="E43" s="7">
        <f>E7-blanks!E$9</f>
        <v>78556.60614275534</v>
      </c>
      <c r="F43" s="7">
        <f>F7-blanks!F$9</f>
        <v>61649.759128994345</v>
      </c>
      <c r="G43" s="7">
        <f>G7-blanks!G$9</f>
        <v>39436.0422321182</v>
      </c>
      <c r="H43" s="7">
        <f>H7-blanks!H$9</f>
        <v>27258.56424451886</v>
      </c>
      <c r="I43" s="7">
        <f>I7-blanks!I$9</f>
        <v>5534345.499178073</v>
      </c>
      <c r="J43" s="7">
        <f>J7-blanks!J$9</f>
        <v>22152.49211018465</v>
      </c>
      <c r="K43" s="7">
        <f>K7-blanks!K$9</f>
        <v>50524.6425</v>
      </c>
      <c r="L43" s="7">
        <f>L7-blanks!L$9</f>
        <v>34578.65201121073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49871.965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jp1-1</v>
      </c>
      <c r="C44" s="7">
        <f>C8-blanks!C$9</f>
        <v>631.6175000000001</v>
      </c>
      <c r="D44" s="7">
        <f>D8-blanks!D$9</f>
        <v>34005.602166992576</v>
      </c>
      <c r="E44" s="7">
        <f>E8-blanks!E$9</f>
        <v>112951.58849189834</v>
      </c>
      <c r="F44" s="7">
        <f>F8-blanks!F$9</f>
        <v>225032.6000806719</v>
      </c>
      <c r="G44" s="7">
        <f>G8-blanks!G$9</f>
        <v>8673.146643927856</v>
      </c>
      <c r="H44" s="7">
        <f>H8-blanks!H$9</f>
        <v>11961.954576583208</v>
      </c>
      <c r="I44" s="7">
        <f>I8-blanks!I$9</f>
        <v>10145.847227346221</v>
      </c>
      <c r="J44" s="7">
        <f>J8-blanks!J$9</f>
        <v>68.04119379039093</v>
      </c>
      <c r="K44" s="7">
        <f>K8-blanks!K$9</f>
        <v>3609.9125</v>
      </c>
      <c r="L44" s="7">
        <f>L8-blanks!L$9</f>
        <v>1203.877670753108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2957.235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jgb-1</v>
      </c>
      <c r="C45" s="7">
        <f>C9-blanks!C$9</f>
        <v>10041.583912630904</v>
      </c>
      <c r="D45" s="7">
        <f>D9-blanks!D$9</f>
        <v>229837.54928972546</v>
      </c>
      <c r="E45" s="7">
        <f>E9-blanks!E$9</f>
        <v>2220.0491644083986</v>
      </c>
      <c r="F45" s="7">
        <f>F9-blanks!F$9</f>
        <v>2667.3696281497705</v>
      </c>
      <c r="G45" s="7">
        <f>G9-blanks!G$9</f>
        <v>43541.35447250135</v>
      </c>
      <c r="H45" s="7">
        <f>H9-blanks!H$9</f>
        <v>7581.554528633817</v>
      </c>
      <c r="I45" s="7">
        <f>I9-blanks!I$9</f>
        <v>4826973.049552151</v>
      </c>
      <c r="J45" s="7">
        <f>J9-blanks!J$9</f>
        <v>14006.516887132731</v>
      </c>
      <c r="K45" s="7">
        <f>K9-blanks!K$9</f>
        <v>104555.61431234083</v>
      </c>
      <c r="L45" s="7">
        <f>L9-blanks!L$9</f>
        <v>6318.752569018746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103902.93681234082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26075.19921695244</v>
      </c>
      <c r="D46" s="7">
        <f>D10-blanks!D$9</f>
        <v>475588.6658403151</v>
      </c>
      <c r="E46" s="7">
        <f>E10-blanks!E$9</f>
        <v>79085.98349189834</v>
      </c>
      <c r="F46" s="7">
        <f>F10-blanks!F$9</f>
        <v>64226.137428714355</v>
      </c>
      <c r="G46" s="7">
        <f>G10-blanks!G$9</f>
        <v>39839.04606328619</v>
      </c>
      <c r="H46" s="7">
        <f>H10-blanks!H$9</f>
        <v>27727.498317498805</v>
      </c>
      <c r="I46" s="7">
        <f>I10-blanks!I$9</f>
        <v>5486361.042795306</v>
      </c>
      <c r="J46" s="7">
        <f>J10-blanks!J$9</f>
        <v>21360.901193790392</v>
      </c>
      <c r="K46" s="7">
        <f>K10-blanks!K$9</f>
        <v>50117.475778962034</v>
      </c>
      <c r="L46" s="7">
        <f>L10-blanks!L$9</f>
        <v>34196.587069828085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49464.79827896203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142r2  68-78</v>
      </c>
      <c r="C47" s="7">
        <f>C11-blanks!C$9</f>
        <v>10720.5375</v>
      </c>
      <c r="D47" s="7">
        <f>D11-blanks!D$9</f>
        <v>14615.657166992576</v>
      </c>
      <c r="E47" s="7">
        <f>E11-blanks!E$9</f>
        <v>24882.252350337116</v>
      </c>
      <c r="F47" s="7">
        <f>F11-blanks!F$9</f>
        <v>16247.902157274058</v>
      </c>
      <c r="G47" s="7">
        <f>G11-blanks!G$9</f>
        <v>33074.70757210573</v>
      </c>
      <c r="H47" s="7">
        <f>H11-blanks!H$9</f>
        <v>4561.309244518858</v>
      </c>
      <c r="I47" s="7">
        <f>I11-blanks!I$9</f>
        <v>1346122.7085762396</v>
      </c>
      <c r="J47" s="7">
        <f>J11-blanks!J$9</f>
        <v>6202.814951109796</v>
      </c>
      <c r="K47" s="7">
        <f>K11-blanks!K$9</f>
        <v>23600.741279484497</v>
      </c>
      <c r="L47" s="7">
        <f>L11-blanks!L$9</f>
        <v>4292.482386082121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22948.063779484495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145r1  64-74</v>
      </c>
      <c r="C48" s="7">
        <f>C12-blanks!C$9</f>
        <v>10100.069960486</v>
      </c>
      <c r="D48" s="7">
        <f>D12-blanks!D$9</f>
        <v>12341.688113825843</v>
      </c>
      <c r="E48" s="7">
        <f>E12-blanks!E$9</f>
        <v>14793.238491898328</v>
      </c>
      <c r="F48" s="7">
        <f>F12-blanks!F$9</f>
        <v>8544.73780701104</v>
      </c>
      <c r="G48" s="7">
        <f>G12-blanks!G$9</f>
        <v>44180.30422240902</v>
      </c>
      <c r="H48" s="7">
        <f>H12-blanks!H$9</f>
        <v>3755.6339862693303</v>
      </c>
      <c r="I48" s="7">
        <f>I12-blanks!I$9</f>
        <v>1492266.0219596783</v>
      </c>
      <c r="J48" s="7">
        <f>J12-blanks!J$9</f>
        <v>1784.388360916062</v>
      </c>
      <c r="K48" s="7">
        <f>K12-blanks!K$9</f>
        <v>25812.59672551912</v>
      </c>
      <c r="L48" s="7">
        <f>L12-blanks!L$9</f>
        <v>1939.5120698280864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25159.91922551912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145r3  28-36</v>
      </c>
      <c r="C49" s="7">
        <f>C13-blanks!C$9</f>
        <v>6995.1425</v>
      </c>
      <c r="D49" s="7">
        <f>D13-blanks!D$9</f>
        <v>11331.510222683522</v>
      </c>
      <c r="E49" s="7">
        <f>E13-blanks!E$9</f>
        <v>17177.144051526502</v>
      </c>
      <c r="F49" s="7">
        <f>F13-blanks!F$9</f>
        <v>30232.343433431914</v>
      </c>
      <c r="G49" s="7">
        <f>G13-blanks!G$9</f>
        <v>18263.263980500164</v>
      </c>
      <c r="H49" s="7">
        <f>H13-blanks!H$9</f>
        <v>6106.299244518858</v>
      </c>
      <c r="I49" s="7">
        <f>I13-blanks!I$9</f>
        <v>1152936.1143301371</v>
      </c>
      <c r="J49" s="7">
        <f>J13-blanks!J$9</f>
        <v>10061.260363651143</v>
      </c>
      <c r="K49" s="7">
        <f>K13-blanks!K$9</f>
        <v>11989.237317869773</v>
      </c>
      <c r="L49" s="7">
        <f>L13-blanks!L$9</f>
        <v>1340.0820698280866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11336.559817869773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ja3-1</v>
      </c>
      <c r="C50" s="7">
        <f>C14-blanks!C$9</f>
        <v>20382.24501929608</v>
      </c>
      <c r="D50" s="7">
        <f>D14-blanks!D$9</f>
        <v>1168003.5091704372</v>
      </c>
      <c r="E50" s="7">
        <f>E14-blanks!E$9</f>
        <v>2613.568491898328</v>
      </c>
      <c r="F50" s="7">
        <f>F14-blanks!F$9</f>
        <v>2893.5371572740596</v>
      </c>
      <c r="G50" s="7">
        <f>G14-blanks!G$9</f>
        <v>25864.00468764734</v>
      </c>
      <c r="H50" s="7">
        <f>H14-blanks!H$9</f>
        <v>2593.0742445188584</v>
      </c>
      <c r="I50" s="7">
        <f>I14-blanks!I$9</f>
        <v>3979499.348114567</v>
      </c>
      <c r="J50" s="7">
        <f>J14-blanks!J$9</f>
        <v>6074.479626223461</v>
      </c>
      <c r="K50" s="7">
        <f>K14-blanks!K$9</f>
        <v>25664.77915894123</v>
      </c>
      <c r="L50" s="7">
        <f>L14-blanks!L$9</f>
        <v>24824.832069828088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25012.10165894123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26336.170687222904</v>
      </c>
      <c r="D51" s="7">
        <f>D15-blanks!D$9</f>
        <v>473389.03972148534</v>
      </c>
      <c r="E51" s="7">
        <f>E15-blanks!E$9</f>
        <v>77920.59996782121</v>
      </c>
      <c r="F51" s="7">
        <f>F15-blanks!F$9</f>
        <v>64530.93957954557</v>
      </c>
      <c r="G51" s="7">
        <f>G15-blanks!G$9</f>
        <v>39187.22323554438</v>
      </c>
      <c r="H51" s="7">
        <f>H15-blanks!H$9</f>
        <v>28233.01584018562</v>
      </c>
      <c r="I51" s="7">
        <f>I15-blanks!I$9</f>
        <v>5576383.459733898</v>
      </c>
      <c r="J51" s="7">
        <f>J15-blanks!J$9</f>
        <v>22968.64217786526</v>
      </c>
      <c r="K51" s="7">
        <f>K15-blanks!K$9</f>
        <v>51024.35177661006</v>
      </c>
      <c r="L51" s="7">
        <f>L15-blanks!L$9</f>
        <v>33887.177042953146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50371.67427661006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dts1-1</v>
      </c>
      <c r="C52" s="7">
        <f>C16-blanks!C$9</f>
        <v>238.55250000000007</v>
      </c>
      <c r="D52" s="7">
        <f>D16-blanks!D$9</f>
        <v>1940.8139892541622</v>
      </c>
      <c r="E52" s="7">
        <f>E16-blanks!E$9</f>
        <v>146447.54244018154</v>
      </c>
      <c r="F52" s="7">
        <f>F16-blanks!F$9</f>
        <v>217083.06984018092</v>
      </c>
      <c r="G52" s="7">
        <f>G16-blanks!G$9</f>
        <v>3955.9722509167395</v>
      </c>
      <c r="H52" s="7">
        <f>H16-blanks!H$9</f>
        <v>14164.784682513618</v>
      </c>
      <c r="I52" s="7">
        <f>I16-blanks!I$9</f>
        <v>4532.330846442367</v>
      </c>
      <c r="J52" s="7">
        <f>J16-blanks!J$9</f>
        <v>-345.91127550638794</v>
      </c>
      <c r="K52" s="7">
        <f>K16-blanks!K$9</f>
        <v>1003.0024999999998</v>
      </c>
      <c r="L52" s="7">
        <f>L16-blanks!L$9</f>
        <v>745.5420698280866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350.32499999999993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147r2  24-30</v>
      </c>
      <c r="C53" s="7">
        <f>C17-blanks!C$9</f>
        <v>15028.386038195666</v>
      </c>
      <c r="D53" s="7">
        <f>D17-blanks!D$9</f>
        <v>11987.944275390215</v>
      </c>
      <c r="E53" s="7">
        <f>E17-blanks!E$9</f>
        <v>8986.060214592024</v>
      </c>
      <c r="F53" s="7">
        <f>F17-blanks!F$9</f>
        <v>8331.29215727406</v>
      </c>
      <c r="G53" s="7">
        <f>G17-blanks!G$9</f>
        <v>49903.25365100525</v>
      </c>
      <c r="H53" s="7">
        <f>H17-blanks!H$9</f>
        <v>4792.259880082531</v>
      </c>
      <c r="I53" s="7">
        <f>I17-blanks!I$9</f>
        <v>1253619.7589757002</v>
      </c>
      <c r="J53" s="7">
        <f>J17-blanks!J$9</f>
        <v>1203.642528447137</v>
      </c>
      <c r="K53" s="7">
        <f>K17-blanks!K$9</f>
        <v>29913.839858412954</v>
      </c>
      <c r="L53" s="7">
        <f>L17-blanks!L$9</f>
        <v>5557.182069828087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29261.162358412952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148r2  34-44</v>
      </c>
      <c r="C54" s="7">
        <f>C18-blanks!C$9</f>
        <v>15777.4625</v>
      </c>
      <c r="D54" s="7">
        <f>D18-blanks!D$9</f>
        <v>14044.370262180764</v>
      </c>
      <c r="E54" s="7">
        <f>E18-blanks!E$9</f>
        <v>3442.0285371736463</v>
      </c>
      <c r="F54" s="7">
        <f>F18-blanks!F$9</f>
        <v>5505.905931733366</v>
      </c>
      <c r="G54" s="7">
        <f>G18-blanks!G$9</f>
        <v>52556.09312979033</v>
      </c>
      <c r="H54" s="7">
        <f>H18-blanks!H$9</f>
        <v>4170.204244518858</v>
      </c>
      <c r="I54" s="7">
        <f>I18-blanks!I$9</f>
        <v>1404357.7205453923</v>
      </c>
      <c r="J54" s="7">
        <f>J18-blanks!J$9</f>
        <v>-109.62880620960914</v>
      </c>
      <c r="K54" s="7">
        <f>K18-blanks!K$9</f>
        <v>32163.800938119235</v>
      </c>
      <c r="L54" s="7">
        <f>L18-blanks!L$9</f>
        <v>2342.6420698280863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31511.123438119233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149r2  10-20</v>
      </c>
      <c r="C55" s="7">
        <f>C19-blanks!C$9</f>
        <v>8595.166049552337</v>
      </c>
      <c r="D55" s="7">
        <f>D19-blanks!D$9</f>
        <v>5203.7871669925735</v>
      </c>
      <c r="E55" s="7">
        <f>E19-blanks!E$9</f>
        <v>29297.478491898328</v>
      </c>
      <c r="F55" s="7">
        <f>F19-blanks!F$9</f>
        <v>15434.144352472094</v>
      </c>
      <c r="G55" s="7">
        <f>G19-blanks!G$9</f>
        <v>45535.52863263639</v>
      </c>
      <c r="H55" s="7">
        <f>H19-blanks!H$9</f>
        <v>4054.5614105738355</v>
      </c>
      <c r="I55" s="7">
        <f>I19-blanks!I$9</f>
        <v>1108195.5162010568</v>
      </c>
      <c r="J55" s="7">
        <f>J19-blanks!J$9</f>
        <v>9952.65224790931</v>
      </c>
      <c r="K55" s="7">
        <f>K19-blanks!K$9</f>
        <v>25401.623098166532</v>
      </c>
      <c r="L55" s="7">
        <f>L19-blanks!L$9</f>
        <v>882.9120698280865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24748.94559816653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drift5</v>
      </c>
      <c r="C56" s="7">
        <f>C20-blanks!C$9</f>
        <v>26441.606813201004</v>
      </c>
      <c r="D56" s="7">
        <f>D20-blanks!D$9</f>
        <v>487294.7866518813</v>
      </c>
      <c r="E56" s="7">
        <f>E20-blanks!E$9</f>
        <v>79876.47849189834</v>
      </c>
      <c r="F56" s="7">
        <f>F20-blanks!F$9</f>
        <v>62619.44215727406</v>
      </c>
      <c r="G56" s="7">
        <f>G20-blanks!G$9</f>
        <v>39853.86898050016</v>
      </c>
      <c r="H56" s="7">
        <f>H20-blanks!H$9</f>
        <v>29612.461193938365</v>
      </c>
      <c r="I56" s="7">
        <f>I20-blanks!I$9</f>
        <v>5764502.411761016</v>
      </c>
      <c r="J56" s="7">
        <f>J20-blanks!J$9</f>
        <v>22633.4627437713</v>
      </c>
      <c r="K56" s="7">
        <f>K20-blanks!K$9</f>
        <v>51061.476068778255</v>
      </c>
      <c r="L56" s="7">
        <f>L20-blanks!L$9</f>
        <v>34739.17706982808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50408.79856877825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bir1-2</v>
      </c>
      <c r="C57" s="7">
        <f>C21-blanks!C$9</f>
        <v>16023.305465974996</v>
      </c>
      <c r="D57" s="7">
        <f>D21-blanks!D$9</f>
        <v>23417.347658569844</v>
      </c>
      <c r="E57" s="7">
        <f>E21-blanks!E$9</f>
        <v>15411.111335150832</v>
      </c>
      <c r="F57" s="7">
        <f>F21-blanks!F$9</f>
        <v>15869.40634990292</v>
      </c>
      <c r="G57" s="7">
        <f>G21-blanks!G$9</f>
        <v>56423.70898050017</v>
      </c>
      <c r="H57" s="7">
        <f>H21-blanks!H$9</f>
        <v>6579.287180149356</v>
      </c>
      <c r="I57" s="7">
        <f>I21-blanks!I$9</f>
        <v>1548546.3492837597</v>
      </c>
      <c r="J57" s="7">
        <f>J21-blanks!J$9</f>
        <v>21331.92209290344</v>
      </c>
      <c r="K57" s="7">
        <f>K21-blanks!K$9</f>
        <v>52072.0325</v>
      </c>
      <c r="L57" s="7">
        <f>L21-blanks!L$9</f>
        <v>3546.837069828086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51419.354999999996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150r1  72-82</v>
      </c>
      <c r="C58" s="7">
        <f>C22-blanks!C$9</f>
        <v>6222.802567374701</v>
      </c>
      <c r="D58" s="7">
        <f>D22-blanks!D$9</f>
        <v>18321.6184646206</v>
      </c>
      <c r="E58" s="7">
        <f>E22-blanks!E$9</f>
        <v>51843.234519715654</v>
      </c>
      <c r="F58" s="7">
        <f>F22-blanks!F$9</f>
        <v>22001.46499123702</v>
      </c>
      <c r="G58" s="7">
        <f>G22-blanks!G$9</f>
        <v>38547.304991497724</v>
      </c>
      <c r="H58" s="7">
        <f>H22-blanks!H$9</f>
        <v>4157.584244518858</v>
      </c>
      <c r="I58" s="7">
        <f>I22-blanks!I$9</f>
        <v>1150590.4097524772</v>
      </c>
      <c r="J58" s="7">
        <f>J22-blanks!J$9</f>
        <v>13980.560352270686</v>
      </c>
      <c r="K58" s="7">
        <f>K22-blanks!K$9</f>
        <v>19481.990963072505</v>
      </c>
      <c r="L58" s="7">
        <f>L22-blanks!L$9</f>
        <v>1473.1220698280865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18829.313463072504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151r2  22-30</v>
      </c>
      <c r="C59" s="7">
        <f>C23-blanks!C$9</f>
        <v>18050.85419371628</v>
      </c>
      <c r="D59" s="7">
        <f>D23-blanks!D$9</f>
        <v>11599.187166992575</v>
      </c>
      <c r="E59" s="7">
        <f>E23-blanks!E$9</f>
        <v>15833.389085704128</v>
      </c>
      <c r="F59" s="7">
        <f>F23-blanks!F$9</f>
        <v>8133.12215727406</v>
      </c>
      <c r="G59" s="7">
        <f>G23-blanks!G$9</f>
        <v>59681.886224877824</v>
      </c>
      <c r="H59" s="7">
        <f>H23-blanks!H$9</f>
        <v>4192.666583617048</v>
      </c>
      <c r="I59" s="7">
        <f>I23-blanks!I$9</f>
        <v>1282817.5678373387</v>
      </c>
      <c r="J59" s="7">
        <f>J23-blanks!J$9</f>
        <v>3643.3908041341983</v>
      </c>
      <c r="K59" s="7">
        <f>K23-blanks!K$9</f>
        <v>35625.99282682272</v>
      </c>
      <c r="L59" s="7">
        <f>L23-blanks!L$9</f>
        <v>3547.667972251161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34973.31532682272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bhvo2-1 unignited</v>
      </c>
      <c r="C60" s="7">
        <f>C24-blanks!C$9</f>
        <v>26130.07636706764</v>
      </c>
      <c r="D60" s="7">
        <f>D24-blanks!D$9</f>
        <v>468049.60764068895</v>
      </c>
      <c r="E60" s="7">
        <f>E24-blanks!E$9</f>
        <v>11934.111397605913</v>
      </c>
      <c r="F60" s="7">
        <f>F24-blanks!F$9</f>
        <v>11462.90715727406</v>
      </c>
      <c r="G60" s="7">
        <f>G24-blanks!G$9</f>
        <v>39279.603980500164</v>
      </c>
      <c r="H60" s="7">
        <f>H24-blanks!H$9</f>
        <v>7464.109244518858</v>
      </c>
      <c r="I60" s="7">
        <f>I24-blanks!I$9</f>
        <v>5647875.663321554</v>
      </c>
      <c r="J60" s="7">
        <f>J24-blanks!J$9</f>
        <v>19820.85902918552</v>
      </c>
      <c r="K60" s="7">
        <f>K24-blanks!K$9</f>
        <v>51471.29403452042</v>
      </c>
      <c r="L60" s="7">
        <f>L24-blanks!L$9</f>
        <v>36601.53706982808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50818.61653452041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27517.7025</v>
      </c>
      <c r="D61" s="7">
        <f>D25-blanks!D$9</f>
        <v>466342.05991858226</v>
      </c>
      <c r="E61" s="7">
        <f>E25-blanks!E$9</f>
        <v>82246.02349189833</v>
      </c>
      <c r="F61" s="7">
        <f>F25-blanks!F$9</f>
        <v>63502.96331682792</v>
      </c>
      <c r="G61" s="7">
        <f>G25-blanks!G$9</f>
        <v>40234.56925787863</v>
      </c>
      <c r="H61" s="7">
        <f>H25-blanks!H$9</f>
        <v>29444.650452722555</v>
      </c>
      <c r="I61" s="7">
        <f>I25-blanks!I$9</f>
        <v>5834629.229377603</v>
      </c>
      <c r="J61" s="7">
        <f>J25-blanks!J$9</f>
        <v>23669.87619379039</v>
      </c>
      <c r="K61" s="7">
        <f>K25-blanks!K$9</f>
        <v>53099.5775</v>
      </c>
      <c r="L61" s="7">
        <f>L25-blanks!L$9</f>
        <v>34790.291603614125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52446.899999999994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155r2  20-26</v>
      </c>
      <c r="C62" s="7">
        <f>C26-blanks!C$9</f>
        <v>42307.46548712563</v>
      </c>
      <c r="D62" s="7">
        <f>D26-blanks!D$9</f>
        <v>14477.974510364984</v>
      </c>
      <c r="E62" s="7">
        <f>E26-blanks!E$9</f>
        <v>6792.761123313492</v>
      </c>
      <c r="F62" s="7">
        <f>F26-blanks!F$9</f>
        <v>8261.18215727406</v>
      </c>
      <c r="G62" s="7">
        <f>G26-blanks!G$9</f>
        <v>52508.250573799116</v>
      </c>
      <c r="H62" s="7">
        <f>H26-blanks!H$9</f>
        <v>6909.674244518857</v>
      </c>
      <c r="I62" s="7">
        <f>I26-blanks!I$9</f>
        <v>1462165.7497338979</v>
      </c>
      <c r="J62" s="7">
        <f>J26-blanks!J$9</f>
        <v>-426.9298642456006</v>
      </c>
      <c r="K62" s="7">
        <f>K26-blanks!K$9</f>
        <v>55141.930297937964</v>
      </c>
      <c r="L62" s="7">
        <f>L26-blanks!L$9</f>
        <v>22756.6290739086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54489.25279793796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jp1-2</v>
      </c>
      <c r="C63" s="7">
        <f>C27-blanks!C$9</f>
        <v>-185.68249999999998</v>
      </c>
      <c r="D63" s="7">
        <f>D27-blanks!D$9</f>
        <v>35553.24124482638</v>
      </c>
      <c r="E63" s="7">
        <f>E27-blanks!E$9</f>
        <v>119694.72849189834</v>
      </c>
      <c r="F63" s="7">
        <f>F27-blanks!F$9</f>
        <v>231538.53955942602</v>
      </c>
      <c r="G63" s="7">
        <f>G27-blanks!G$9</f>
        <v>8904.251340325312</v>
      </c>
      <c r="H63" s="7">
        <f>H27-blanks!H$9</f>
        <v>13124.334887506328</v>
      </c>
      <c r="I63" s="7">
        <f>I27-blanks!I$9</f>
        <v>12368.229733897817</v>
      </c>
      <c r="J63" s="7">
        <f>J27-blanks!J$9</f>
        <v>32.08771034493202</v>
      </c>
      <c r="K63" s="7">
        <f>K27-blanks!K$9</f>
        <v>3968.2025000000003</v>
      </c>
      <c r="L63" s="7">
        <f>L27-blanks!L$9</f>
        <v>1175.2120698280867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3315.5250000000005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157r2  81-90</v>
      </c>
      <c r="C64" s="7">
        <f>C28-blanks!C$9</f>
        <v>9986.9325</v>
      </c>
      <c r="D64" s="7">
        <f>D28-blanks!D$9</f>
        <v>5318.267377076107</v>
      </c>
      <c r="E64" s="7">
        <f>E28-blanks!E$9</f>
        <v>33072.553491898325</v>
      </c>
      <c r="F64" s="7">
        <f>F28-blanks!F$9</f>
        <v>16984.06215727406</v>
      </c>
      <c r="G64" s="7">
        <f>G28-blanks!G$9</f>
        <v>51273.654885146</v>
      </c>
      <c r="H64" s="7">
        <f>H28-blanks!H$9</f>
        <v>4655.403259231083</v>
      </c>
      <c r="I64" s="7">
        <f>I28-blanks!I$9</f>
        <v>1207480.4847338977</v>
      </c>
      <c r="J64" s="7">
        <f>J28-blanks!J$9</f>
        <v>4920.14424592427</v>
      </c>
      <c r="K64" s="7">
        <f>K28-blanks!K$9</f>
        <v>29354.6725</v>
      </c>
      <c r="L64" s="7">
        <f>L28-blanks!L$9</f>
        <v>1391.0070698280867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28701.995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136r2  4-14</v>
      </c>
      <c r="C65" s="7">
        <f>C29-blanks!C$9</f>
        <v>3007.102828028619</v>
      </c>
      <c r="D65" s="7">
        <f>D29-blanks!D$9</f>
        <v>1506.7018786606404</v>
      </c>
      <c r="E65" s="7">
        <f>E29-blanks!E$9</f>
        <v>53376.42366748817</v>
      </c>
      <c r="F65" s="7">
        <f>F29-blanks!F$9</f>
        <v>105245.31715727405</v>
      </c>
      <c r="G65" s="7">
        <f>G29-blanks!G$9</f>
        <v>22448.40910025534</v>
      </c>
      <c r="H65" s="7">
        <f>H29-blanks!H$9</f>
        <v>11942.851706878206</v>
      </c>
      <c r="I65" s="7">
        <f>I29-blanks!I$9</f>
        <v>396157.72904707596</v>
      </c>
      <c r="J65" s="7">
        <f>J29-blanks!J$9</f>
        <v>36154.11239374617</v>
      </c>
      <c r="K65" s="7">
        <f>K29-blanks!K$9</f>
        <v>10418.894015156497</v>
      </c>
      <c r="L65" s="7">
        <f>L29-blanks!L$9</f>
        <v>-189.49793017191337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9766.216515156497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27926.70481302671</v>
      </c>
      <c r="D66" s="7">
        <f>D30-blanks!D$9</f>
        <v>485366.9835361965</v>
      </c>
      <c r="E66" s="7">
        <f>E30-blanks!E$9</f>
        <v>85619.22037749297</v>
      </c>
      <c r="F66" s="7">
        <f>F30-blanks!F$9</f>
        <v>65475.64748424374</v>
      </c>
      <c r="G66" s="7">
        <f>G30-blanks!G$9</f>
        <v>39375.82898050017</v>
      </c>
      <c r="H66" s="7">
        <f>H30-blanks!H$9</f>
        <v>28826.850723135398</v>
      </c>
      <c r="I66" s="7">
        <f>I30-blanks!I$9</f>
        <v>5862523.204733898</v>
      </c>
      <c r="J66" s="7">
        <f>J30-blanks!J$9</f>
        <v>23382.966066586683</v>
      </c>
      <c r="K66" s="7">
        <f>K30-blanks!K$9</f>
        <v>53008.56126773587</v>
      </c>
      <c r="L66" s="7">
        <f>L30-blanks!L$9</f>
        <v>35884.517069828085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52355.88376773587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ja3-2</v>
      </c>
      <c r="C67" s="7">
        <f>C31-blanks!C$9</f>
        <v>20978.771589318814</v>
      </c>
      <c r="D67" s="7">
        <f>D31-blanks!D$9</f>
        <v>1140003.140904546</v>
      </c>
      <c r="E67" s="7">
        <f>E31-blanks!E$9</f>
        <v>2803.171169573465</v>
      </c>
      <c r="F67" s="7">
        <f>F31-blanks!F$9</f>
        <v>3256.54715727406</v>
      </c>
      <c r="G67" s="7">
        <f>G31-blanks!G$9</f>
        <v>26976.23995816587</v>
      </c>
      <c r="H67" s="7">
        <f>H31-blanks!H$9</f>
        <v>3063.5492445188584</v>
      </c>
      <c r="I67" s="7">
        <f>I31-blanks!I$9</f>
        <v>4155965.991525016</v>
      </c>
      <c r="J67" s="7">
        <f>J31-blanks!J$9</f>
        <v>6521.914803063393</v>
      </c>
      <c r="K67" s="7">
        <f>K31-blanks!K$9</f>
        <v>27411.480660485762</v>
      </c>
      <c r="L67" s="7">
        <f>L31-blanks!L$9</f>
        <v>26063.52056797993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26758.80316048576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-192.26749999999998</v>
      </c>
      <c r="D68" s="7">
        <f>D32-blanks!D$9</f>
        <v>-407.4868904433042</v>
      </c>
      <c r="E68" s="7">
        <f>E32-blanks!E$9</f>
        <v>0.4446582206895755</v>
      </c>
      <c r="F68" s="7">
        <f>F32-blanks!F$9</f>
        <v>-57.322842725940404</v>
      </c>
      <c r="G68" s="7">
        <f>G32-blanks!G$9</f>
        <v>66.8181345332473</v>
      </c>
      <c r="H68" s="7">
        <f>H32-blanks!H$9</f>
        <v>-17.148562269653297</v>
      </c>
      <c r="I68" s="7">
        <f>I32-blanks!I$9</f>
        <v>-290.73961567878723</v>
      </c>
      <c r="J68" s="7">
        <f>J32-blanks!J$9</f>
        <v>230.76873282755423</v>
      </c>
      <c r="K68" s="7">
        <f>K32-blanks!K$9</f>
        <v>-5.487500000000011</v>
      </c>
      <c r="L68" s="7">
        <f>L32-blanks!L$9</f>
        <v>-130.88793017191347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-658.165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218.34044433361208</v>
      </c>
      <c r="D69" s="7">
        <f>D33-blanks!D$9</f>
        <v>1919.6921669925741</v>
      </c>
      <c r="E69" s="7">
        <f>E33-blanks!E$9</f>
        <v>159902.09319641502</v>
      </c>
      <c r="F69" s="7">
        <f>F33-blanks!F$9</f>
        <v>232286.19215727405</v>
      </c>
      <c r="G69" s="7">
        <f>G33-blanks!G$9</f>
        <v>3958.458980500165</v>
      </c>
      <c r="H69" s="7">
        <f>H33-blanks!H$9</f>
        <v>14522.668626597684</v>
      </c>
      <c r="I69" s="7">
        <f>I33-blanks!I$9</f>
        <v>5380.556926561349</v>
      </c>
      <c r="J69" s="7">
        <f>J33-blanks!J$9</f>
        <v>-379.1411422712172</v>
      </c>
      <c r="K69" s="7">
        <f>K33-blanks!K$9</f>
        <v>1299.8674999999998</v>
      </c>
      <c r="L69" s="7">
        <f>L33-blanks!L$9</f>
        <v>71.51206982808662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647.1899999999999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bhvo2-2 unignited</v>
      </c>
      <c r="C70" s="7">
        <f>C34-blanks!C$9</f>
        <v>27345.517499999998</v>
      </c>
      <c r="D70" s="7">
        <f>D34-blanks!D$9</f>
        <v>474347.99731228076</v>
      </c>
      <c r="E70" s="7">
        <f>E34-blanks!E$9</f>
        <v>12417.406785225905</v>
      </c>
      <c r="F70" s="7">
        <f>F34-blanks!F$9</f>
        <v>11243.675617315594</v>
      </c>
      <c r="G70" s="7">
        <f>G34-blanks!G$9</f>
        <v>39391.34418796472</v>
      </c>
      <c r="H70" s="7">
        <f>H34-blanks!H$9</f>
        <v>7691.794957363821</v>
      </c>
      <c r="I70" s="7">
        <f>I34-blanks!I$9</f>
        <v>5793680.332695713</v>
      </c>
      <c r="J70" s="7">
        <f>J34-blanks!J$9</f>
        <v>20542.76619379039</v>
      </c>
      <c r="K70" s="7">
        <f>K34-blanks!K$9</f>
        <v>51009.87922474449</v>
      </c>
      <c r="L70" s="7">
        <f>L34-blanks!L$9</f>
        <v>38607.837069828085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50357.20172474448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28745.368916647283</v>
      </c>
      <c r="D71" s="7">
        <f>D35-blanks!D$9</f>
        <v>489328.2400221207</v>
      </c>
      <c r="E71" s="7">
        <f>E35-blanks!E$9</f>
        <v>87817.5065903694</v>
      </c>
      <c r="F71" s="7">
        <f>F35-blanks!F$9</f>
        <v>69585.40621457541</v>
      </c>
      <c r="G71" s="7">
        <f>G35-blanks!G$9</f>
        <v>40321.84398050016</v>
      </c>
      <c r="H71" s="7">
        <f>H35-blanks!H$9</f>
        <v>30745.595940663352</v>
      </c>
      <c r="I71" s="7">
        <f>I35-blanks!I$9</f>
        <v>5745675.929733898</v>
      </c>
      <c r="J71" s="7">
        <f>J35-blanks!J$9</f>
        <v>23150.6819448167</v>
      </c>
      <c r="K71" s="7">
        <f>K35-blanks!K$9</f>
        <v>52012.5334003392</v>
      </c>
      <c r="L71" s="7">
        <f>L35-blanks!L$9</f>
        <v>35760.407069828085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51359.85590033919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496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471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390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25645.817499999997</v>
      </c>
      <c r="D76" s="7">
        <f>D40/Drift!D25</f>
        <v>452427.3821669926</v>
      </c>
      <c r="E76" s="7">
        <f>E40/Drift!E25</f>
        <v>76159.04906968627</v>
      </c>
      <c r="F76" s="7">
        <f>F40/Drift!F25</f>
        <v>62390.338227516775</v>
      </c>
      <c r="G76" s="7">
        <f>G40/Drift!G25</f>
        <v>37641.0210352934</v>
      </c>
      <c r="H76" s="7">
        <f>H40/Drift!H25</f>
        <v>27985.74637572971</v>
      </c>
      <c r="I76" s="7">
        <f>I40/Drift!I25</f>
        <v>5465893.0728988815</v>
      </c>
      <c r="J76" s="7">
        <f>J40/Drift!J25</f>
        <v>22569.973440740345</v>
      </c>
      <c r="K76" s="7">
        <f>K40/Drift!K25</f>
        <v>49409.90422905608</v>
      </c>
      <c r="L76" s="7">
        <f>L40/Drift!L25</f>
        <v>33749.94922662664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48757.22672905608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C5/Drift!C26</f>
        <v>529.4190043613086</v>
      </c>
      <c r="D77" s="7">
        <f>D5/Drift!D26</f>
        <v>4770.4147037166</v>
      </c>
      <c r="E77" s="7">
        <f>E5/Drift!E26</f>
        <v>820.3137719610428</v>
      </c>
      <c r="F77" s="7">
        <f>F5/Drift!F26</f>
        <v>650.5798330950272</v>
      </c>
      <c r="G77" s="7">
        <f>G5/Drift!G26</f>
        <v>315.3451688148117</v>
      </c>
      <c r="H77" s="7">
        <f>H5/Drift!H26</f>
        <v>-58.184639148450074</v>
      </c>
      <c r="I77" s="7">
        <f>I5/Drift!I26</f>
        <v>5963.081882138166</v>
      </c>
      <c r="J77" s="7">
        <f>J5/Drift!J26</f>
        <v>5012.053057305563</v>
      </c>
      <c r="K77" s="7">
        <f>K5/Drift!K26</f>
        <v>162.24982567157912</v>
      </c>
      <c r="L77" s="7">
        <f>L5/Drift!L26</f>
        <v>1356.1015338457776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-642.2950614492187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bir1-1</v>
      </c>
      <c r="C78" s="7">
        <f>C42/Drift!C27</f>
        <v>14872.457209074002</v>
      </c>
      <c r="D78" s="7">
        <f>D42/Drift!D27</f>
        <v>20746.553845543247</v>
      </c>
      <c r="E78" s="7">
        <f>E42/Drift!E27</f>
        <v>14753.793246723133</v>
      </c>
      <c r="F78" s="7">
        <f>F42/Drift!F27</f>
        <v>15728.92636666642</v>
      </c>
      <c r="G78" s="7">
        <f>G42/Drift!G27</f>
        <v>53257.46621252454</v>
      </c>
      <c r="H78" s="7">
        <f>H42/Drift!H27</f>
        <v>6183.193359774121</v>
      </c>
      <c r="I78" s="7">
        <f>I42/Drift!I27</f>
        <v>1474825.1678931932</v>
      </c>
      <c r="J78" s="7">
        <f>J42/Drift!J27</f>
        <v>21071.182466795104</v>
      </c>
      <c r="K78" s="7">
        <f>K42/Drift!K27</f>
        <v>50372.21270716212</v>
      </c>
      <c r="L78" s="7">
        <f>L42/Drift!L27</f>
        <v>3410.831750370213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49719.34436601786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25645.817499999997</v>
      </c>
      <c r="D79" s="7">
        <f>D43/Drift!D28</f>
        <v>452427.3821669926</v>
      </c>
      <c r="E79" s="7">
        <f>E43/Drift!E28</f>
        <v>76159.04906968627</v>
      </c>
      <c r="F79" s="7">
        <f>F43/Drift!F28</f>
        <v>62390.338227516775</v>
      </c>
      <c r="G79" s="7">
        <f>G43/Drift!G28</f>
        <v>37641.02103529341</v>
      </c>
      <c r="H79" s="7">
        <f>H43/Drift!H28</f>
        <v>27985.746375729705</v>
      </c>
      <c r="I79" s="7">
        <f>I43/Drift!I28</f>
        <v>5465893.0728988815</v>
      </c>
      <c r="J79" s="7">
        <f>J43/Drift!J28</f>
        <v>22569.973440740345</v>
      </c>
      <c r="K79" s="7">
        <f>K43/Drift!K28</f>
        <v>49409.90422905608</v>
      </c>
      <c r="L79" s="7">
        <f>L43/Drift!L28</f>
        <v>33749.94922662664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48757.22672905608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jp1-1</v>
      </c>
      <c r="C80" s="7">
        <f>C44/Drift!C29</f>
        <v>621.7101446359615</v>
      </c>
      <c r="D80" s="7">
        <f>D44/Drift!D29</f>
        <v>32231.954353460063</v>
      </c>
      <c r="E80" s="7">
        <f>E44/Drift!E29</f>
        <v>109258.86782307476</v>
      </c>
      <c r="F80" s="7">
        <f>F44/Drift!F29</f>
        <v>224607.02744653035</v>
      </c>
      <c r="G80" s="7">
        <f>G44/Drift!G29</f>
        <v>8250.265004188042</v>
      </c>
      <c r="H80" s="7">
        <f>H44/Drift!H29</f>
        <v>12211.043077344875</v>
      </c>
      <c r="I80" s="7">
        <f>I44/Drift!I29</f>
        <v>10049.400498553474</v>
      </c>
      <c r="J80" s="7">
        <f>J44/Drift!J29</f>
        <v>70.1591668355505</v>
      </c>
      <c r="K80" s="7">
        <f>K44/Drift!K29</f>
        <v>3539.7748152005574</v>
      </c>
      <c r="L80" s="7">
        <f>L44/Drift!L29</f>
        <v>1179.3695380095996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2899.0243208130746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jgb-1</v>
      </c>
      <c r="C81" s="7">
        <f>C45/Drift!C30</f>
        <v>9880.150123278569</v>
      </c>
      <c r="D81" s="7">
        <f>D45/Drift!D30</f>
        <v>218246.37566997902</v>
      </c>
      <c r="E81" s="7">
        <f>E45/Drift!E30</f>
        <v>2142.6669921958546</v>
      </c>
      <c r="F81" s="7">
        <f>F45/Drift!F30</f>
        <v>2626.2437563917165</v>
      </c>
      <c r="G81" s="7">
        <f>G45/Drift!G30</f>
        <v>41278.25085818657</v>
      </c>
      <c r="H81" s="7">
        <f>H45/Drift!H30</f>
        <v>7695.550520954117</v>
      </c>
      <c r="I81" s="7">
        <f>I45/Drift!I30</f>
        <v>4794985.860291989</v>
      </c>
      <c r="J81" s="7">
        <f>J45/Drift!J30</f>
        <v>14618.735352139624</v>
      </c>
      <c r="K81" s="7">
        <f>K45/Drift!K30</f>
        <v>102801.07721299648</v>
      </c>
      <c r="L81" s="7">
        <f>L45/Drift!L30</f>
        <v>6213.085258900323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102136.40895163665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25645.817499999997</v>
      </c>
      <c r="D82" s="7">
        <f>D46/Drift!D31</f>
        <v>452427.38216699264</v>
      </c>
      <c r="E82" s="7">
        <f>E46/Drift!E31</f>
        <v>76159.04906968627</v>
      </c>
      <c r="F82" s="7">
        <f>F46/Drift!F31</f>
        <v>62390.338227516775</v>
      </c>
      <c r="G82" s="7">
        <f>G46/Drift!G31</f>
        <v>37641.0210352934</v>
      </c>
      <c r="H82" s="7">
        <f>H46/Drift!H31</f>
        <v>27985.74637572971</v>
      </c>
      <c r="I82" s="7">
        <f>I46/Drift!I31</f>
        <v>5465893.0728988815</v>
      </c>
      <c r="J82" s="7">
        <f>J46/Drift!J31</f>
        <v>22569.973440740345</v>
      </c>
      <c r="K82" s="7">
        <f>K46/Drift!K31</f>
        <v>49409.90422905608</v>
      </c>
      <c r="L82" s="7">
        <f>L46/Drift!L31</f>
        <v>33749.94922662664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48757.22672905608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142r2  68-78</v>
      </c>
      <c r="C83" s="7">
        <f>C47/Drift!C32</f>
        <v>10522.938237642617</v>
      </c>
      <c r="D83" s="7">
        <f>D47/Drift!D32</f>
        <v>13916.74426440095</v>
      </c>
      <c r="E83" s="7">
        <f>E47/Drift!E32</f>
        <v>24032.198113260514</v>
      </c>
      <c r="F83" s="7">
        <f>F47/Drift!F32</f>
        <v>15768.515687318339</v>
      </c>
      <c r="G83" s="7">
        <f>G47/Drift!G32</f>
        <v>31352.483046528116</v>
      </c>
      <c r="H83" s="7">
        <f>H47/Drift!H32</f>
        <v>4587.066374182503</v>
      </c>
      <c r="I83" s="7">
        <f>I47/Drift!I32</f>
        <v>1336714.05960951</v>
      </c>
      <c r="J83" s="7">
        <f>J47/Drift!J32</f>
        <v>6456.713731107967</v>
      </c>
      <c r="K83" s="7">
        <f>K47/Drift!K32</f>
        <v>23183.638267456678</v>
      </c>
      <c r="L83" s="7">
        <f>L47/Drift!L32</f>
        <v>4244.098852265324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22537.16389993083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145r1  64-74</v>
      </c>
      <c r="C84" s="7">
        <f>C48/Drift!C33</f>
        <v>9894.141682925412</v>
      </c>
      <c r="D84" s="7">
        <f>D48/Drift!D33</f>
        <v>11762.405634366913</v>
      </c>
      <c r="E84" s="7">
        <f>E48/Drift!E33</f>
        <v>14330.213828052616</v>
      </c>
      <c r="F84" s="7">
        <f>F48/Drift!F33</f>
        <v>8284.773402954619</v>
      </c>
      <c r="G84" s="7">
        <f>G48/Drift!G33</f>
        <v>42017.74834009758</v>
      </c>
      <c r="H84" s="7">
        <f>H48/Drift!H33</f>
        <v>3763.1696786934417</v>
      </c>
      <c r="I84" s="7">
        <f>I48/Drift!I33</f>
        <v>1477004.7096112256</v>
      </c>
      <c r="J84" s="7">
        <f>J48/Drift!J33</f>
        <v>1830.2855085235099</v>
      </c>
      <c r="K84" s="7">
        <f>K48/Drift!K33</f>
        <v>25265.297497150405</v>
      </c>
      <c r="L84" s="7">
        <f>L48/Drift!L33</f>
        <v>1921.133267050709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24619.470929431416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145r3  28-36</v>
      </c>
      <c r="C85" s="7">
        <f>C49/Drift!C34</f>
        <v>6838.885260012436</v>
      </c>
      <c r="D85" s="7">
        <f>D49/Drift!D34</f>
        <v>10809.660115425666</v>
      </c>
      <c r="E85" s="7">
        <f>E49/Drift!E34</f>
        <v>16688.979965760114</v>
      </c>
      <c r="F85" s="7">
        <f>F49/Drift!F34</f>
        <v>29284.813986144636</v>
      </c>
      <c r="G85" s="7">
        <f>G49/Drift!G34</f>
        <v>17426.706899100263</v>
      </c>
      <c r="H85" s="7">
        <f>H49/Drift!H34</f>
        <v>6096.482730164663</v>
      </c>
      <c r="I85" s="7">
        <f>I49/Drift!I34</f>
        <v>1137436.7434586515</v>
      </c>
      <c r="J85" s="7">
        <f>J49/Drift!J34</f>
        <v>10171.414458692832</v>
      </c>
      <c r="K85" s="7">
        <f>K49/Drift!K34</f>
        <v>11693.019003498554</v>
      </c>
      <c r="L85" s="7">
        <f>L49/Drift!L34</f>
        <v>1329.7986005384655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11052.811668589202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ja3-1</v>
      </c>
      <c r="C86" s="7">
        <f>C50/Drift!C35</f>
        <v>19887.376559241075</v>
      </c>
      <c r="D86" s="7">
        <f>D50/Drift!D35</f>
        <v>1115247.925117664</v>
      </c>
      <c r="E86" s="7">
        <f>E50/Drift!E35</f>
        <v>2546.8653490893475</v>
      </c>
      <c r="F86" s="7">
        <f>F50/Drift!F35</f>
        <v>2800.198856865211</v>
      </c>
      <c r="G86" s="7">
        <f>G50/Drift!G35</f>
        <v>24761.120886404005</v>
      </c>
      <c r="H86" s="7">
        <f>H50/Drift!H35</f>
        <v>2579.601318058403</v>
      </c>
      <c r="I86" s="7">
        <f>I50/Drift!I35</f>
        <v>3913284.432930744</v>
      </c>
      <c r="J86" s="7">
        <f>J50/Drift!J35</f>
        <v>6053.7940958296695</v>
      </c>
      <c r="K86" s="7">
        <f>K50/Drift!K35</f>
        <v>24941.385530028267</v>
      </c>
      <c r="L86" s="7">
        <f>L50/Drift!L35</f>
        <v>24679.23546050361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24297.93673240124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25645.817499999997</v>
      </c>
      <c r="D87" s="7">
        <f>D51/Drift!D36</f>
        <v>452427.38216699264</v>
      </c>
      <c r="E87" s="7">
        <f>E51/Drift!E36</f>
        <v>76159.04906968627</v>
      </c>
      <c r="F87" s="7">
        <f>F51/Drift!F36</f>
        <v>62390.338227516775</v>
      </c>
      <c r="G87" s="7">
        <f>G51/Drift!G36</f>
        <v>37641.0210352934</v>
      </c>
      <c r="H87" s="7">
        <f>H51/Drift!H36</f>
        <v>27985.74637572971</v>
      </c>
      <c r="I87" s="7">
        <f>I51/Drift!I36</f>
        <v>5465893.0728988815</v>
      </c>
      <c r="J87" s="7">
        <f>J51/Drift!J36</f>
        <v>22569.973440740345</v>
      </c>
      <c r="K87" s="7">
        <f>K51/Drift!K36</f>
        <v>49409.904229056076</v>
      </c>
      <c r="L87" s="7">
        <f>L51/Drift!L36</f>
        <v>33749.94922662664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48757.22672905608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dts1-1</v>
      </c>
      <c r="C88" s="7">
        <f>C52/Drift!C37</f>
        <v>232.11344288914987</v>
      </c>
      <c r="D88" s="7">
        <f>D52/Drift!D37</f>
        <v>1844.0410855560403</v>
      </c>
      <c r="E88" s="7">
        <f>E52/Drift!E37</f>
        <v>142421.81938844593</v>
      </c>
      <c r="F88" s="7">
        <f>F52/Drift!F37</f>
        <v>211132.8647141957</v>
      </c>
      <c r="G88" s="7">
        <f>G52/Drift!G37</f>
        <v>3786.997528812893</v>
      </c>
      <c r="H88" s="7">
        <f>H52/Drift!H37</f>
        <v>13904.850881858369</v>
      </c>
      <c r="I88" s="7">
        <f>I52/Drift!I37</f>
        <v>4412.754503842236</v>
      </c>
      <c r="J88" s="7">
        <f>J52/Drift!J37</f>
        <v>-340.9022145352342</v>
      </c>
      <c r="K88" s="7">
        <f>K52/Drift!K37</f>
        <v>971.1254581811282</v>
      </c>
      <c r="L88" s="7">
        <f>L52/Drift!L37</f>
        <v>738.807900729604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339.0468616374109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147r2  24-30</v>
      </c>
      <c r="C89" s="7">
        <f>C53/Drift!C38</f>
        <v>14611.047192097429</v>
      </c>
      <c r="D89" s="7">
        <f>D53/Drift!D38</f>
        <v>11324.061152301298</v>
      </c>
      <c r="E89" s="7">
        <f>E53/Drift!E38</f>
        <v>8695.605296224476</v>
      </c>
      <c r="F89" s="7">
        <f>F53/Drift!F38</f>
        <v>8151.512703833583</v>
      </c>
      <c r="G89" s="7">
        <f>G53/Drift!G38</f>
        <v>47610.25651711497</v>
      </c>
      <c r="H89" s="7">
        <f>H53/Drift!H38</f>
        <v>4659.229788335479</v>
      </c>
      <c r="I89" s="7">
        <f>I53/Drift!I38</f>
        <v>1212420.1858679694</v>
      </c>
      <c r="J89" s="7">
        <f>J53/Drift!J38</f>
        <v>1189.695247963491</v>
      </c>
      <c r="K89" s="7">
        <f>K53/Drift!K38</f>
        <v>28958.916269808684</v>
      </c>
      <c r="L89" s="7">
        <f>L53/Drift!L38</f>
        <v>5479.570481350616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28314.974211151195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148r2  34-44</v>
      </c>
      <c r="C90" s="7">
        <f>C54/Drift!C39</f>
        <v>15327.069094792774</v>
      </c>
      <c r="D90" s="7">
        <f>D54/Drift!D39</f>
        <v>13190.01278047259</v>
      </c>
      <c r="E90" s="7">
        <f>E54/Drift!E39</f>
        <v>3314.2994294533282</v>
      </c>
      <c r="F90" s="7">
        <f>F54/Drift!F39</f>
        <v>5419.587126763938</v>
      </c>
      <c r="G90" s="7">
        <f>G54/Drift!G39</f>
        <v>49972.32623678891</v>
      </c>
      <c r="H90" s="7">
        <f>H54/Drift!H39</f>
        <v>4015.95097099097</v>
      </c>
      <c r="I90" s="7">
        <f>I54/Drift!I39</f>
        <v>1349222.2381817854</v>
      </c>
      <c r="J90" s="7">
        <f>J54/Drift!J39</f>
        <v>-108.67752248707448</v>
      </c>
      <c r="K90" s="7">
        <f>K54/Drift!K39</f>
        <v>31132.52407786988</v>
      </c>
      <c r="L90" s="7">
        <f>L54/Drift!L39</f>
        <v>2298.4820120166564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30487.688005449712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149r2  10-20</v>
      </c>
      <c r="C91" s="7">
        <f>C55/Drift!C40</f>
        <v>8343.138716662028</v>
      </c>
      <c r="D91" s="7">
        <f>D55/Drift!D40</f>
        <v>4859.173456092139</v>
      </c>
      <c r="E91" s="7">
        <f>E55/Drift!E40</f>
        <v>28071.4550218102</v>
      </c>
      <c r="F91" s="7">
        <f>F55/Drift!F40</f>
        <v>15284.362960614733</v>
      </c>
      <c r="G91" s="7">
        <f>G55/Drift!G40</f>
        <v>43151.57342737342</v>
      </c>
      <c r="H91" s="7">
        <f>H55/Drift!H40</f>
        <v>3867.8659123726616</v>
      </c>
      <c r="I91" s="7">
        <f>I55/Drift!I40</f>
        <v>1057692.784483558</v>
      </c>
      <c r="J91" s="7">
        <f>J55/Drift!J40</f>
        <v>9895.425671290579</v>
      </c>
      <c r="K91" s="7">
        <f>K55/Drift!K40</f>
        <v>24583.588075546875</v>
      </c>
      <c r="L91" s="7">
        <f>L55/Drift!L40</f>
        <v>861.9986027482337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23941.60839285246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drift5</v>
      </c>
      <c r="C92" s="7">
        <f>C56/Drift!C41</f>
        <v>25645.8175</v>
      </c>
      <c r="D92" s="7">
        <f>D56/Drift!D41</f>
        <v>452427.3821669926</v>
      </c>
      <c r="E92" s="7">
        <f>E56/Drift!E41</f>
        <v>76159.04906968627</v>
      </c>
      <c r="F92" s="7">
        <f>F56/Drift!F41</f>
        <v>62390.33822751678</v>
      </c>
      <c r="G92" s="7">
        <f>G56/Drift!G41</f>
        <v>37641.0210352934</v>
      </c>
      <c r="H92" s="7">
        <f>H56/Drift!H41</f>
        <v>27985.746375729705</v>
      </c>
      <c r="I92" s="7">
        <f>I56/Drift!I41</f>
        <v>5465893.0728988815</v>
      </c>
      <c r="J92" s="7">
        <f>J56/Drift!J41</f>
        <v>22569.97344074034</v>
      </c>
      <c r="K92" s="7">
        <f>K56/Drift!K41</f>
        <v>49409.90422905608</v>
      </c>
      <c r="L92" s="7">
        <f>L56/Drift!L41</f>
        <v>33749.94922662664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48757.22672905608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bir1-2</v>
      </c>
      <c r="C93" s="7">
        <f>C57/Drift!C42</f>
        <v>15415.592557391554</v>
      </c>
      <c r="D93" s="7">
        <f>D57/Drift!D42</f>
        <v>21930.358694092876</v>
      </c>
      <c r="E93" s="7">
        <f>E57/Drift!E42</f>
        <v>14607.217476213084</v>
      </c>
      <c r="F93" s="7">
        <f>F57/Drift!F42</f>
        <v>15766.85332733836</v>
      </c>
      <c r="G93" s="7">
        <f>G57/Drift!G42</f>
        <v>53189.219534379576</v>
      </c>
      <c r="H93" s="7">
        <f>H57/Drift!H42</f>
        <v>6224.919395150603</v>
      </c>
      <c r="I93" s="7">
        <f>I57/Drift!I42</f>
        <v>1464765.6103368774</v>
      </c>
      <c r="J93" s="7">
        <f>J57/Drift!J42</f>
        <v>21079.036867370618</v>
      </c>
      <c r="K93" s="7">
        <f>K57/Drift!K42</f>
        <v>49988.717911233005</v>
      </c>
      <c r="L93" s="7">
        <f>L57/Drift!L42</f>
        <v>3444.824115019962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49335.73058639549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150r1  72-82</v>
      </c>
      <c r="C94" s="7">
        <f>C58/Drift!C43</f>
        <v>5938.843078719031</v>
      </c>
      <c r="D94" s="7">
        <f>D58/Drift!D43</f>
        <v>17308.341667739565</v>
      </c>
      <c r="E94" s="7">
        <f>E58/Drift!E43</f>
        <v>48850.79874606827</v>
      </c>
      <c r="F94" s="7">
        <f>F58/Drift!F43</f>
        <v>21797.946714584745</v>
      </c>
      <c r="G94" s="7">
        <f>G58/Drift!G43</f>
        <v>36268.42250480127</v>
      </c>
      <c r="H94" s="7">
        <f>H58/Drift!H43</f>
        <v>3938.1205435795437</v>
      </c>
      <c r="I94" s="7">
        <f>I58/Drift!I43</f>
        <v>1085705.0422681991</v>
      </c>
      <c r="J94" s="7">
        <f>J58/Drift!J43</f>
        <v>13690.58012871259</v>
      </c>
      <c r="K94" s="7">
        <f>K58/Drift!K43</f>
        <v>18555.594301259534</v>
      </c>
      <c r="L94" s="7">
        <f>L58/Drift!L43</f>
        <v>1430.3318315097952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17922.544201163655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151r2  22-30</v>
      </c>
      <c r="C95" s="7">
        <f>C59/Drift!C44</f>
        <v>17090.27934755804</v>
      </c>
      <c r="D95" s="7">
        <f>D59/Drift!D44</f>
        <v>11054.421673902367</v>
      </c>
      <c r="E95" s="7">
        <f>E59/Drift!E44</f>
        <v>14832.502747403738</v>
      </c>
      <c r="F95" s="7">
        <f>F59/Drift!F44</f>
        <v>8035.3415541753775</v>
      </c>
      <c r="G95" s="7">
        <f>G59/Drift!G44</f>
        <v>56046.87712774588</v>
      </c>
      <c r="H95" s="7">
        <f>H59/Drift!H44</f>
        <v>3975.867417131504</v>
      </c>
      <c r="I95" s="7">
        <f>I59/Drift!I44</f>
        <v>1207551.6855615291</v>
      </c>
      <c r="J95" s="7">
        <f>J59/Drift!J44</f>
        <v>3536.0195502014262</v>
      </c>
      <c r="K95" s="7">
        <f>K59/Drift!K44</f>
        <v>33667.38486286734</v>
      </c>
      <c r="L95" s="7">
        <f>L59/Drift!L44</f>
        <v>3443.604974816967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33026.28433336914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bhvo2-1 unignited</v>
      </c>
      <c r="C96" s="7">
        <f>C60/Drift!C45</f>
        <v>24544.550064184237</v>
      </c>
      <c r="D96" s="7">
        <f>D60/Drift!D45</f>
        <v>450039.9256918559</v>
      </c>
      <c r="E96" s="7">
        <f>E60/Drift!E45</f>
        <v>11114.92079152998</v>
      </c>
      <c r="F96" s="7">
        <f>F60/Drift!F45</f>
        <v>11293.492856635354</v>
      </c>
      <c r="G96" s="7">
        <f>G60/Drift!G45</f>
        <v>36817.286658202545</v>
      </c>
      <c r="H96" s="7">
        <f>H60/Drift!H45</f>
        <v>7086.205363448698</v>
      </c>
      <c r="I96" s="7">
        <f>I60/Drift!I45</f>
        <v>5303691.021792734</v>
      </c>
      <c r="J96" s="7">
        <f>J60/Drift!J45</f>
        <v>19066.786533602004</v>
      </c>
      <c r="K96" s="7">
        <f>K60/Drift!K45</f>
        <v>48265.273170139895</v>
      </c>
      <c r="L96" s="7">
        <f>L60/Drift!L45</f>
        <v>35517.469171497774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47613.54926624042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25645.817499999997</v>
      </c>
      <c r="D97" s="7">
        <f>D61/Drift!D46</f>
        <v>452427.3821669926</v>
      </c>
      <c r="E97" s="7">
        <f>E61/Drift!E46</f>
        <v>76159.04906968627</v>
      </c>
      <c r="F97" s="7">
        <f>F61/Drift!F46</f>
        <v>62390.338227516775</v>
      </c>
      <c r="G97" s="7">
        <f>G61/Drift!G46</f>
        <v>37641.0210352934</v>
      </c>
      <c r="H97" s="7">
        <f>H61/Drift!H46</f>
        <v>27985.746375729712</v>
      </c>
      <c r="I97" s="7">
        <f>I61/Drift!I46</f>
        <v>5465893.0728988815</v>
      </c>
      <c r="J97" s="7">
        <f>J61/Drift!J46</f>
        <v>22569.973440740345</v>
      </c>
      <c r="K97" s="7">
        <f>K61/Drift!K46</f>
        <v>49409.90422905608</v>
      </c>
      <c r="L97" s="7">
        <f>L61/Drift!L46</f>
        <v>33749.94922662664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48757.22672905608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155r2  20-26</v>
      </c>
      <c r="C98" s="7">
        <f>C62/Drift!C47</f>
        <v>39312.64777631885</v>
      </c>
      <c r="D98" s="7">
        <f>D62/Drift!D47</f>
        <v>13932.305182926708</v>
      </c>
      <c r="E98" s="7">
        <f>E62/Drift!E47</f>
        <v>6238.857840852914</v>
      </c>
      <c r="F98" s="7">
        <f>F62/Drift!F47</f>
        <v>8066.32415570245</v>
      </c>
      <c r="G98" s="7">
        <f>G62/Drift!G47</f>
        <v>49334.12338560626</v>
      </c>
      <c r="H98" s="7">
        <f>H62/Drift!H47</f>
        <v>6594.993146695441</v>
      </c>
      <c r="I98" s="7">
        <f>I62/Drift!I47</f>
        <v>1368451.5362198453</v>
      </c>
      <c r="J98" s="7">
        <f>J62/Drift!J47</f>
        <v>-408.0803844092833</v>
      </c>
      <c r="K98" s="7">
        <f>K62/Drift!K47</f>
        <v>51327.9381579751</v>
      </c>
      <c r="L98" s="7">
        <f>L62/Drift!L47</f>
        <v>21938.132392808875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50673.48642012863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jp1-2</v>
      </c>
      <c r="C99" s="7">
        <f>C63/Drift!C48</f>
        <v>-172.0287312629501</v>
      </c>
      <c r="D99" s="7">
        <f>D63/Drift!D48</f>
        <v>33938.58210814717</v>
      </c>
      <c r="E99" s="7">
        <f>E63/Drift!E48</f>
        <v>109047.23657505047</v>
      </c>
      <c r="F99" s="7">
        <f>F63/Drift!F48</f>
        <v>224689.84455196423</v>
      </c>
      <c r="G99" s="7">
        <f>G63/Drift!G48</f>
        <v>8402.007907138537</v>
      </c>
      <c r="H99" s="7">
        <f>H63/Drift!H48</f>
        <v>12579.636032778462</v>
      </c>
      <c r="I99" s="7">
        <f>I63/Drift!I48</f>
        <v>11564.469131989934</v>
      </c>
      <c r="J99" s="7">
        <f>J63/Drift!J48</f>
        <v>30.745715234359672</v>
      </c>
      <c r="K99" s="7">
        <f>K63/Drift!K48</f>
        <v>3695.0016699960756</v>
      </c>
      <c r="L99" s="7">
        <f>L63/Drift!L48</f>
        <v>1125.9046267124932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3084.416751942467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157r2  81-90</v>
      </c>
      <c r="C100" s="7">
        <f>C64/Drift!C49</f>
        <v>9225.303097043829</v>
      </c>
      <c r="D100" s="7">
        <f>D64/Drift!D49</f>
        <v>5036.304473021657</v>
      </c>
      <c r="E100" s="7">
        <f>E64/Drift!E49</f>
        <v>29889.355275810798</v>
      </c>
      <c r="F100" s="7">
        <f>F64/Drift!F49</f>
        <v>16381.164126310128</v>
      </c>
      <c r="G100" s="7">
        <f>G64/Drift!G49</f>
        <v>48590.77332367691</v>
      </c>
      <c r="H100" s="7">
        <f>H64/Drift!H49</f>
        <v>4481.153833955605</v>
      </c>
      <c r="I100" s="7">
        <f>I64/Drift!I49</f>
        <v>1127934.8534826587</v>
      </c>
      <c r="J100" s="7">
        <f>J64/Drift!J49</f>
        <v>4725.883070406434</v>
      </c>
      <c r="K100" s="7">
        <f>K64/Drift!K49</f>
        <v>27343.056620282976</v>
      </c>
      <c r="L100" s="7">
        <f>L64/Drift!L49</f>
        <v>1324.418068084907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26710.603236265142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136r2  4-14</v>
      </c>
      <c r="C101" s="7">
        <f>C65/Drift!C50</f>
        <v>2769.613045202966</v>
      </c>
      <c r="D101" s="7">
        <f>D65/Drift!D50</f>
        <v>1415.5460529469483</v>
      </c>
      <c r="E101" s="7">
        <f>E65/Drift!E50</f>
        <v>47855.87993233724</v>
      </c>
      <c r="F101" s="7">
        <f>F65/Drift!F50</f>
        <v>100893.9593784862</v>
      </c>
      <c r="G101" s="7">
        <f>G65/Drift!G50</f>
        <v>21366.18985236228</v>
      </c>
      <c r="H101" s="7">
        <f>H65/Drift!H50</f>
        <v>11544.900785429136</v>
      </c>
      <c r="I101" s="7">
        <f>I65/Drift!I50</f>
        <v>369707.4166183676</v>
      </c>
      <c r="J101" s="7">
        <f>J65/Drift!J50</f>
        <v>34811.65694710528</v>
      </c>
      <c r="K101" s="7">
        <f>K65/Drift!K50</f>
        <v>9708.239983675052</v>
      </c>
      <c r="L101" s="7">
        <f>L65/Drift!L50</f>
        <v>-179.31936137503948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9091.779161430284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25645.817499999997</v>
      </c>
      <c r="D102" s="7">
        <f>D66/Drift!D51</f>
        <v>452427.3821669925</v>
      </c>
      <c r="E102" s="7">
        <f>E66/Drift!E51</f>
        <v>76159.04906968627</v>
      </c>
      <c r="F102" s="7">
        <f>F66/Drift!F51</f>
        <v>62390.338227516775</v>
      </c>
      <c r="G102" s="7">
        <f>G66/Drift!G51</f>
        <v>37641.0210352934</v>
      </c>
      <c r="H102" s="7">
        <f>H66/Drift!H51</f>
        <v>27985.74637572971</v>
      </c>
      <c r="I102" s="7">
        <f>I66/Drift!I51</f>
        <v>5465893.072898881</v>
      </c>
      <c r="J102" s="7">
        <f>J66/Drift!J51</f>
        <v>22569.97344074035</v>
      </c>
      <c r="K102" s="7">
        <f>K66/Drift!K51</f>
        <v>49409.90422905609</v>
      </c>
      <c r="L102" s="7">
        <f>L66/Drift!L51</f>
        <v>33749.94922662664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48757.22672905608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ja3-2</v>
      </c>
      <c r="C103" s="7">
        <f>C67/Drift!C52</f>
        <v>19153.05680063253</v>
      </c>
      <c r="D103" s="7">
        <f>D67/Drift!D52</f>
        <v>1060904.7401482756</v>
      </c>
      <c r="E103" s="7">
        <f>E67/Drift!E52</f>
        <v>2480.706889959391</v>
      </c>
      <c r="F103" s="7">
        <f>F67/Drift!F52</f>
        <v>3064.621961503818</v>
      </c>
      <c r="G103" s="7">
        <f>G67/Drift!G52</f>
        <v>25664.410336351946</v>
      </c>
      <c r="H103" s="7">
        <f>H67/Drift!H52</f>
        <v>2935.089072172177</v>
      </c>
      <c r="I103" s="7">
        <f>I67/Drift!I52</f>
        <v>3890301.008997259</v>
      </c>
      <c r="J103" s="7">
        <f>J67/Drift!J52</f>
        <v>6307.689053233438</v>
      </c>
      <c r="K103" s="7">
        <f>K67/Drift!K52</f>
        <v>25646.944871901305</v>
      </c>
      <c r="L103" s="7">
        <f>L67/Drift!L52</f>
        <v>24530.116447548444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25014.72635651206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C32/Drift!C53</f>
        <v>133.99663651557935</v>
      </c>
      <c r="D104" s="7">
        <f>D32/Drift!D53</f>
        <v>3759.1364695513676</v>
      </c>
      <c r="E104" s="7">
        <f>E32/Drift!E53</f>
        <v>730.6208068711666</v>
      </c>
      <c r="F104" s="7">
        <f>F32/Drift!F53</f>
        <v>495.7796992524644</v>
      </c>
      <c r="G104" s="7">
        <f>G32/Drift!G53</f>
        <v>429.86120875528644</v>
      </c>
      <c r="H104" s="7">
        <f>H32/Drift!H53</f>
        <v>-86.97834811275274</v>
      </c>
      <c r="I104" s="7">
        <f>I32/Drift!I53</f>
        <v>5081.228193257691</v>
      </c>
      <c r="J104" s="7">
        <f>J32/Drift!J53</f>
        <v>5274.411194884974</v>
      </c>
      <c r="K104" s="7">
        <f>K32/Drift!K53</f>
        <v>143.21881477456992</v>
      </c>
      <c r="L104" s="7">
        <f>L32/Drift!L53</f>
        <v>1041.1098024861158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-617.6262722466729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197.04195394090002</v>
      </c>
      <c r="D105" s="7">
        <f>D69/Drift!D54</f>
        <v>1780.6918572841432</v>
      </c>
      <c r="E105" s="7">
        <f>E69/Drift!E54</f>
        <v>140076.42748485776</v>
      </c>
      <c r="F105" s="7">
        <f>F69/Drift!F54</f>
        <v>213307.23510016038</v>
      </c>
      <c r="G105" s="7">
        <f>G69/Drift!G54</f>
        <v>3730.2857562008744</v>
      </c>
      <c r="H105" s="7">
        <f>H69/Drift!H54</f>
        <v>13557.48863276245</v>
      </c>
      <c r="I105" s="7">
        <f>I69/Drift!I54</f>
        <v>5077.251827940701</v>
      </c>
      <c r="J105" s="7">
        <f>J69/Drift!J54</f>
        <v>-368.15326083789006</v>
      </c>
      <c r="K105" s="7">
        <f>K69/Drift!K54</f>
        <v>1225.4373440551522</v>
      </c>
      <c r="L105" s="7">
        <f>L69/Drift!L54</f>
        <v>67.39808108853639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609.6647234719425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bhvo2-2 unignited</v>
      </c>
      <c r="C106" s="7">
        <f>C70/Drift!C55</f>
        <v>24536.66924085175</v>
      </c>
      <c r="D106" s="7">
        <f>D70/Drift!D55</f>
        <v>439288.0516751105</v>
      </c>
      <c r="E106" s="7">
        <f>E70/Drift!E55</f>
        <v>10823.085023643347</v>
      </c>
      <c r="F106" s="7">
        <f>F70/Drift!F55</f>
        <v>10201.5922572078</v>
      </c>
      <c r="G106" s="7">
        <f>G70/Drift!G55</f>
        <v>36945.74737576076</v>
      </c>
      <c r="H106" s="7">
        <f>H70/Drift!H55</f>
        <v>7089.839546982618</v>
      </c>
      <c r="I106" s="7">
        <f>I70/Drift!I55</f>
        <v>5489233.501416229</v>
      </c>
      <c r="J106" s="7">
        <f>J70/Drift!J55</f>
        <v>19987.36533875395</v>
      </c>
      <c r="K106" s="7">
        <f>K70/Drift!K55</f>
        <v>48272.53979213733</v>
      </c>
      <c r="L106" s="7">
        <f>L70/Drift!L55</f>
        <v>36412.02179575237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47620.678727462095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25645.817499999997</v>
      </c>
      <c r="D107" s="7">
        <f>D71/Drift!D56</f>
        <v>452427.3821669926</v>
      </c>
      <c r="E107" s="7">
        <f>E71/Drift!E56</f>
        <v>76159.04906968627</v>
      </c>
      <c r="F107" s="7">
        <f>F71/Drift!F56</f>
        <v>62390.338227516775</v>
      </c>
      <c r="G107" s="7">
        <f>G71/Drift!G56</f>
        <v>37641.0210352934</v>
      </c>
      <c r="H107" s="7">
        <f>H71/Drift!H56</f>
        <v>27985.74637572971</v>
      </c>
      <c r="I107" s="7">
        <f>I71/Drift!I56</f>
        <v>5465893.0728988815</v>
      </c>
      <c r="J107" s="7">
        <f>J71/Drift!J56</f>
        <v>22569.973440740345</v>
      </c>
      <c r="K107" s="7">
        <f>K71/Drift!K56</f>
        <v>49409.90422905609</v>
      </c>
      <c r="L107" s="7">
        <f>L71/Drift!L56</f>
        <v>33749.94922662664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48757.22672905608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526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26.593595846037104</v>
      </c>
      <c r="D111" s="7">
        <f>D76*regressions!C$38+regressions!C$39</f>
        <v>136.38227925914552</v>
      </c>
      <c r="E111" s="7">
        <f>E76*regressions!D$38+regressions!D$39</f>
        <v>1957.4761670857574</v>
      </c>
      <c r="F111" s="7">
        <f>F76*regressions!E$38+regressions!E$39</f>
        <v>682.6170402335882</v>
      </c>
      <c r="G111" s="7">
        <f>G76*regressions!F$38+regressions!F$39</f>
        <v>31.489635719881274</v>
      </c>
      <c r="H111" s="7">
        <f>H76*regressions!G$38+regressions!G$39</f>
        <v>261.0339379976871</v>
      </c>
      <c r="I111" s="7">
        <f>I76*regressions!H$38+regressions!H$39</f>
        <v>401.87803650848366</v>
      </c>
      <c r="J111" s="7">
        <f>J76*regressions!I$38+regressions!I$39</f>
        <v>134.61073118925395</v>
      </c>
      <c r="K111" s="7">
        <f>K76*regressions!J$38+regressions!J$39</f>
        <v>309.47013856016065</v>
      </c>
      <c r="L111" s="7">
        <f>L76*regressions!K$38+regressions!K$39</f>
        <v>161.79644201280308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32.09126899518053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1.2791460777828738</v>
      </c>
      <c r="D112" s="7">
        <f>D77*regressions!C$38+regressions!C$39</f>
        <v>4.85866664421532</v>
      </c>
      <c r="E112" s="7">
        <f>E77*regressions!D$38+regressions!D$39</f>
        <v>19.292574222839814</v>
      </c>
      <c r="F112" s="7">
        <f>F77*regressions!E$38+regressions!E$39</f>
        <v>6.3585767862287526</v>
      </c>
      <c r="G112" s="7">
        <f>G77*regressions!F$38+regressions!F$39</f>
        <v>0.6479661328198256</v>
      </c>
      <c r="H112" s="7">
        <f>H77*regressions!G$38+regressions!G$39</f>
        <v>-3.670309423642542</v>
      </c>
      <c r="I112" s="7">
        <f>I77*regressions!H$38+regressions!H$39</f>
        <v>1.9560828525456542</v>
      </c>
      <c r="J112" s="7">
        <f>J77*regressions!I$38+regressions!I$39</f>
        <v>33.311202637288275</v>
      </c>
      <c r="K112" s="7">
        <f>K77*regressions!J$38+regressions!J$39</f>
        <v>5.6778005871919275</v>
      </c>
      <c r="L112" s="7">
        <f>L77*regressions!K$38+regressions!K$39</f>
        <v>7.115578670903052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-2.348525843379229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bir1-1</v>
      </c>
      <c r="C113" s="7">
        <f>C78*regressions!B$38+regressions!B$39</f>
        <v>15.735283975913395</v>
      </c>
      <c r="D113" s="7">
        <f>D78*regressions!C$38+regressions!C$39</f>
        <v>9.552527542837899</v>
      </c>
      <c r="E113" s="7">
        <f>E78*regressions!D$38+regressions!D$39</f>
        <v>377.7488345085299</v>
      </c>
      <c r="F113" s="7">
        <f>F78*regressions!E$38+regressions!E$39</f>
        <v>171.51729660138608</v>
      </c>
      <c r="G113" s="7">
        <f>G78*regressions!F$38+regressions!F$39</f>
        <v>44.393279956720676</v>
      </c>
      <c r="H113" s="7">
        <f>H78*regressions!G$38+regressions!G$39</f>
        <v>55.24151949222321</v>
      </c>
      <c r="I113" s="7">
        <f>I78*regressions!H$38+regressions!H$39</f>
        <v>109.54541019835048</v>
      </c>
      <c r="J113" s="7">
        <f>J78*regressions!I$38+regressions!I$39</f>
        <v>125.96353290250028</v>
      </c>
      <c r="K113" s="7">
        <f>K78*regressions!J$38+regressions!J$39</f>
        <v>315.4062982809971</v>
      </c>
      <c r="L113" s="7">
        <f>L78*regressions!K$38+regressions!K$39</f>
        <v>16.92693071654221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32.76202718931941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26.593595846037104</v>
      </c>
      <c r="D114" s="7">
        <f>D79*regressions!C$38+regressions!C$39</f>
        <v>136.38227925914552</v>
      </c>
      <c r="E114" s="7">
        <f>E79*regressions!D$38+regressions!D$39</f>
        <v>1957.4761670857574</v>
      </c>
      <c r="F114" s="7">
        <f>F79*regressions!E$38+regressions!E$39</f>
        <v>682.6170402335882</v>
      </c>
      <c r="G114" s="7">
        <f>G79*regressions!F$38+regressions!F$39</f>
        <v>31.48963571988128</v>
      </c>
      <c r="H114" s="7">
        <f>H79*regressions!G$38+regressions!G$39</f>
        <v>261.0339379976871</v>
      </c>
      <c r="I114" s="7">
        <f>I79*regressions!H$38+regressions!H$39</f>
        <v>401.87803650848366</v>
      </c>
      <c r="J114" s="7">
        <f>J79*regressions!I$38+regressions!I$39</f>
        <v>134.61073118925395</v>
      </c>
      <c r="K114" s="7">
        <f>K79*regressions!J$38+regressions!J$39</f>
        <v>309.47013856016065</v>
      </c>
      <c r="L114" s="7">
        <f>L79*regressions!K$38+regressions!K$39</f>
        <v>161.79644201280308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32.09126899518053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jp1-1</v>
      </c>
      <c r="C115" s="7">
        <f>C80*regressions!B$38+regressions!B$39</f>
        <v>1.3721649648236767</v>
      </c>
      <c r="D115" s="7">
        <f>D80*regressions!C$38+regressions!C$39</f>
        <v>12.926989411912901</v>
      </c>
      <c r="E115" s="7">
        <f>E80*regressions!D$38+regressions!D$39</f>
        <v>2809.010578713861</v>
      </c>
      <c r="F115" s="7">
        <f>F80*regressions!E$38+regressions!E$39</f>
        <v>2459.436578398148</v>
      </c>
      <c r="G115" s="7">
        <f>G80*regressions!F$38+regressions!F$39</f>
        <v>7.204476365557089</v>
      </c>
      <c r="H115" s="7">
        <f>H80*regressions!G$38+regressions!G$39</f>
        <v>112.13787336686113</v>
      </c>
      <c r="I115" s="7">
        <f>I80*regressions!H$38+regressions!H$39</f>
        <v>2.2553922808764595</v>
      </c>
      <c r="J115" s="7">
        <f>J80*regressions!I$38+regressions!I$39</f>
        <v>4.799197210338094</v>
      </c>
      <c r="K115" s="7">
        <f>K80*regressions!J$38+regressions!J$39</f>
        <v>26.512624612041716</v>
      </c>
      <c r="L115" s="7">
        <f>L80*regressions!K$38+regressions!K$39</f>
        <v>6.271682078088939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0.12037078886246189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jgb-1</v>
      </c>
      <c r="C116" s="7">
        <f>C81*regressions!B$38+regressions!B$39</f>
        <v>10.703610865096458</v>
      </c>
      <c r="D116" s="7">
        <f>D81*regressions!C$38+regressions!C$39</f>
        <v>67.57885561352919</v>
      </c>
      <c r="E116" s="7">
        <f>E81*regressions!D$38+regressions!D$39</f>
        <v>53.311771721977316</v>
      </c>
      <c r="F116" s="7">
        <f>F81*regressions!E$38+regressions!E$39</f>
        <v>27.998756207107654</v>
      </c>
      <c r="G116" s="7">
        <f>G81*regressions!F$38+regressions!F$39</f>
        <v>34.49502645442982</v>
      </c>
      <c r="H116" s="7">
        <f>H81*regressions!G$38+regressions!G$39</f>
        <v>69.51652836918927</v>
      </c>
      <c r="I116" s="7">
        <f>I81*regressions!H$38+regressions!H$39</f>
        <v>352.7362849422435</v>
      </c>
      <c r="J116" s="7">
        <f>J81*regressions!I$38+regressions!I$39</f>
        <v>88.73646748433346</v>
      </c>
      <c r="K116" s="7">
        <f>K81*regressions!J$38+regressions!J$39</f>
        <v>638.822459282988</v>
      </c>
      <c r="L116" s="7">
        <f>L81*regressions!K$38+regressions!K$39</f>
        <v>30.307712033820046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69.30555807660053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26.593595846037104</v>
      </c>
      <c r="D117" s="7">
        <f>D82*regressions!C$38+regressions!C$39</f>
        <v>136.38227925914552</v>
      </c>
      <c r="E117" s="7">
        <f>E82*regressions!D$38+regressions!D$39</f>
        <v>1957.4761670857574</v>
      </c>
      <c r="F117" s="7">
        <f>F82*regressions!E$38+regressions!E$39</f>
        <v>682.6170402335882</v>
      </c>
      <c r="G117" s="7">
        <f>G82*regressions!F$38+regressions!F$39</f>
        <v>31.489635719881274</v>
      </c>
      <c r="H117" s="7">
        <f>H82*regressions!G$38+regressions!G$39</f>
        <v>261.0339379976871</v>
      </c>
      <c r="I117" s="7">
        <f>I82*regressions!H$38+regressions!H$39</f>
        <v>401.87803650848366</v>
      </c>
      <c r="J117" s="7">
        <f>J82*regressions!I$38+regressions!I$39</f>
        <v>134.61073118925395</v>
      </c>
      <c r="K117" s="7">
        <f>K82*regressions!J$38+regressions!J$39</f>
        <v>309.47013856016065</v>
      </c>
      <c r="L117" s="7">
        <f>L82*regressions!K$38+regressions!K$39</f>
        <v>161.79644201280308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32.09126899518053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142r2  68-78</v>
      </c>
      <c r="C118" s="7">
        <f>C83*regressions!B$38+regressions!B$39</f>
        <v>11.351467580521842</v>
      </c>
      <c r="D118" s="7">
        <f>D83*regressions!C$38+regressions!C$39</f>
        <v>7.5458990418359795</v>
      </c>
      <c r="E118" s="7">
        <f>E83*regressions!D$38+regressions!D$39</f>
        <v>616.4474536079294</v>
      </c>
      <c r="F118" s="7">
        <f>F83*regressions!E$38+regressions!E$39</f>
        <v>171.95093310805908</v>
      </c>
      <c r="G118" s="7">
        <f>G83*regressions!F$38+regressions!F$39</f>
        <v>26.293507147984084</v>
      </c>
      <c r="H118" s="7">
        <f>H83*regressions!G$38+regressions!G$39</f>
        <v>40.17581446371795</v>
      </c>
      <c r="I118" s="7">
        <f>I83*regressions!H$38+regressions!H$39</f>
        <v>99.42922476423801</v>
      </c>
      <c r="J118" s="7">
        <f>J83*regressions!I$38+regressions!I$39</f>
        <v>41.646098910756855</v>
      </c>
      <c r="K118" s="7">
        <f>K83*regressions!J$38+regressions!J$39</f>
        <v>147.68905986115925</v>
      </c>
      <c r="L118" s="7">
        <f>L83*regressions!K$38+regressions!K$39</f>
        <v>20.905787317274537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13.811464823821494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145r1  64-74</v>
      </c>
      <c r="C119" s="7">
        <f>C84*regressions!B$38+regressions!B$39</f>
        <v>10.717712752909755</v>
      </c>
      <c r="D119" s="7">
        <f>D84*regressions!C$38+regressions!C$39</f>
        <v>6.91294474867797</v>
      </c>
      <c r="E119" s="7">
        <f>E84*regressions!D$38+regressions!D$39</f>
        <v>366.8517219369257</v>
      </c>
      <c r="F119" s="7">
        <f>F84*regressions!E$38+regressions!E$39</f>
        <v>89.97872930174967</v>
      </c>
      <c r="G119" s="7">
        <f>G84*regressions!F$38+regressions!F$39</f>
        <v>35.10606259692727</v>
      </c>
      <c r="H119" s="7">
        <f>H84*regressions!G$38+regressions!G$39</f>
        <v>32.39912457610378</v>
      </c>
      <c r="I119" s="7">
        <f>I84*regressions!H$38+regressions!H$39</f>
        <v>109.70505447646106</v>
      </c>
      <c r="J119" s="7">
        <f>J84*regressions!I$38+regressions!I$39</f>
        <v>14.954156608212196</v>
      </c>
      <c r="K119" s="7">
        <f>K84*regressions!J$38+regressions!J$39</f>
        <v>160.53012065710664</v>
      </c>
      <c r="L119" s="7">
        <f>L84*regressions!K$38+regressions!K$39</f>
        <v>9.813609393792028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15.263183874686366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145r3  28-36</v>
      </c>
      <c r="C120" s="7">
        <f>C85*regressions!B$38+regressions!B$39</f>
        <v>7.638364602720282</v>
      </c>
      <c r="D120" s="7">
        <f>D85*regressions!C$38+regressions!C$39</f>
        <v>6.633023868044924</v>
      </c>
      <c r="E120" s="7">
        <f>E85*regressions!D$38+regressions!D$39</f>
        <v>427.53394349849924</v>
      </c>
      <c r="F120" s="7">
        <f>F85*regressions!E$38+regressions!E$39</f>
        <v>319.9999594853033</v>
      </c>
      <c r="G120" s="7">
        <f>G85*regressions!F$38+regressions!F$39</f>
        <v>14.786838435038657</v>
      </c>
      <c r="H120" s="7">
        <f>H85*regressions!G$38+regressions!G$39</f>
        <v>54.42306533392336</v>
      </c>
      <c r="I120" s="7">
        <f>I85*regressions!H$38+regressions!H$39</f>
        <v>84.83281533673865</v>
      </c>
      <c r="J120" s="7">
        <f>J85*regressions!I$38+regressions!I$39</f>
        <v>63.07787580678451</v>
      </c>
      <c r="K120" s="7">
        <f>K85*regressions!J$38+regressions!J$39</f>
        <v>76.8072659311894</v>
      </c>
      <c r="L120" s="7">
        <f>L85*regressions!K$38+regressions!K$39</f>
        <v>6.989981968992703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5.804935198322543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ja3-1</v>
      </c>
      <c r="C121" s="7">
        <f>C86*regressions!B$38+regressions!B$39</f>
        <v>20.789747656432503</v>
      </c>
      <c r="D121" s="7">
        <f>D86*regressions!C$38+regressions!C$39</f>
        <v>331.12190951278035</v>
      </c>
      <c r="E121" s="7">
        <f>E86*regressions!D$38+regressions!D$39</f>
        <v>63.71028213627109</v>
      </c>
      <c r="F121" s="7">
        <f>F86*regressions!E$38+regressions!E$39</f>
        <v>29.90415091570867</v>
      </c>
      <c r="G121" s="7">
        <f>G86*regressions!F$38+regressions!F$39</f>
        <v>20.84715931496931</v>
      </c>
      <c r="H121" s="7">
        <f>H86*regressions!G$38+regressions!G$39</f>
        <v>21.22752484540333</v>
      </c>
      <c r="I121" s="7">
        <f>I86*regressions!H$38+regressions!H$39</f>
        <v>288.1545489215084</v>
      </c>
      <c r="J121" s="7">
        <f>J86*regressions!I$38+regressions!I$39</f>
        <v>39.32147456990784</v>
      </c>
      <c r="K121" s="7">
        <f>K86*regressions!J$38+regressions!J$39</f>
        <v>158.53201587462394</v>
      </c>
      <c r="L121" s="7">
        <f>L86*regressions!K$38+regressions!K$39</f>
        <v>118.48371640584011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15.03902033265328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26.593595846037104</v>
      </c>
      <c r="D122" s="7">
        <f>D87*regressions!C$38+regressions!C$39</f>
        <v>136.38227925914552</v>
      </c>
      <c r="E122" s="7">
        <f>E87*regressions!D$38+regressions!D$39</f>
        <v>1957.4761670857574</v>
      </c>
      <c r="F122" s="7">
        <f>F87*regressions!E$38+regressions!E$39</f>
        <v>682.6170402335882</v>
      </c>
      <c r="G122" s="7">
        <f>G87*regressions!F$38+regressions!F$39</f>
        <v>31.489635719881274</v>
      </c>
      <c r="H122" s="7">
        <f>H87*regressions!G$38+regressions!G$39</f>
        <v>261.0339379976871</v>
      </c>
      <c r="I122" s="7">
        <f>I87*regressions!H$38+regressions!H$39</f>
        <v>401.87803650848366</v>
      </c>
      <c r="J122" s="7">
        <f>J87*regressions!I$38+regressions!I$39</f>
        <v>134.61073118925395</v>
      </c>
      <c r="K122" s="7">
        <f>K87*regressions!J$38+regressions!J$39</f>
        <v>309.4701385601606</v>
      </c>
      <c r="L122" s="7">
        <f>L87*regressions!K$38+regressions!K$39</f>
        <v>161.79644201280308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32.09126899518053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dts1-1</v>
      </c>
      <c r="C123" s="7">
        <f>C88*regressions!B$38+regressions!B$39</f>
        <v>0.9794961616925374</v>
      </c>
      <c r="D123" s="7">
        <f>D88*regressions!C$38+regressions!C$39</f>
        <v>3.9988850299526626</v>
      </c>
      <c r="E123" s="7">
        <f>E88*regressions!D$38+regressions!D$39</f>
        <v>3662.1691612266036</v>
      </c>
      <c r="F123" s="7">
        <f>F88*regressions!E$38+regressions!E$39</f>
        <v>2311.849078502269</v>
      </c>
      <c r="G123" s="7">
        <f>G88*regressions!F$38+regressions!F$39</f>
        <v>3.516542589177088</v>
      </c>
      <c r="H123" s="7">
        <f>H88*regressions!G$38+regressions!G$39</f>
        <v>128.1255792249397</v>
      </c>
      <c r="I123" s="7">
        <f>I88*regressions!H$38+regressions!H$39</f>
        <v>1.842526459889612</v>
      </c>
      <c r="J123" s="7">
        <f>J88*regressions!I$38+regressions!I$39</f>
        <v>2.42759947954611</v>
      </c>
      <c r="K123" s="7">
        <f>K88*regressions!J$38+regressions!J$39</f>
        <v>10.66748430931763</v>
      </c>
      <c r="L123" s="7">
        <f>L88*regressions!K$38+regressions!K$39</f>
        <v>4.167996987756878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-1.6643650808336061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147r2  24-30</v>
      </c>
      <c r="C124" s="7">
        <f>C89*regressions!B$38+regressions!B$39</f>
        <v>15.471812652792725</v>
      </c>
      <c r="D124" s="7">
        <f>D89*regressions!C$38+regressions!C$39</f>
        <v>6.784157185786257</v>
      </c>
      <c r="E124" s="7">
        <f>E89*regressions!D$38+regressions!D$39</f>
        <v>221.89434024691926</v>
      </c>
      <c r="F124" s="7">
        <f>F89*regressions!E$38+regressions!E$39</f>
        <v>88.51907545843864</v>
      </c>
      <c r="G124" s="7">
        <f>G89*regressions!F$38+regressions!F$39</f>
        <v>39.72707173753905</v>
      </c>
      <c r="H124" s="7">
        <f>H89*regressions!G$38+regressions!G$39</f>
        <v>40.856958709315435</v>
      </c>
      <c r="I124" s="7">
        <f>I89*regressions!H$38+regressions!H$39</f>
        <v>90.3251064154742</v>
      </c>
      <c r="J124" s="7">
        <f>J89*regressions!I$38+regressions!I$39</f>
        <v>11.258303684141909</v>
      </c>
      <c r="K124" s="7">
        <f>K89*regressions!J$38+regressions!J$39</f>
        <v>183.31482169760108</v>
      </c>
      <c r="L124" s="7">
        <f>L89*regressions!K$38+regressions!K$39</f>
        <v>26.805173522758402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17.83957267835522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148r2  34-44</v>
      </c>
      <c r="C125" s="7">
        <f>C90*regressions!B$38+regressions!B$39</f>
        <v>16.193480629668414</v>
      </c>
      <c r="D125" s="7">
        <f>D90*regressions!C$38+regressions!C$39</f>
        <v>7.332382092219625</v>
      </c>
      <c r="E125" s="7">
        <f>E90*regressions!D$38+regressions!D$39</f>
        <v>83.45348776996349</v>
      </c>
      <c r="F125" s="7">
        <f>F90*regressions!E$38+regressions!E$39</f>
        <v>58.59528176298773</v>
      </c>
      <c r="G125" s="7">
        <f>G90*regressions!F$38+regressions!F$39</f>
        <v>41.67881600323932</v>
      </c>
      <c r="H125" s="7">
        <f>H90*regressions!G$38+regressions!G$39</f>
        <v>34.785105403980914</v>
      </c>
      <c r="I125" s="7">
        <f>I90*regressions!H$38+regressions!H$39</f>
        <v>100.3454077958029</v>
      </c>
      <c r="J125" s="7">
        <f>J90*regressions!I$38+regressions!I$39</f>
        <v>3.767408027988909</v>
      </c>
      <c r="K125" s="7">
        <f>K90*regressions!J$38+regressions!J$39</f>
        <v>196.72308257513498</v>
      </c>
      <c r="L125" s="7">
        <f>L90*regressions!K$38+regressions!K$39</f>
        <v>11.615452453803789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19.35432048575063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149r2  10-20</v>
      </c>
      <c r="C126" s="7">
        <f>C91*regressions!B$38+regressions!B$39</f>
        <v>9.15447960518336</v>
      </c>
      <c r="D126" s="7">
        <f>D91*regressions!C$38+regressions!C$39</f>
        <v>4.8847443613338015</v>
      </c>
      <c r="E126" s="7">
        <f>E91*regressions!D$38+regressions!D$39</f>
        <v>720.3624109877035</v>
      </c>
      <c r="F126" s="7">
        <f>F91*regressions!E$38+regressions!E$39</f>
        <v>166.64782879490693</v>
      </c>
      <c r="G126" s="7">
        <f>G91*regressions!F$38+regressions!F$39</f>
        <v>36.04292597312906</v>
      </c>
      <c r="H126" s="7">
        <f>H91*regressions!G$38+regressions!G$39</f>
        <v>33.38734330083258</v>
      </c>
      <c r="I126" s="7">
        <f>I91*regressions!H$38+regressions!H$39</f>
        <v>78.99183204243828</v>
      </c>
      <c r="J126" s="7">
        <f>J91*regressions!I$38+regressions!I$39</f>
        <v>61.485572536298456</v>
      </c>
      <c r="K126" s="7">
        <f>K91*regressions!J$38+regressions!J$39</f>
        <v>156.32488283378188</v>
      </c>
      <c r="L126" s="7">
        <f>L91*regressions!K$38+regressions!K$39</f>
        <v>4.756233504908342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14.790599407421098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drift5</v>
      </c>
      <c r="C127" s="7">
        <f>C92*regressions!B$38+regressions!B$39</f>
        <v>26.59359584603711</v>
      </c>
      <c r="D127" s="7">
        <f>D92*regressions!C$38+regressions!C$39</f>
        <v>136.38227925914552</v>
      </c>
      <c r="E127" s="7">
        <f>E92*regressions!D$38+regressions!D$39</f>
        <v>1957.4761670857574</v>
      </c>
      <c r="F127" s="7">
        <f>F92*regressions!E$38+regressions!E$39</f>
        <v>682.6170402335883</v>
      </c>
      <c r="G127" s="7">
        <f>G92*regressions!F$38+regressions!F$39</f>
        <v>31.489635719881274</v>
      </c>
      <c r="H127" s="7">
        <f>H92*regressions!G$38+regressions!G$39</f>
        <v>261.0339379976871</v>
      </c>
      <c r="I127" s="7">
        <f>I92*regressions!H$38+regressions!H$39</f>
        <v>401.87803650848366</v>
      </c>
      <c r="J127" s="7">
        <f>J92*regressions!I$38+regressions!I$39</f>
        <v>134.6107311892539</v>
      </c>
      <c r="K127" s="7">
        <f>K92*regressions!J$38+regressions!J$39</f>
        <v>309.47013856016065</v>
      </c>
      <c r="L127" s="7">
        <f>L92*regressions!K$38+regressions!K$39</f>
        <v>161.79644201280308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32.09126899518053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bir1-2</v>
      </c>
      <c r="C128" s="7">
        <f>C93*regressions!B$38+regressions!B$39</f>
        <v>16.282702129624223</v>
      </c>
      <c r="D128" s="7">
        <f>D93*regressions!C$38+regressions!C$39</f>
        <v>9.900334684530808</v>
      </c>
      <c r="E128" s="7">
        <f>E93*regressions!D$38+regressions!D$39</f>
        <v>373.97798870933855</v>
      </c>
      <c r="F128" s="7">
        <f>F93*regressions!E$38+regressions!E$39</f>
        <v>171.93272466288545</v>
      </c>
      <c r="G128" s="7">
        <f>G93*regressions!F$38+regressions!F$39</f>
        <v>44.33688870729519</v>
      </c>
      <c r="H128" s="7">
        <f>H93*regressions!G$38+regressions!G$39</f>
        <v>55.6353679432962</v>
      </c>
      <c r="I128" s="7">
        <f>I93*regressions!H$38+regressions!H$39</f>
        <v>108.80858062041536</v>
      </c>
      <c r="J128" s="7">
        <f>J93*regressions!I$38+regressions!I$39</f>
        <v>126.00884846709917</v>
      </c>
      <c r="K128" s="7">
        <f>K93*regressions!J$38+regressions!J$39</f>
        <v>313.040646920193</v>
      </c>
      <c r="L128" s="7">
        <f>L93*regressions!K$38+regressions!K$39</f>
        <v>17.089244510226795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32.494583712367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150r1  72-82</v>
      </c>
      <c r="C129" s="7">
        <f>C94*regressions!B$38+regressions!B$39</f>
        <v>6.731225285289154</v>
      </c>
      <c r="D129" s="7">
        <f>D94*regressions!C$38+regressions!C$39</f>
        <v>8.542365478067882</v>
      </c>
      <c r="E129" s="7">
        <f>E94*regressions!D$38+regressions!D$39</f>
        <v>1254.9371276677703</v>
      </c>
      <c r="F129" s="7">
        <f>F94*regressions!E$38+regressions!E$39</f>
        <v>237.99352653565848</v>
      </c>
      <c r="G129" s="7">
        <f>G94*regressions!F$38+regressions!F$39</f>
        <v>30.355477278797476</v>
      </c>
      <c r="H129" s="7">
        <f>H94*regressions!G$38+regressions!G$39</f>
        <v>34.05047070874179</v>
      </c>
      <c r="I129" s="7">
        <f>I94*regressions!H$38+regressions!H$39</f>
        <v>81.04363799562437</v>
      </c>
      <c r="J129" s="7">
        <f>J94*regressions!I$38+regressions!I$39</f>
        <v>83.38152313426632</v>
      </c>
      <c r="K129" s="7">
        <f>K94*regressions!J$38+regressions!J$39</f>
        <v>119.14020177308555</v>
      </c>
      <c r="L129" s="7">
        <f>L94*regressions!K$38+regressions!K$39</f>
        <v>7.470028893602447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10.594296925769816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151r2  22-30</v>
      </c>
      <c r="C130" s="7">
        <f>C95*regressions!B$38+regressions!B$39</f>
        <v>17.97059438991743</v>
      </c>
      <c r="D130" s="7">
        <f>D95*regressions!C$38+regressions!C$39</f>
        <v>6.7049359050283694</v>
      </c>
      <c r="E130" s="7">
        <f>E95*regressions!D$38+regressions!D$39</f>
        <v>379.77373527463277</v>
      </c>
      <c r="F130" s="7">
        <f>F95*regressions!E$38+regressions!E$39</f>
        <v>87.24660978627188</v>
      </c>
      <c r="G130" s="7">
        <f>G95*regressions!F$38+regressions!F$39</f>
        <v>46.69813011127772</v>
      </c>
      <c r="H130" s="7">
        <f>H95*regressions!G$38+regressions!G$39</f>
        <v>34.406760194362725</v>
      </c>
      <c r="I130" s="7">
        <f>I95*regressions!H$38+regressions!H$39</f>
        <v>89.96850474528253</v>
      </c>
      <c r="J130" s="7">
        <f>J95*regressions!I$38+regressions!I$39</f>
        <v>24.795302397894247</v>
      </c>
      <c r="K130" s="7">
        <f>K95*regressions!J$38+regressions!J$39</f>
        <v>212.35979245785882</v>
      </c>
      <c r="L130" s="7">
        <f>L95*regressions!K$38+regressions!K$39</f>
        <v>17.083423106702195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21.124150102365874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bhvo2-1 unignited</v>
      </c>
      <c r="C131" s="7">
        <f>C96*regressions!B$38+regressions!B$39</f>
        <v>25.483644545088723</v>
      </c>
      <c r="D131" s="7">
        <f>D96*regressions!C$38+regressions!C$39</f>
        <v>135.68083390389893</v>
      </c>
      <c r="E131" s="7">
        <f>E96*regressions!D$38+regressions!D$39</f>
        <v>284.13427008420354</v>
      </c>
      <c r="F131" s="7">
        <f>F96*regressions!E$38+regressions!E$39</f>
        <v>122.93434894787623</v>
      </c>
      <c r="G131" s="7">
        <f>G96*regressions!F$38+regressions!F$39</f>
        <v>30.808995841406734</v>
      </c>
      <c r="H131" s="7">
        <f>H96*regressions!G$38+regressions!G$39</f>
        <v>63.76497195394453</v>
      </c>
      <c r="I131" s="7">
        <f>I96*regressions!H$38+regressions!H$39</f>
        <v>389.99726857334554</v>
      </c>
      <c r="J131" s="7">
        <f>J96*regressions!I$38+regressions!I$39</f>
        <v>114.39927252144155</v>
      </c>
      <c r="K131" s="7">
        <f>K96*regressions!J$38+regressions!J$39</f>
        <v>302.4092917093363</v>
      </c>
      <c r="L131" s="7">
        <f>L96*regressions!K$38+regressions!K$39</f>
        <v>170.23636287801182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31.293932993672385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26.593595846037104</v>
      </c>
      <c r="D132" s="7">
        <f>D97*regressions!C$38+regressions!C$39</f>
        <v>136.38227925914552</v>
      </c>
      <c r="E132" s="7">
        <f>E97*regressions!D$38+regressions!D$39</f>
        <v>1957.4761670857574</v>
      </c>
      <c r="F132" s="7">
        <f>F97*regressions!E$38+regressions!E$39</f>
        <v>682.6170402335882</v>
      </c>
      <c r="G132" s="7">
        <f>G97*regressions!F$38+regressions!F$39</f>
        <v>31.489635719881274</v>
      </c>
      <c r="H132" s="7">
        <f>H97*regressions!G$38+regressions!G$39</f>
        <v>261.03393799768713</v>
      </c>
      <c r="I132" s="7">
        <f>I97*regressions!H$38+regressions!H$39</f>
        <v>401.87803650848366</v>
      </c>
      <c r="J132" s="7">
        <f>J97*regressions!I$38+regressions!I$39</f>
        <v>134.61073118925395</v>
      </c>
      <c r="K132" s="7">
        <f>K97*regressions!J$38+regressions!J$39</f>
        <v>309.47013856016065</v>
      </c>
      <c r="L132" s="7">
        <f>L97*regressions!K$38+regressions!K$39</f>
        <v>161.79644201280308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32.09126899518053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155r2  20-26</v>
      </c>
      <c r="C133" s="7">
        <f>C98*regressions!B$38+regressions!B$39</f>
        <v>40.36819368820804</v>
      </c>
      <c r="D133" s="7">
        <f>D98*regressions!C$38+regressions!C$39</f>
        <v>7.550470909066623</v>
      </c>
      <c r="E133" s="7">
        <f>E98*regressions!D$38+regressions!D$39</f>
        <v>158.69142622146103</v>
      </c>
      <c r="F133" s="7">
        <f>F98*regressions!E$38+regressions!E$39</f>
        <v>87.58597370746585</v>
      </c>
      <c r="G133" s="7">
        <f>G98*regressions!F$38+regressions!F$39</f>
        <v>41.1514781584778</v>
      </c>
      <c r="H133" s="7">
        <f>H98*regressions!G$38+regressions!G$39</f>
        <v>59.12846218322618</v>
      </c>
      <c r="I133" s="7">
        <f>I98*regressions!H$38+regressions!H$39</f>
        <v>101.75389077112784</v>
      </c>
      <c r="J133" s="7">
        <f>J98*regressions!I$38+regressions!I$39</f>
        <v>2.0400184455390646</v>
      </c>
      <c r="K133" s="7">
        <f>K98*regressions!J$38+regressions!J$39</f>
        <v>321.3018495043014</v>
      </c>
      <c r="L133" s="7">
        <f>L98*regressions!K$38+regressions!K$39</f>
        <v>105.39492889775283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33.42722505762616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jp1-2</v>
      </c>
      <c r="C134" s="7">
        <f>C99*regressions!B$38+regressions!B$39</f>
        <v>0.5721671902007497</v>
      </c>
      <c r="D134" s="7">
        <f>D99*regressions!C$38+regressions!C$39</f>
        <v>13.428404254079451</v>
      </c>
      <c r="E134" s="7">
        <f>E99*regressions!D$38+regressions!D$39</f>
        <v>2803.566099044315</v>
      </c>
      <c r="F134" s="7">
        <f>F99*regressions!E$38+regressions!E$39</f>
        <v>2460.3437048580554</v>
      </c>
      <c r="G134" s="7">
        <f>G99*regressions!F$38+regressions!F$39</f>
        <v>7.329859345673029</v>
      </c>
      <c r="H134" s="7">
        <f>H99*regressions!G$38+regressions!G$39</f>
        <v>115.6169904999438</v>
      </c>
      <c r="I134" s="7">
        <f>I99*regressions!H$38+regressions!H$39</f>
        <v>2.3663660861823237</v>
      </c>
      <c r="J134" s="7">
        <f>J99*regressions!I$38+regressions!I$39</f>
        <v>4.5718033061275944</v>
      </c>
      <c r="K134" s="7">
        <f>K99*regressions!J$38+regressions!J$39</f>
        <v>27.47016725454532</v>
      </c>
      <c r="L134" s="7">
        <f>L99*regressions!K$38+regressions!K$39</f>
        <v>6.0163867295287385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0.2496205682387731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157r2  81-90</v>
      </c>
      <c r="C135" s="7">
        <f>C100*regressions!B$38+regressions!B$39</f>
        <v>10.043600149213425</v>
      </c>
      <c r="D135" s="7">
        <f>D100*regressions!C$38+regressions!C$39</f>
        <v>4.936786243725899</v>
      </c>
      <c r="E135" s="7">
        <f>E100*regressions!D$38+regressions!D$39</f>
        <v>767.130178349889</v>
      </c>
      <c r="F135" s="7">
        <f>F100*regressions!E$38+regressions!E$39</f>
        <v>178.6614985971434</v>
      </c>
      <c r="G135" s="7">
        <f>G100*regressions!F$38+regressions!F$39</f>
        <v>40.537258684473954</v>
      </c>
      <c r="H135" s="7">
        <f>H100*regressions!G$38+regressions!G$39</f>
        <v>39.176115126333016</v>
      </c>
      <c r="I135" s="7">
        <f>I100*regressions!H$38+regressions!H$39</f>
        <v>84.1368330789304</v>
      </c>
      <c r="J135" s="7">
        <f>J100*regressions!I$38+regressions!I$39</f>
        <v>31.660159454181358</v>
      </c>
      <c r="K135" s="7">
        <f>K100*regressions!J$38+regressions!J$39</f>
        <v>173.34712299778522</v>
      </c>
      <c r="L135" s="7">
        <f>L100*regressions!K$38+regressions!K$39</f>
        <v>6.964289886562463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16.721055631685434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136r2  4-14</v>
      </c>
      <c r="C136" s="7">
        <f>C101*regressions!B$38+regressions!B$39</f>
        <v>3.537004804139514</v>
      </c>
      <c r="D136" s="7">
        <f>D101*regressions!C$38+regressions!C$39</f>
        <v>3.8729912792183496</v>
      </c>
      <c r="E136" s="7">
        <f>E101*regressions!D$38+regressions!D$39</f>
        <v>1229.3415915417168</v>
      </c>
      <c r="F136" s="7">
        <f>F101*regressions!E$38+regressions!E$39</f>
        <v>1104.3614777541993</v>
      </c>
      <c r="G136" s="7">
        <f>G101*regressions!F$38+regressions!F$39</f>
        <v>18.041976587740802</v>
      </c>
      <c r="H136" s="7">
        <f>H101*regressions!G$38+regressions!G$39</f>
        <v>105.85021369591391</v>
      </c>
      <c r="I136" s="7">
        <f>I101*regressions!H$38+regressions!H$39</f>
        <v>28.59916164995404</v>
      </c>
      <c r="J136" s="7">
        <f>J101*regressions!I$38+regressions!I$39</f>
        <v>205.2385014943925</v>
      </c>
      <c r="K136" s="7">
        <f>K101*regressions!J$38+regressions!J$39</f>
        <v>64.56382680507255</v>
      </c>
      <c r="L136" s="7">
        <f>L101*regressions!K$38+regressions!K$39</f>
        <v>-0.2160675082841511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4.4377649349196995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26.593595846037104</v>
      </c>
      <c r="D137" s="7">
        <f>D102*regressions!C$38+regressions!C$39</f>
        <v>136.3822792591455</v>
      </c>
      <c r="E137" s="7">
        <f>E102*regressions!D$38+regressions!D$39</f>
        <v>1957.4761670857574</v>
      </c>
      <c r="F137" s="7">
        <f>F102*regressions!E$38+regressions!E$39</f>
        <v>682.6170402335882</v>
      </c>
      <c r="G137" s="7">
        <f>G102*regressions!F$38+regressions!F$39</f>
        <v>31.489635719881274</v>
      </c>
      <c r="H137" s="7">
        <f>H102*regressions!G$38+regressions!G$39</f>
        <v>261.0339379976871</v>
      </c>
      <c r="I137" s="7">
        <f>I102*regressions!H$38+regressions!H$39</f>
        <v>401.87803650848366</v>
      </c>
      <c r="J137" s="7">
        <f>J102*regressions!I$38+regressions!I$39</f>
        <v>134.61073118925395</v>
      </c>
      <c r="K137" s="7">
        <f>K102*regressions!J$38+regressions!J$39</f>
        <v>309.4701385601607</v>
      </c>
      <c r="L137" s="7">
        <f>L102*regressions!K$38+regressions!K$39</f>
        <v>161.79644201280308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32.09126899518053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ja3-2</v>
      </c>
      <c r="C138" s="7">
        <f>C103*regressions!B$38+regressions!B$39</f>
        <v>20.049637538878812</v>
      </c>
      <c r="D138" s="7">
        <f>D103*regressions!C$38+regressions!C$39</f>
        <v>315.15563951663273</v>
      </c>
      <c r="E138" s="7">
        <f>E103*regressions!D$38+regressions!D$39</f>
        <v>62.008272678479656</v>
      </c>
      <c r="F138" s="7">
        <f>F103*regressions!E$38+regressions!E$39</f>
        <v>32.80047521455855</v>
      </c>
      <c r="G138" s="7">
        <f>G103*regressions!F$38+regressions!F$39</f>
        <v>21.593534406914863</v>
      </c>
      <c r="H138" s="7">
        <f>H103*regressions!G$38+regressions!G$39</f>
        <v>24.582943112915924</v>
      </c>
      <c r="I138" s="7">
        <f>I103*regressions!H$38+regressions!H$39</f>
        <v>286.4710885444881</v>
      </c>
      <c r="J138" s="7">
        <f>J103*regressions!I$38+regressions!I$39</f>
        <v>40.78630861204124</v>
      </c>
      <c r="K138" s="7">
        <f>K103*regressions!J$38+regressions!J$39</f>
        <v>162.8843758934505</v>
      </c>
      <c r="L138" s="7">
        <f>L103*regressions!K$38+regressions!K$39</f>
        <v>117.7716720113813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15.53874354255548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0.8806056712109275</v>
      </c>
      <c r="D139" s="7">
        <f>D104*regressions!C$38+regressions!C$39</f>
        <v>4.561548590921153</v>
      </c>
      <c r="E139" s="7">
        <f>E104*regressions!D$38+regressions!D$39</f>
        <v>16.985110039303493</v>
      </c>
      <c r="F139" s="7">
        <f>F104*regressions!E$38+regressions!E$39</f>
        <v>4.662993528758871</v>
      </c>
      <c r="G139" s="7">
        <f>G104*regressions!F$38+regressions!F$39</f>
        <v>0.7425890909920244</v>
      </c>
      <c r="H139" s="7">
        <f>H104*regressions!G$38+regressions!G$39</f>
        <v>-3.9420907604965274</v>
      </c>
      <c r="I139" s="7">
        <f>I104*regressions!H$38+regressions!H$39</f>
        <v>1.8914899638683211</v>
      </c>
      <c r="J139" s="7">
        <f>J104*regressions!I$38+regressions!I$39</f>
        <v>34.82486456695736</v>
      </c>
      <c r="K139" s="7">
        <f>K104*regressions!J$38+regressions!J$39</f>
        <v>5.560404634746441</v>
      </c>
      <c r="L139" s="7">
        <f>L104*regressions!K$38+regressions!K$39</f>
        <v>5.611490814024891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-2.3313275384512115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0.9441481222261099</v>
      </c>
      <c r="D140" s="7">
        <f>D105*regressions!C$38+regressions!C$39</f>
        <v>3.9802727442869172</v>
      </c>
      <c r="E140" s="7">
        <f>E105*regressions!D$38+regressions!D$39</f>
        <v>3601.831008636121</v>
      </c>
      <c r="F140" s="7">
        <f>F105*regressions!E$38+regressions!E$39</f>
        <v>2335.665763478328</v>
      </c>
      <c r="G140" s="7">
        <f>G105*regressions!F$38+regressions!F$39</f>
        <v>3.4696824664333423</v>
      </c>
      <c r="H140" s="7">
        <f>H105*regressions!G$38+regressions!G$39</f>
        <v>124.84685689886015</v>
      </c>
      <c r="I140" s="7">
        <f>I105*regressions!H$38+regressions!H$39</f>
        <v>1.891198708158333</v>
      </c>
      <c r="J140" s="7">
        <f>J105*regressions!I$38+regressions!I$39</f>
        <v>2.270375954053235</v>
      </c>
      <c r="K140" s="7">
        <f>K105*regressions!J$38+regressions!J$39</f>
        <v>12.236249427574204</v>
      </c>
      <c r="L140" s="7">
        <f>L105*regressions!K$38+regressions!K$39</f>
        <v>0.9620101120003995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-1.4756988082985083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bhvo2-2 unignited</v>
      </c>
      <c r="C141" s="7">
        <f>C106*regressions!B$38+regressions!B$39</f>
        <v>25.475701578806458</v>
      </c>
      <c r="D141" s="7">
        <f>D106*regressions!C$38+regressions!C$39</f>
        <v>132.52188538785921</v>
      </c>
      <c r="E141" s="7">
        <f>E106*regressions!D$38+regressions!D$39</f>
        <v>276.62642840232303</v>
      </c>
      <c r="F141" s="7">
        <f>F106*regressions!E$38+regressions!E$39</f>
        <v>110.97435686483556</v>
      </c>
      <c r="G141" s="7">
        <f>G106*regressions!F$38+regressions!F$39</f>
        <v>30.915141086305177</v>
      </c>
      <c r="H141" s="7">
        <f>H106*regressions!G$38+regressions!G$39</f>
        <v>63.79927469904923</v>
      </c>
      <c r="I141" s="7">
        <f>I106*regressions!H$38+regressions!H$39</f>
        <v>403.5876462996682</v>
      </c>
      <c r="J141" s="7">
        <f>J106*regressions!I$38+regressions!I$39</f>
        <v>119.71050511165227</v>
      </c>
      <c r="K141" s="7">
        <f>K106*regressions!J$38+regressions!J$39</f>
        <v>302.45411707437165</v>
      </c>
      <c r="L141" s="7">
        <f>L106*regressions!K$38+regressions!K$39</f>
        <v>174.50785830321564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31.298903430083193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26.593595846037104</v>
      </c>
      <c r="D142" s="7">
        <f>D107*regressions!C$38+regressions!C$39</f>
        <v>136.38227925914552</v>
      </c>
      <c r="E142" s="7">
        <f>E107*regressions!D$38+regressions!D$39</f>
        <v>1957.4761670857574</v>
      </c>
      <c r="F142" s="7">
        <f>F107*regressions!E$38+regressions!E$39</f>
        <v>682.6170402335882</v>
      </c>
      <c r="G142" s="7">
        <f>G107*regressions!F$38+regressions!F$39</f>
        <v>31.489635719881274</v>
      </c>
      <c r="H142" s="7">
        <f>H107*regressions!G$38+regressions!G$39</f>
        <v>261.0339379976871</v>
      </c>
      <c r="I142" s="7">
        <f>I107*regressions!H$38+regressions!H$39</f>
        <v>401.87803650848366</v>
      </c>
      <c r="J142" s="7">
        <f>J107*regressions!I$38+regressions!I$39</f>
        <v>134.61073118925395</v>
      </c>
      <c r="K142" s="7">
        <f>K107*regressions!J$38+regressions!J$39</f>
        <v>309.4701385601607</v>
      </c>
      <c r="L142" s="7">
        <f>L107*regressions!K$38+regressions!K$39</f>
        <v>161.79644201280308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32.09126899518053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528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533</v>
      </c>
      <c r="D145" s="20" t="s">
        <v>537</v>
      </c>
      <c r="E145" s="20" t="s">
        <v>534</v>
      </c>
      <c r="F145" s="20" t="s">
        <v>503</v>
      </c>
      <c r="G145" s="20" t="s">
        <v>502</v>
      </c>
      <c r="H145" s="20" t="s">
        <v>504</v>
      </c>
      <c r="I145" s="20" t="s">
        <v>538</v>
      </c>
      <c r="J145" s="20" t="s">
        <v>542</v>
      </c>
      <c r="K145" s="20" t="s">
        <v>368</v>
      </c>
      <c r="L145" s="20" t="s">
        <v>543</v>
      </c>
      <c r="N145" s="73" t="s">
        <v>461</v>
      </c>
    </row>
    <row r="146" spans="1:14" s="116" customFormat="1" ht="11.25">
      <c r="A146" s="115">
        <v>1</v>
      </c>
      <c r="B146" s="116" t="str">
        <f>'recalc raw'!C3</f>
        <v>drift-1</v>
      </c>
      <c r="C146" s="117">
        <f aca="true" t="shared" si="11" ref="C146:C177">C111*2.139</f>
        <v>56.88370151467336</v>
      </c>
      <c r="D146" s="117">
        <f aca="true" t="shared" si="12" ref="D146:D177">D111*1.889</f>
        <v>257.6261255205259</v>
      </c>
      <c r="E146" s="117">
        <f aca="true" t="shared" si="13" ref="E146:E177">E111*1.43</f>
        <v>2799.190918932633</v>
      </c>
      <c r="F146" s="117">
        <f aca="true" t="shared" si="14" ref="F146:F177">F111*1.658</f>
        <v>1131.7790527072893</v>
      </c>
      <c r="G146" s="117">
        <f aca="true" t="shared" si="15" ref="G146:G177">G111*1.291</f>
        <v>40.653119714366724</v>
      </c>
      <c r="H146" s="117">
        <f aca="true" t="shared" si="16" ref="H146:H177">H111*1.399</f>
        <v>365.1864792587642</v>
      </c>
      <c r="I146" s="117">
        <f aca="true" t="shared" si="17" ref="I146:I177">I111*1.348</f>
        <v>541.731593213436</v>
      </c>
      <c r="J146" s="117">
        <f aca="true" t="shared" si="18" ref="J146:J177">J111*1.205</f>
        <v>162.205931083051</v>
      </c>
      <c r="K146" s="117">
        <f aca="true" t="shared" si="19" ref="K146:K177">K111*2.291</f>
        <v>708.996087441328</v>
      </c>
      <c r="L146" s="117">
        <f aca="true" t="shared" si="20" ref="L146:L177">L111*1.668</f>
        <v>269.8764652773555</v>
      </c>
      <c r="N146" s="118">
        <f>SUM(C146:J146,L146)</f>
        <v>5625.133387222095</v>
      </c>
    </row>
    <row r="147" spans="1:14" s="116" customFormat="1" ht="11.25">
      <c r="A147" s="115">
        <f>A146+1</f>
        <v>2</v>
      </c>
      <c r="B147" s="116" t="str">
        <f>'recalc raw'!C4</f>
        <v>blank-1</v>
      </c>
      <c r="C147" s="117">
        <f t="shared" si="11"/>
        <v>2.7360934603775666</v>
      </c>
      <c r="D147" s="117">
        <f t="shared" si="12"/>
        <v>9.17802129092274</v>
      </c>
      <c r="E147" s="117">
        <f t="shared" si="13"/>
        <v>27.58838113866093</v>
      </c>
      <c r="F147" s="117">
        <f t="shared" si="14"/>
        <v>10.542520311567271</v>
      </c>
      <c r="G147" s="117">
        <f t="shared" si="15"/>
        <v>0.8365242774703948</v>
      </c>
      <c r="H147" s="117">
        <f t="shared" si="16"/>
        <v>-5.134762883675917</v>
      </c>
      <c r="I147" s="117">
        <f t="shared" si="17"/>
        <v>2.636799685231542</v>
      </c>
      <c r="J147" s="117">
        <f t="shared" si="18"/>
        <v>40.139999177932374</v>
      </c>
      <c r="K147" s="117">
        <f t="shared" si="19"/>
        <v>13.007841145256705</v>
      </c>
      <c r="L147" s="117">
        <f t="shared" si="20"/>
        <v>11.868785223066292</v>
      </c>
      <c r="N147" s="117">
        <f aca="true" t="shared" si="21" ref="N147:N177">SUM(C147:J147,L147)</f>
        <v>100.3923616815532</v>
      </c>
    </row>
    <row r="148" spans="1:14" ht="11.25">
      <c r="A148" s="25">
        <f aca="true" t="shared" si="22" ref="A148:A166">A147+1</f>
        <v>3</v>
      </c>
      <c r="B148" s="1" t="str">
        <f>'recalc raw'!C5</f>
        <v>bir1-1</v>
      </c>
      <c r="C148" s="7">
        <f t="shared" si="11"/>
        <v>33.65777242447875</v>
      </c>
      <c r="D148" s="7">
        <f t="shared" si="12"/>
        <v>18.04472452842079</v>
      </c>
      <c r="E148" s="7">
        <f t="shared" si="13"/>
        <v>540.1808333471978</v>
      </c>
      <c r="F148" s="7">
        <f t="shared" si="14"/>
        <v>284.3756777650981</v>
      </c>
      <c r="G148" s="7">
        <f t="shared" si="15"/>
        <v>57.31172442412639</v>
      </c>
      <c r="H148" s="7">
        <f t="shared" si="16"/>
        <v>77.28288576962028</v>
      </c>
      <c r="I148" s="7">
        <f t="shared" si="17"/>
        <v>147.66721294737647</v>
      </c>
      <c r="J148" s="7">
        <f t="shared" si="18"/>
        <v>151.78605714751285</v>
      </c>
      <c r="K148" s="7">
        <f t="shared" si="19"/>
        <v>722.5958293617642</v>
      </c>
      <c r="L148" s="7">
        <f t="shared" si="20"/>
        <v>28.234120435192402</v>
      </c>
      <c r="N148" s="7">
        <f t="shared" si="21"/>
        <v>1338.5410087890239</v>
      </c>
    </row>
    <row r="149" spans="1:14" s="116" customFormat="1" ht="11.25">
      <c r="A149" s="115">
        <f t="shared" si="22"/>
        <v>4</v>
      </c>
      <c r="B149" s="116" t="str">
        <f>'recalc raw'!C6</f>
        <v>drift-2</v>
      </c>
      <c r="C149" s="117">
        <f t="shared" si="11"/>
        <v>56.88370151467336</v>
      </c>
      <c r="D149" s="117">
        <f t="shared" si="12"/>
        <v>257.6261255205259</v>
      </c>
      <c r="E149" s="117">
        <f t="shared" si="13"/>
        <v>2799.190918932633</v>
      </c>
      <c r="F149" s="117">
        <f t="shared" si="14"/>
        <v>1131.7790527072893</v>
      </c>
      <c r="G149" s="117">
        <f t="shared" si="15"/>
        <v>40.65311971436673</v>
      </c>
      <c r="H149" s="117">
        <f t="shared" si="16"/>
        <v>365.1864792587642</v>
      </c>
      <c r="I149" s="117">
        <f t="shared" si="17"/>
        <v>541.731593213436</v>
      </c>
      <c r="J149" s="117">
        <f t="shared" si="18"/>
        <v>162.205931083051</v>
      </c>
      <c r="K149" s="117">
        <f t="shared" si="19"/>
        <v>708.996087441328</v>
      </c>
      <c r="L149" s="117">
        <f t="shared" si="20"/>
        <v>269.8764652773555</v>
      </c>
      <c r="N149" s="118">
        <f t="shared" si="21"/>
        <v>5625.133387222095</v>
      </c>
    </row>
    <row r="150" spans="1:14" ht="11.25">
      <c r="A150" s="25">
        <f t="shared" si="22"/>
        <v>5</v>
      </c>
      <c r="B150" s="1" t="str">
        <f>'recalc raw'!C7</f>
        <v>jp1-1</v>
      </c>
      <c r="C150" s="7">
        <f t="shared" si="11"/>
        <v>2.935060859757844</v>
      </c>
      <c r="D150" s="7">
        <f t="shared" si="12"/>
        <v>24.41908299910347</v>
      </c>
      <c r="E150" s="7">
        <f t="shared" si="13"/>
        <v>4016.885127560821</v>
      </c>
      <c r="F150" s="7">
        <f t="shared" si="14"/>
        <v>4077.745846984129</v>
      </c>
      <c r="G150" s="7">
        <f t="shared" si="15"/>
        <v>9.3009789879342</v>
      </c>
      <c r="H150" s="7">
        <f t="shared" si="16"/>
        <v>156.88088484023874</v>
      </c>
      <c r="I150" s="7">
        <f t="shared" si="17"/>
        <v>3.0402687946214675</v>
      </c>
      <c r="J150" s="7">
        <f t="shared" si="18"/>
        <v>5.783032638457404</v>
      </c>
      <c r="K150" s="7">
        <f t="shared" si="19"/>
        <v>60.74042298618757</v>
      </c>
      <c r="L150" s="7">
        <f t="shared" si="20"/>
        <v>10.46116570625235</v>
      </c>
      <c r="N150" s="7">
        <f t="shared" si="21"/>
        <v>8307.451449371314</v>
      </c>
    </row>
    <row r="151" spans="1:14" s="122" customFormat="1" ht="11.25">
      <c r="A151" s="121">
        <f t="shared" si="22"/>
        <v>6</v>
      </c>
      <c r="B151" s="122" t="str">
        <f>'recalc raw'!C8</f>
        <v>jgb-1</v>
      </c>
      <c r="C151" s="109">
        <f t="shared" si="11"/>
        <v>22.89502364044132</v>
      </c>
      <c r="D151" s="109">
        <f t="shared" si="12"/>
        <v>127.65645825395663</v>
      </c>
      <c r="E151" s="109">
        <f t="shared" si="13"/>
        <v>76.23583356242756</v>
      </c>
      <c r="F151" s="109">
        <f t="shared" si="14"/>
        <v>46.42193779138449</v>
      </c>
      <c r="G151" s="109">
        <f t="shared" si="15"/>
        <v>44.5330791526689</v>
      </c>
      <c r="H151" s="109">
        <f t="shared" si="16"/>
        <v>97.2536231884958</v>
      </c>
      <c r="I151" s="109">
        <f t="shared" si="17"/>
        <v>475.4885121021443</v>
      </c>
      <c r="J151" s="109">
        <f t="shared" si="18"/>
        <v>106.92744331862183</v>
      </c>
      <c r="K151" s="109">
        <f t="shared" si="19"/>
        <v>1463.5422542173255</v>
      </c>
      <c r="L151" s="109">
        <f t="shared" si="20"/>
        <v>50.55326367241184</v>
      </c>
      <c r="N151" s="112">
        <f t="shared" si="21"/>
        <v>1047.9651746825525</v>
      </c>
    </row>
    <row r="152" spans="1:14" s="116" customFormat="1" ht="11.25">
      <c r="A152" s="115">
        <f t="shared" si="22"/>
        <v>7</v>
      </c>
      <c r="B152" s="116" t="str">
        <f>'recalc raw'!C9</f>
        <v>drift-3</v>
      </c>
      <c r="C152" s="117">
        <f t="shared" si="11"/>
        <v>56.88370151467336</v>
      </c>
      <c r="D152" s="117">
        <f t="shared" si="12"/>
        <v>257.6261255205259</v>
      </c>
      <c r="E152" s="117">
        <f t="shared" si="13"/>
        <v>2799.190918932633</v>
      </c>
      <c r="F152" s="117">
        <f t="shared" si="14"/>
        <v>1131.7790527072893</v>
      </c>
      <c r="G152" s="117">
        <f t="shared" si="15"/>
        <v>40.653119714366724</v>
      </c>
      <c r="H152" s="117">
        <f t="shared" si="16"/>
        <v>365.1864792587642</v>
      </c>
      <c r="I152" s="117">
        <f t="shared" si="17"/>
        <v>541.731593213436</v>
      </c>
      <c r="J152" s="117">
        <f t="shared" si="18"/>
        <v>162.205931083051</v>
      </c>
      <c r="K152" s="117">
        <f t="shared" si="19"/>
        <v>708.996087441328</v>
      </c>
      <c r="L152" s="117">
        <f t="shared" si="20"/>
        <v>269.8764652773555</v>
      </c>
      <c r="N152" s="118">
        <f t="shared" si="21"/>
        <v>5625.133387222095</v>
      </c>
    </row>
    <row r="153" spans="1:14" ht="11.25">
      <c r="A153" s="25">
        <f t="shared" si="22"/>
        <v>8</v>
      </c>
      <c r="B153" s="1" t="str">
        <f>'recalc raw'!C10</f>
        <v>142r2  68-78</v>
      </c>
      <c r="C153" s="7">
        <f t="shared" si="11"/>
        <v>24.280789154736215</v>
      </c>
      <c r="D153" s="7">
        <f t="shared" si="12"/>
        <v>14.254203290028165</v>
      </c>
      <c r="E153" s="7">
        <f t="shared" si="13"/>
        <v>881.5198586593391</v>
      </c>
      <c r="F153" s="7">
        <f t="shared" si="14"/>
        <v>285.09464709316194</v>
      </c>
      <c r="G153" s="7">
        <f t="shared" si="15"/>
        <v>33.94491772804745</v>
      </c>
      <c r="H153" s="7">
        <f t="shared" si="16"/>
        <v>56.20596443474141</v>
      </c>
      <c r="I153" s="7">
        <f t="shared" si="17"/>
        <v>134.03059498219287</v>
      </c>
      <c r="J153" s="7">
        <f t="shared" si="18"/>
        <v>50.18354918746201</v>
      </c>
      <c r="K153" s="7">
        <f t="shared" si="19"/>
        <v>338.35563614191585</v>
      </c>
      <c r="L153" s="7">
        <f t="shared" si="20"/>
        <v>34.87085324521393</v>
      </c>
      <c r="N153" s="7">
        <f t="shared" si="21"/>
        <v>1514.3853777749232</v>
      </c>
    </row>
    <row r="154" spans="1:14" ht="11.25">
      <c r="A154" s="25">
        <f t="shared" si="22"/>
        <v>9</v>
      </c>
      <c r="B154" s="1" t="str">
        <f>'recalc raw'!C11</f>
        <v>145r1  64-74</v>
      </c>
      <c r="C154" s="7">
        <f t="shared" si="11"/>
        <v>22.925187578473963</v>
      </c>
      <c r="D154" s="7">
        <f t="shared" si="12"/>
        <v>13.058552630252684</v>
      </c>
      <c r="E154" s="7">
        <f t="shared" si="13"/>
        <v>524.5979623698037</v>
      </c>
      <c r="F154" s="7">
        <f t="shared" si="14"/>
        <v>149.18473318230093</v>
      </c>
      <c r="G154" s="7">
        <f t="shared" si="15"/>
        <v>45.32192681263311</v>
      </c>
      <c r="H154" s="7">
        <f t="shared" si="16"/>
        <v>45.32637528196919</v>
      </c>
      <c r="I154" s="7">
        <f t="shared" si="17"/>
        <v>147.88241343426952</v>
      </c>
      <c r="J154" s="7">
        <f t="shared" si="18"/>
        <v>18.019758712895698</v>
      </c>
      <c r="K154" s="7">
        <f t="shared" si="19"/>
        <v>367.7745064254313</v>
      </c>
      <c r="L154" s="7">
        <f t="shared" si="20"/>
        <v>16.3691004688451</v>
      </c>
      <c r="N154" s="114">
        <f t="shared" si="21"/>
        <v>982.6860104714439</v>
      </c>
    </row>
    <row r="155" spans="1:14" ht="11.25">
      <c r="A155" s="25">
        <f t="shared" si="22"/>
        <v>10</v>
      </c>
      <c r="B155" s="1" t="str">
        <f>'recalc raw'!C12</f>
        <v>145r3  28-36</v>
      </c>
      <c r="C155" s="7">
        <f t="shared" si="11"/>
        <v>16.33846188521868</v>
      </c>
      <c r="D155" s="7">
        <f t="shared" si="12"/>
        <v>12.52978208673686</v>
      </c>
      <c r="E155" s="7">
        <f t="shared" si="13"/>
        <v>611.3735392028539</v>
      </c>
      <c r="F155" s="7">
        <f t="shared" si="14"/>
        <v>530.5599328266328</v>
      </c>
      <c r="G155" s="7">
        <f t="shared" si="15"/>
        <v>19.089808419634906</v>
      </c>
      <c r="H155" s="7">
        <f t="shared" si="16"/>
        <v>76.13786840215879</v>
      </c>
      <c r="I155" s="7">
        <f t="shared" si="17"/>
        <v>114.3546350739237</v>
      </c>
      <c r="J155" s="7">
        <f t="shared" si="18"/>
        <v>76.00884034717534</v>
      </c>
      <c r="K155" s="7">
        <f t="shared" si="19"/>
        <v>175.96544624835494</v>
      </c>
      <c r="L155" s="7">
        <f t="shared" si="20"/>
        <v>11.659289924279829</v>
      </c>
      <c r="N155" s="7">
        <f t="shared" si="21"/>
        <v>1468.0521581686146</v>
      </c>
    </row>
    <row r="156" spans="1:14" ht="11.25">
      <c r="A156" s="25">
        <f t="shared" si="22"/>
        <v>11</v>
      </c>
      <c r="B156" s="1" t="str">
        <f>'recalc raw'!C13</f>
        <v>ja3-1</v>
      </c>
      <c r="C156" s="7">
        <f t="shared" si="11"/>
        <v>44.46927023710912</v>
      </c>
      <c r="D156" s="7">
        <f t="shared" si="12"/>
        <v>625.489287069642</v>
      </c>
      <c r="E156" s="7">
        <f t="shared" si="13"/>
        <v>91.10570345486765</v>
      </c>
      <c r="F156" s="7">
        <f t="shared" si="14"/>
        <v>49.58108221824497</v>
      </c>
      <c r="G156" s="7">
        <f t="shared" si="15"/>
        <v>26.913682675625378</v>
      </c>
      <c r="H156" s="7">
        <f t="shared" si="16"/>
        <v>29.69730725871926</v>
      </c>
      <c r="I156" s="7">
        <f t="shared" si="17"/>
        <v>388.43233194619336</v>
      </c>
      <c r="J156" s="7">
        <f t="shared" si="18"/>
        <v>47.38237685673895</v>
      </c>
      <c r="K156" s="7">
        <f t="shared" si="19"/>
        <v>363.1968483687634</v>
      </c>
      <c r="L156" s="7">
        <f t="shared" si="20"/>
        <v>197.6308389649413</v>
      </c>
      <c r="N156" s="7">
        <f t="shared" si="21"/>
        <v>1500.701880682082</v>
      </c>
    </row>
    <row r="157" spans="1:14" s="116" customFormat="1" ht="11.25">
      <c r="A157" s="115">
        <f t="shared" si="22"/>
        <v>12</v>
      </c>
      <c r="B157" s="116" t="str">
        <f>'recalc raw'!C14</f>
        <v>drift-4</v>
      </c>
      <c r="C157" s="117">
        <f t="shared" si="11"/>
        <v>56.88370151467336</v>
      </c>
      <c r="D157" s="117">
        <f t="shared" si="12"/>
        <v>257.6261255205259</v>
      </c>
      <c r="E157" s="117">
        <f t="shared" si="13"/>
        <v>2799.190918932633</v>
      </c>
      <c r="F157" s="117">
        <f t="shared" si="14"/>
        <v>1131.7790527072893</v>
      </c>
      <c r="G157" s="117">
        <f t="shared" si="15"/>
        <v>40.653119714366724</v>
      </c>
      <c r="H157" s="117">
        <f t="shared" si="16"/>
        <v>365.1864792587642</v>
      </c>
      <c r="I157" s="117">
        <f t="shared" si="17"/>
        <v>541.731593213436</v>
      </c>
      <c r="J157" s="117">
        <f t="shared" si="18"/>
        <v>162.205931083051</v>
      </c>
      <c r="K157" s="117">
        <f t="shared" si="19"/>
        <v>708.9960874413279</v>
      </c>
      <c r="L157" s="117">
        <f t="shared" si="20"/>
        <v>269.8764652773555</v>
      </c>
      <c r="N157" s="118">
        <f t="shared" si="21"/>
        <v>5625.133387222095</v>
      </c>
    </row>
    <row r="158" spans="1:14" s="39" customFormat="1" ht="11.25">
      <c r="A158" s="113">
        <f t="shared" si="22"/>
        <v>13</v>
      </c>
      <c r="B158" s="39" t="str">
        <f>'recalc raw'!C15</f>
        <v>dts1-1</v>
      </c>
      <c r="C158" s="35">
        <f t="shared" si="11"/>
        <v>2.095142289860337</v>
      </c>
      <c r="D158" s="35">
        <f t="shared" si="12"/>
        <v>7.55389382158058</v>
      </c>
      <c r="E158" s="35">
        <f t="shared" si="13"/>
        <v>5236.901900554043</v>
      </c>
      <c r="F158" s="35">
        <f t="shared" si="14"/>
        <v>3833.045772156762</v>
      </c>
      <c r="G158" s="35">
        <f t="shared" si="15"/>
        <v>4.53985648262762</v>
      </c>
      <c r="H158" s="35">
        <f t="shared" si="16"/>
        <v>179.24768533569065</v>
      </c>
      <c r="I158" s="35">
        <f t="shared" si="17"/>
        <v>2.483725667931197</v>
      </c>
      <c r="J158" s="35">
        <f t="shared" si="18"/>
        <v>2.925257372853063</v>
      </c>
      <c r="K158" s="35">
        <f t="shared" si="19"/>
        <v>24.439206552646688</v>
      </c>
      <c r="L158" s="35">
        <f t="shared" si="20"/>
        <v>6.952218975578472</v>
      </c>
      <c r="N158" s="7">
        <f t="shared" si="21"/>
        <v>9275.745452656929</v>
      </c>
    </row>
    <row r="159" spans="1:14" s="122" customFormat="1" ht="11.25">
      <c r="A159" s="121">
        <f t="shared" si="22"/>
        <v>14</v>
      </c>
      <c r="B159" s="122" t="str">
        <f>'recalc raw'!C16</f>
        <v>147r2  24-30</v>
      </c>
      <c r="C159" s="109">
        <f t="shared" si="11"/>
        <v>33.094207264323636</v>
      </c>
      <c r="D159" s="109">
        <f t="shared" si="12"/>
        <v>12.81527292395024</v>
      </c>
      <c r="E159" s="109">
        <f t="shared" si="13"/>
        <v>317.3089065530945</v>
      </c>
      <c r="F159" s="109">
        <f t="shared" si="14"/>
        <v>146.76462711009125</v>
      </c>
      <c r="G159" s="109">
        <f t="shared" si="15"/>
        <v>51.28764961316291</v>
      </c>
      <c r="H159" s="109">
        <f t="shared" si="16"/>
        <v>57.158885234332296</v>
      </c>
      <c r="I159" s="109">
        <f t="shared" si="17"/>
        <v>121.75824344805922</v>
      </c>
      <c r="J159" s="109">
        <f t="shared" si="18"/>
        <v>13.566255939391</v>
      </c>
      <c r="K159" s="109">
        <f t="shared" si="19"/>
        <v>419.97425650920405</v>
      </c>
      <c r="L159" s="109">
        <f t="shared" si="20"/>
        <v>44.71102943596101</v>
      </c>
      <c r="N159" s="112">
        <f t="shared" si="21"/>
        <v>798.4650775223661</v>
      </c>
    </row>
    <row r="160" spans="1:14" ht="11.25">
      <c r="A160" s="25">
        <f t="shared" si="22"/>
        <v>15</v>
      </c>
      <c r="B160" s="1" t="str">
        <f>'recalc raw'!C17</f>
        <v>148r2  34-44</v>
      </c>
      <c r="C160" s="7">
        <f t="shared" si="11"/>
        <v>34.63785506686074</v>
      </c>
      <c r="D160" s="7">
        <f t="shared" si="12"/>
        <v>13.850869772202872</v>
      </c>
      <c r="E160" s="7">
        <f t="shared" si="13"/>
        <v>119.33848751104779</v>
      </c>
      <c r="F160" s="7">
        <f t="shared" si="14"/>
        <v>97.15097716303366</v>
      </c>
      <c r="G160" s="7">
        <f t="shared" si="15"/>
        <v>53.807351460181955</v>
      </c>
      <c r="H160" s="7">
        <f t="shared" si="16"/>
        <v>48.6643624601693</v>
      </c>
      <c r="I160" s="7">
        <f t="shared" si="17"/>
        <v>135.26560970874232</v>
      </c>
      <c r="J160" s="7">
        <f t="shared" si="18"/>
        <v>4.539726673726635</v>
      </c>
      <c r="K160" s="7">
        <f t="shared" si="19"/>
        <v>450.6925821796342</v>
      </c>
      <c r="L160" s="7">
        <f t="shared" si="20"/>
        <v>19.37457469294472</v>
      </c>
      <c r="N160" s="7">
        <f t="shared" si="21"/>
        <v>526.6298145089099</v>
      </c>
    </row>
    <row r="161" spans="1:14" ht="11.25">
      <c r="A161" s="25">
        <f t="shared" si="22"/>
        <v>16</v>
      </c>
      <c r="B161" s="1" t="str">
        <f>'recalc raw'!C18</f>
        <v>149r2  10-20</v>
      </c>
      <c r="C161" s="7">
        <f t="shared" si="11"/>
        <v>19.581431875487205</v>
      </c>
      <c r="D161" s="7">
        <f t="shared" si="12"/>
        <v>9.22728209855955</v>
      </c>
      <c r="E161" s="7">
        <f t="shared" si="13"/>
        <v>1030.118247712416</v>
      </c>
      <c r="F161" s="7">
        <f t="shared" si="14"/>
        <v>276.3021001419557</v>
      </c>
      <c r="G161" s="7">
        <f t="shared" si="15"/>
        <v>46.53141743130961</v>
      </c>
      <c r="H161" s="7">
        <f t="shared" si="16"/>
        <v>46.70889327786478</v>
      </c>
      <c r="I161" s="7">
        <f t="shared" si="17"/>
        <v>106.4809895932068</v>
      </c>
      <c r="J161" s="7">
        <f t="shared" si="18"/>
        <v>74.09011490623965</v>
      </c>
      <c r="K161" s="7">
        <f t="shared" si="19"/>
        <v>358.1403065721943</v>
      </c>
      <c r="L161" s="7">
        <f t="shared" si="20"/>
        <v>7.933397486187114</v>
      </c>
      <c r="N161" s="35">
        <f t="shared" si="21"/>
        <v>1616.9738745232262</v>
      </c>
    </row>
    <row r="162" spans="1:14" s="116" customFormat="1" ht="11.25">
      <c r="A162" s="115">
        <f t="shared" si="22"/>
        <v>17</v>
      </c>
      <c r="B162" s="116" t="str">
        <f>'recalc raw'!C19</f>
        <v>drift5</v>
      </c>
      <c r="C162" s="117">
        <f t="shared" si="11"/>
        <v>56.883701514673376</v>
      </c>
      <c r="D162" s="117">
        <f t="shared" si="12"/>
        <v>257.6261255205259</v>
      </c>
      <c r="E162" s="117">
        <f t="shared" si="13"/>
        <v>2799.190918932633</v>
      </c>
      <c r="F162" s="117">
        <f t="shared" si="14"/>
        <v>1131.7790527072893</v>
      </c>
      <c r="G162" s="117">
        <f t="shared" si="15"/>
        <v>40.653119714366724</v>
      </c>
      <c r="H162" s="117">
        <f t="shared" si="16"/>
        <v>365.1864792587642</v>
      </c>
      <c r="I162" s="117">
        <f t="shared" si="17"/>
        <v>541.731593213436</v>
      </c>
      <c r="J162" s="117">
        <f t="shared" si="18"/>
        <v>162.20593108305096</v>
      </c>
      <c r="K162" s="117">
        <f t="shared" si="19"/>
        <v>708.996087441328</v>
      </c>
      <c r="L162" s="117">
        <f t="shared" si="20"/>
        <v>269.8764652773555</v>
      </c>
      <c r="N162" s="118">
        <f t="shared" si="21"/>
        <v>5625.133387222095</v>
      </c>
    </row>
    <row r="163" spans="1:14" ht="11.25">
      <c r="A163" s="25">
        <f t="shared" si="22"/>
        <v>18</v>
      </c>
      <c r="B163" s="1" t="str">
        <f>'recalc raw'!C20</f>
        <v>bir1-2</v>
      </c>
      <c r="C163" s="7">
        <f t="shared" si="11"/>
        <v>34.82869985526621</v>
      </c>
      <c r="D163" s="7">
        <f t="shared" si="12"/>
        <v>18.701732219078696</v>
      </c>
      <c r="E163" s="7">
        <f t="shared" si="13"/>
        <v>534.7885238543541</v>
      </c>
      <c r="F163" s="7">
        <f t="shared" si="14"/>
        <v>285.06445749106405</v>
      </c>
      <c r="G163" s="7">
        <f t="shared" si="15"/>
        <v>57.23892332111809</v>
      </c>
      <c r="H163" s="7">
        <f t="shared" si="16"/>
        <v>77.8338797526714</v>
      </c>
      <c r="I163" s="7">
        <f t="shared" si="17"/>
        <v>146.6739666763199</v>
      </c>
      <c r="J163" s="7">
        <f t="shared" si="18"/>
        <v>151.84066240285452</v>
      </c>
      <c r="K163" s="7">
        <f t="shared" si="19"/>
        <v>717.1761220941622</v>
      </c>
      <c r="L163" s="7">
        <f t="shared" si="20"/>
        <v>28.50485984305829</v>
      </c>
      <c r="N163" s="35">
        <f t="shared" si="21"/>
        <v>1335.4757054157856</v>
      </c>
    </row>
    <row r="164" spans="1:14" ht="11.25">
      <c r="A164" s="25">
        <f t="shared" si="22"/>
        <v>19</v>
      </c>
      <c r="B164" s="1" t="str">
        <f>'recalc raw'!C21</f>
        <v>150r1  72-82</v>
      </c>
      <c r="C164" s="7">
        <f t="shared" si="11"/>
        <v>14.398090885233499</v>
      </c>
      <c r="D164" s="7">
        <f t="shared" si="12"/>
        <v>16.13652838807023</v>
      </c>
      <c r="E164" s="7">
        <f t="shared" si="13"/>
        <v>1794.5600925649114</v>
      </c>
      <c r="F164" s="7">
        <f t="shared" si="14"/>
        <v>394.5932669961217</v>
      </c>
      <c r="G164" s="7">
        <f t="shared" si="15"/>
        <v>39.18892116692754</v>
      </c>
      <c r="H164" s="7">
        <f t="shared" si="16"/>
        <v>47.636608521529766</v>
      </c>
      <c r="I164" s="7">
        <f t="shared" si="17"/>
        <v>109.24682401810165</v>
      </c>
      <c r="J164" s="7">
        <f t="shared" si="18"/>
        <v>100.47473537679092</v>
      </c>
      <c r="K164" s="7">
        <f t="shared" si="19"/>
        <v>272.950202262139</v>
      </c>
      <c r="L164" s="7">
        <f t="shared" si="20"/>
        <v>12.460008194528882</v>
      </c>
      <c r="N164" s="7">
        <f t="shared" si="21"/>
        <v>2528.6950761122152</v>
      </c>
    </row>
    <row r="165" spans="1:14" s="122" customFormat="1" ht="11.25">
      <c r="A165" s="121">
        <f t="shared" si="22"/>
        <v>20</v>
      </c>
      <c r="B165" s="122" t="str">
        <f>'recalc raw'!C22</f>
        <v>151r2  22-30</v>
      </c>
      <c r="C165" s="109">
        <f t="shared" si="11"/>
        <v>38.43910140003338</v>
      </c>
      <c r="D165" s="109">
        <f t="shared" si="12"/>
        <v>12.66562392459859</v>
      </c>
      <c r="E165" s="109">
        <f t="shared" si="13"/>
        <v>543.0764414427248</v>
      </c>
      <c r="F165" s="109">
        <f t="shared" si="14"/>
        <v>144.65487902563876</v>
      </c>
      <c r="G165" s="109">
        <f t="shared" si="15"/>
        <v>60.287285973659536</v>
      </c>
      <c r="H165" s="109">
        <f t="shared" si="16"/>
        <v>48.13505751191345</v>
      </c>
      <c r="I165" s="109">
        <f t="shared" si="17"/>
        <v>121.27754439664086</v>
      </c>
      <c r="J165" s="109">
        <f t="shared" si="18"/>
        <v>29.878339389462568</v>
      </c>
      <c r="K165" s="109">
        <f t="shared" si="19"/>
        <v>486.5162845209545</v>
      </c>
      <c r="L165" s="109">
        <f t="shared" si="20"/>
        <v>28.49514974197926</v>
      </c>
      <c r="N165" s="112">
        <f t="shared" si="21"/>
        <v>1026.9094228066513</v>
      </c>
    </row>
    <row r="166" spans="1:14" ht="11.25">
      <c r="A166" s="25">
        <f t="shared" si="22"/>
        <v>21</v>
      </c>
      <c r="B166" s="1" t="str">
        <f>'recalc raw'!C23</f>
        <v>bhvo2-1 unignited</v>
      </c>
      <c r="C166" s="7">
        <f t="shared" si="11"/>
        <v>54.50951568194477</v>
      </c>
      <c r="D166" s="7">
        <f t="shared" si="12"/>
        <v>256.3010952444651</v>
      </c>
      <c r="E166" s="7">
        <f t="shared" si="13"/>
        <v>406.31200622041104</v>
      </c>
      <c r="F166" s="7">
        <f t="shared" si="14"/>
        <v>203.82515055557877</v>
      </c>
      <c r="G166" s="7">
        <f t="shared" si="15"/>
        <v>39.77441363125609</v>
      </c>
      <c r="H166" s="7">
        <f t="shared" si="16"/>
        <v>89.20719576356841</v>
      </c>
      <c r="I166" s="7">
        <f t="shared" si="17"/>
        <v>525.7163180368698</v>
      </c>
      <c r="J166" s="7">
        <f t="shared" si="18"/>
        <v>137.85112338833707</v>
      </c>
      <c r="K166" s="7">
        <f t="shared" si="19"/>
        <v>692.8196873060895</v>
      </c>
      <c r="L166" s="7">
        <f t="shared" si="20"/>
        <v>283.9542532805237</v>
      </c>
      <c r="N166" s="7">
        <f t="shared" si="21"/>
        <v>1997.4510718029549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drift-6</v>
      </c>
      <c r="C167" s="117">
        <f t="shared" si="11"/>
        <v>56.88370151467336</v>
      </c>
      <c r="D167" s="117">
        <f t="shared" si="12"/>
        <v>257.6261255205259</v>
      </c>
      <c r="E167" s="117">
        <f t="shared" si="13"/>
        <v>2799.190918932633</v>
      </c>
      <c r="F167" s="117">
        <f t="shared" si="14"/>
        <v>1131.7790527072893</v>
      </c>
      <c r="G167" s="117">
        <f t="shared" si="15"/>
        <v>40.653119714366724</v>
      </c>
      <c r="H167" s="117">
        <f t="shared" si="16"/>
        <v>365.1864792587643</v>
      </c>
      <c r="I167" s="117">
        <f t="shared" si="17"/>
        <v>541.731593213436</v>
      </c>
      <c r="J167" s="117">
        <f t="shared" si="18"/>
        <v>162.205931083051</v>
      </c>
      <c r="K167" s="117">
        <f t="shared" si="19"/>
        <v>708.996087441328</v>
      </c>
      <c r="L167" s="117">
        <f t="shared" si="20"/>
        <v>269.8764652773555</v>
      </c>
      <c r="N167" s="118">
        <f t="shared" si="21"/>
        <v>5625.133387222095</v>
      </c>
    </row>
    <row r="168" spans="1:14" ht="11.25">
      <c r="A168" s="25">
        <f t="shared" si="23"/>
        <v>23</v>
      </c>
      <c r="B168" s="1" t="str">
        <f>'recalc raw'!C25</f>
        <v>155r2  20-26</v>
      </c>
      <c r="C168" s="7">
        <f t="shared" si="11"/>
        <v>86.34756629907699</v>
      </c>
      <c r="D168" s="7">
        <f t="shared" si="12"/>
        <v>14.26283954722685</v>
      </c>
      <c r="E168" s="7">
        <f t="shared" si="13"/>
        <v>226.92873949668927</v>
      </c>
      <c r="F168" s="7">
        <f t="shared" si="14"/>
        <v>145.2175444069784</v>
      </c>
      <c r="G168" s="7">
        <f t="shared" si="15"/>
        <v>53.12655830259484</v>
      </c>
      <c r="H168" s="7">
        <f t="shared" si="16"/>
        <v>82.72071859433343</v>
      </c>
      <c r="I168" s="7">
        <f t="shared" si="17"/>
        <v>137.16424475948034</v>
      </c>
      <c r="J168" s="7">
        <f t="shared" si="18"/>
        <v>2.458222226874573</v>
      </c>
      <c r="K168" s="7">
        <f t="shared" si="19"/>
        <v>736.1025372143545</v>
      </c>
      <c r="L168" s="7">
        <f t="shared" si="20"/>
        <v>175.7987414014517</v>
      </c>
      <c r="N168" s="7">
        <f t="shared" si="21"/>
        <v>924.0251750347063</v>
      </c>
    </row>
    <row r="169" spans="1:14" ht="11.25">
      <c r="A169" s="25">
        <f t="shared" si="23"/>
        <v>24</v>
      </c>
      <c r="B169" s="1" t="str">
        <f>'recalc raw'!C26</f>
        <v>jp1-2</v>
      </c>
      <c r="C169" s="7">
        <f t="shared" si="11"/>
        <v>1.2238656198394036</v>
      </c>
      <c r="D169" s="7">
        <f t="shared" si="12"/>
        <v>25.366255635956083</v>
      </c>
      <c r="E169" s="7">
        <f t="shared" si="13"/>
        <v>4009.09952163337</v>
      </c>
      <c r="F169" s="7">
        <f t="shared" si="14"/>
        <v>4079.2498626546558</v>
      </c>
      <c r="G169" s="7">
        <f t="shared" si="15"/>
        <v>9.46284841526388</v>
      </c>
      <c r="H169" s="7">
        <f t="shared" si="16"/>
        <v>161.74816970942138</v>
      </c>
      <c r="I169" s="7">
        <f t="shared" si="17"/>
        <v>3.1898614841737727</v>
      </c>
      <c r="J169" s="7">
        <f t="shared" si="18"/>
        <v>5.509022983883751</v>
      </c>
      <c r="K169" s="7">
        <f t="shared" si="19"/>
        <v>62.93415318016333</v>
      </c>
      <c r="L169" s="7">
        <f t="shared" si="20"/>
        <v>10.035333064853935</v>
      </c>
      <c r="N169" s="7">
        <f t="shared" si="21"/>
        <v>8304.884741201418</v>
      </c>
    </row>
    <row r="170" spans="1:14" ht="11.25">
      <c r="A170" s="25">
        <f t="shared" si="23"/>
        <v>25</v>
      </c>
      <c r="B170" s="1" t="str">
        <f>'recalc raw'!C27</f>
        <v>157r2  81-90</v>
      </c>
      <c r="C170" s="7">
        <f t="shared" si="11"/>
        <v>21.483260719167514</v>
      </c>
      <c r="D170" s="7">
        <f t="shared" si="12"/>
        <v>9.325589214398223</v>
      </c>
      <c r="E170" s="7">
        <f t="shared" si="13"/>
        <v>1096.9961550403411</v>
      </c>
      <c r="F170" s="7">
        <f t="shared" si="14"/>
        <v>296.22076467406373</v>
      </c>
      <c r="G170" s="7">
        <f t="shared" si="15"/>
        <v>52.333600961655875</v>
      </c>
      <c r="H170" s="7">
        <f t="shared" si="16"/>
        <v>54.80738506173989</v>
      </c>
      <c r="I170" s="7">
        <f t="shared" si="17"/>
        <v>113.41645099039818</v>
      </c>
      <c r="J170" s="7">
        <f t="shared" si="18"/>
        <v>38.150492142288535</v>
      </c>
      <c r="K170" s="7">
        <f t="shared" si="19"/>
        <v>397.1382587879259</v>
      </c>
      <c r="L170" s="7">
        <f t="shared" si="20"/>
        <v>11.61643553078619</v>
      </c>
      <c r="N170" s="7">
        <f t="shared" si="21"/>
        <v>1694.3501343348394</v>
      </c>
    </row>
    <row r="171" spans="1:14" ht="11.25">
      <c r="A171" s="25">
        <f t="shared" si="23"/>
        <v>26</v>
      </c>
      <c r="B171" s="1" t="str">
        <f>'recalc raw'!C28</f>
        <v>136r2  4-14</v>
      </c>
      <c r="C171" s="7">
        <f t="shared" si="11"/>
        <v>7.56565327605442</v>
      </c>
      <c r="D171" s="7">
        <f t="shared" si="12"/>
        <v>7.3160805264434625</v>
      </c>
      <c r="E171" s="7">
        <f t="shared" si="13"/>
        <v>1757.958475904655</v>
      </c>
      <c r="F171" s="7">
        <f t="shared" si="14"/>
        <v>1831.0313301164624</v>
      </c>
      <c r="G171" s="7">
        <f t="shared" si="15"/>
        <v>23.292191774773375</v>
      </c>
      <c r="H171" s="7">
        <f t="shared" si="16"/>
        <v>148.08444896058356</v>
      </c>
      <c r="I171" s="7">
        <f t="shared" si="17"/>
        <v>38.55166990413805</v>
      </c>
      <c r="J171" s="7">
        <f t="shared" si="18"/>
        <v>247.31239430074297</v>
      </c>
      <c r="K171" s="7">
        <f t="shared" si="19"/>
        <v>147.9157272104212</v>
      </c>
      <c r="L171" s="7">
        <f t="shared" si="20"/>
        <v>-0.360400603817964</v>
      </c>
      <c r="N171" s="35">
        <f t="shared" si="21"/>
        <v>4060.7518441600355</v>
      </c>
    </row>
    <row r="172" spans="1:14" s="116" customFormat="1" ht="11.25">
      <c r="A172" s="115">
        <f t="shared" si="23"/>
        <v>27</v>
      </c>
      <c r="B172" s="116" t="str">
        <f>'recalc raw'!C29</f>
        <v>drift-7</v>
      </c>
      <c r="C172" s="117">
        <f t="shared" si="11"/>
        <v>56.88370151467336</v>
      </c>
      <c r="D172" s="117">
        <f t="shared" si="12"/>
        <v>257.6261255205258</v>
      </c>
      <c r="E172" s="117">
        <f t="shared" si="13"/>
        <v>2799.190918932633</v>
      </c>
      <c r="F172" s="117">
        <f t="shared" si="14"/>
        <v>1131.7790527072893</v>
      </c>
      <c r="G172" s="117">
        <f t="shared" si="15"/>
        <v>40.653119714366724</v>
      </c>
      <c r="H172" s="117">
        <f t="shared" si="16"/>
        <v>365.1864792587642</v>
      </c>
      <c r="I172" s="117">
        <f t="shared" si="17"/>
        <v>541.731593213436</v>
      </c>
      <c r="J172" s="117">
        <f t="shared" si="18"/>
        <v>162.205931083051</v>
      </c>
      <c r="K172" s="117">
        <f t="shared" si="19"/>
        <v>708.9960874413282</v>
      </c>
      <c r="L172" s="117">
        <f t="shared" si="20"/>
        <v>269.8764652773555</v>
      </c>
      <c r="N172" s="118">
        <f t="shared" si="21"/>
        <v>5625.133387222095</v>
      </c>
    </row>
    <row r="173" spans="1:14" s="39" customFormat="1" ht="11.25">
      <c r="A173" s="113">
        <f t="shared" si="23"/>
        <v>28</v>
      </c>
      <c r="B173" s="39" t="str">
        <f>'recalc raw'!C30</f>
        <v>ja3-2</v>
      </c>
      <c r="C173" s="35">
        <f t="shared" si="11"/>
        <v>42.88617469566177</v>
      </c>
      <c r="D173" s="35">
        <f t="shared" si="12"/>
        <v>595.3290030469192</v>
      </c>
      <c r="E173" s="35">
        <f t="shared" si="13"/>
        <v>88.67182993022591</v>
      </c>
      <c r="F173" s="35">
        <f t="shared" si="14"/>
        <v>54.383187905738076</v>
      </c>
      <c r="G173" s="35">
        <f t="shared" si="15"/>
        <v>27.877252919327088</v>
      </c>
      <c r="H173" s="35">
        <f t="shared" si="16"/>
        <v>34.39153741496938</v>
      </c>
      <c r="I173" s="35">
        <f t="shared" si="17"/>
        <v>386.16302735797</v>
      </c>
      <c r="J173" s="35">
        <f t="shared" si="18"/>
        <v>49.1475018775097</v>
      </c>
      <c r="K173" s="35">
        <f t="shared" si="19"/>
        <v>373.1681051718951</v>
      </c>
      <c r="L173" s="35">
        <f t="shared" si="20"/>
        <v>196.443148914984</v>
      </c>
      <c r="N173" s="7">
        <f t="shared" si="21"/>
        <v>1475.2926640633054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1.8836155307201736</v>
      </c>
      <c r="D174" s="7">
        <f t="shared" si="12"/>
        <v>8.616765288250058</v>
      </c>
      <c r="E174" s="7">
        <f t="shared" si="13"/>
        <v>24.288707356203993</v>
      </c>
      <c r="F174" s="7">
        <f t="shared" si="14"/>
        <v>7.731243270682207</v>
      </c>
      <c r="G174" s="7">
        <f t="shared" si="15"/>
        <v>0.9586825164707035</v>
      </c>
      <c r="H174" s="7">
        <f t="shared" si="16"/>
        <v>-5.5149849739346415</v>
      </c>
      <c r="I174" s="7">
        <f t="shared" si="17"/>
        <v>2.549728471294497</v>
      </c>
      <c r="J174" s="7">
        <f t="shared" si="18"/>
        <v>41.96396180318362</v>
      </c>
      <c r="K174" s="7">
        <f t="shared" si="19"/>
        <v>12.738887018204096</v>
      </c>
      <c r="L174" s="7">
        <f t="shared" si="20"/>
        <v>9.359966677793517</v>
      </c>
      <c r="N174" s="35">
        <f t="shared" si="21"/>
        <v>91.83768594066414</v>
      </c>
    </row>
    <row r="175" spans="1:14" s="116" customFormat="1" ht="11.25">
      <c r="A175" s="115">
        <f t="shared" si="23"/>
        <v>30</v>
      </c>
      <c r="B175" s="116" t="str">
        <f>'recalc raw'!C32</f>
        <v>dts1-2</v>
      </c>
      <c r="C175" s="117">
        <f t="shared" si="11"/>
        <v>2.019532833441649</v>
      </c>
      <c r="D175" s="117">
        <f t="shared" si="12"/>
        <v>7.518735213957987</v>
      </c>
      <c r="E175" s="117">
        <f t="shared" si="13"/>
        <v>5150.618342349653</v>
      </c>
      <c r="F175" s="117">
        <f t="shared" si="14"/>
        <v>3872.533835847067</v>
      </c>
      <c r="G175" s="117">
        <f t="shared" si="15"/>
        <v>4.479360064165444</v>
      </c>
      <c r="H175" s="117">
        <f t="shared" si="16"/>
        <v>174.66075280150537</v>
      </c>
      <c r="I175" s="117">
        <f t="shared" si="17"/>
        <v>2.5493358585974333</v>
      </c>
      <c r="J175" s="117">
        <f t="shared" si="18"/>
        <v>2.7358030246341483</v>
      </c>
      <c r="K175" s="117">
        <f t="shared" si="19"/>
        <v>28.033247438572502</v>
      </c>
      <c r="L175" s="117">
        <f t="shared" si="20"/>
        <v>1.6046328668166663</v>
      </c>
      <c r="N175" s="117">
        <f>SUM(C175:J175,L175)</f>
        <v>9218.720330859838</v>
      </c>
    </row>
    <row r="176" spans="1:14" s="116" customFormat="1" ht="11.25">
      <c r="A176" s="115">
        <f t="shared" si="23"/>
        <v>31</v>
      </c>
      <c r="B176" s="116" t="str">
        <f>'recalc raw'!C33</f>
        <v>bhvo2-2 unignited</v>
      </c>
      <c r="C176" s="117">
        <f t="shared" si="11"/>
        <v>54.49252567706701</v>
      </c>
      <c r="D176" s="117">
        <f t="shared" si="12"/>
        <v>250.33384149766607</v>
      </c>
      <c r="E176" s="117">
        <f t="shared" si="13"/>
        <v>395.5757926153219</v>
      </c>
      <c r="F176" s="117">
        <f t="shared" si="14"/>
        <v>183.99548368189735</v>
      </c>
      <c r="G176" s="117">
        <f t="shared" si="15"/>
        <v>39.91144714241998</v>
      </c>
      <c r="H176" s="117">
        <f t="shared" si="16"/>
        <v>89.25518530396987</v>
      </c>
      <c r="I176" s="117">
        <f t="shared" si="17"/>
        <v>544.0361472119528</v>
      </c>
      <c r="J176" s="117">
        <f t="shared" si="18"/>
        <v>144.25115865954098</v>
      </c>
      <c r="K176" s="117">
        <f t="shared" si="19"/>
        <v>692.9223822173855</v>
      </c>
      <c r="L176" s="117">
        <f t="shared" si="20"/>
        <v>291.07910764976367</v>
      </c>
      <c r="N176" s="117">
        <f t="shared" si="21"/>
        <v>1992.9306894395997</v>
      </c>
    </row>
    <row r="177" spans="1:14" s="116" customFormat="1" ht="11.25">
      <c r="A177" s="115">
        <f>A176+1</f>
        <v>32</v>
      </c>
      <c r="B177" s="116" t="str">
        <f>'recalc raw'!C34</f>
        <v>drift-8</v>
      </c>
      <c r="C177" s="117">
        <f t="shared" si="11"/>
        <v>56.88370151467336</v>
      </c>
      <c r="D177" s="117">
        <f t="shared" si="12"/>
        <v>257.6261255205259</v>
      </c>
      <c r="E177" s="117">
        <f t="shared" si="13"/>
        <v>2799.190918932633</v>
      </c>
      <c r="F177" s="117">
        <f t="shared" si="14"/>
        <v>1131.7790527072893</v>
      </c>
      <c r="G177" s="117">
        <f t="shared" si="15"/>
        <v>40.653119714366724</v>
      </c>
      <c r="H177" s="117">
        <f t="shared" si="16"/>
        <v>365.1864792587642</v>
      </c>
      <c r="I177" s="117">
        <f t="shared" si="17"/>
        <v>541.731593213436</v>
      </c>
      <c r="J177" s="117">
        <f t="shared" si="18"/>
        <v>162.205931083051</v>
      </c>
      <c r="K177" s="117">
        <f t="shared" si="19"/>
        <v>708.9960874413282</v>
      </c>
      <c r="L177" s="117">
        <f t="shared" si="20"/>
        <v>269.8764652773555</v>
      </c>
      <c r="N177" s="118">
        <f t="shared" si="21"/>
        <v>5625.133387222095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1" sqref="J21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564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369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drift-1</v>
      </c>
      <c r="C3" s="35">
        <f>'blk, drift &amp; conc calc'!C111</f>
        <v>26.593595846037104</v>
      </c>
      <c r="D3" s="7">
        <f>'blk, drift &amp; conc calc'!D111</f>
        <v>136.38227925914552</v>
      </c>
      <c r="E3" s="7">
        <f>'blk, drift &amp; conc calc'!E111</f>
        <v>1957.4761670857574</v>
      </c>
      <c r="F3" s="7">
        <f>'blk, drift &amp; conc calc'!F111</f>
        <v>682.6170402335882</v>
      </c>
      <c r="G3" s="7">
        <f>'blk, drift &amp; conc calc'!G111</f>
        <v>31.489635719881274</v>
      </c>
      <c r="H3" s="7">
        <f>'blk, drift &amp; conc calc'!H111</f>
        <v>261.0339379976871</v>
      </c>
      <c r="I3" s="7">
        <f>'blk, drift &amp; conc calc'!I111</f>
        <v>401.87803650848366</v>
      </c>
      <c r="J3" s="7">
        <f>'blk, drift &amp; conc calc'!J111</f>
        <v>134.61073118925395</v>
      </c>
      <c r="K3" s="7">
        <f>'blk, drift &amp; conc calc'!K111</f>
        <v>309.47013856016065</v>
      </c>
      <c r="L3" s="7">
        <f>'blk, drift &amp; conc calc'!L111</f>
        <v>161.79644201280308</v>
      </c>
      <c r="M3" s="7"/>
      <c r="N3" s="7">
        <f>SUM(C3:L3)</f>
        <v>4103.348004412798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32.09126899518053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drift-2</v>
      </c>
      <c r="C4" s="35">
        <f>'blk, drift &amp; conc calc'!C114</f>
        <v>26.593595846037104</v>
      </c>
      <c r="D4" s="7">
        <f>'blk, drift &amp; conc calc'!D114</f>
        <v>136.38227925914552</v>
      </c>
      <c r="E4" s="7">
        <f>'blk, drift &amp; conc calc'!E114</f>
        <v>1957.4761670857574</v>
      </c>
      <c r="F4" s="7">
        <f>'blk, drift &amp; conc calc'!F114</f>
        <v>682.6170402335882</v>
      </c>
      <c r="G4" s="7">
        <f>'blk, drift &amp; conc calc'!G114</f>
        <v>31.48963571988128</v>
      </c>
      <c r="H4" s="7">
        <f>'blk, drift &amp; conc calc'!H114</f>
        <v>261.0339379976871</v>
      </c>
      <c r="I4" s="7">
        <f>'blk, drift &amp; conc calc'!I114</f>
        <v>401.87803650848366</v>
      </c>
      <c r="J4" s="7">
        <f>'blk, drift &amp; conc calc'!J114</f>
        <v>134.61073118925395</v>
      </c>
      <c r="K4" s="7">
        <f>'blk, drift &amp; conc calc'!K114</f>
        <v>309.47013856016065</v>
      </c>
      <c r="L4" s="7">
        <f>'blk, drift &amp; conc calc'!L114</f>
        <v>161.79644201280308</v>
      </c>
      <c r="M4" s="7"/>
      <c r="N4" s="7">
        <f aca="true" t="shared" si="0" ref="N4:N9">SUM(C4:L4)</f>
        <v>4103.348004412798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32.09126899518053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drift-3</v>
      </c>
      <c r="C5" s="35">
        <f>'blk, drift &amp; conc calc'!C117</f>
        <v>26.593595846037104</v>
      </c>
      <c r="D5" s="7">
        <f>'blk, drift &amp; conc calc'!D117</f>
        <v>136.38227925914552</v>
      </c>
      <c r="E5" s="7">
        <f>'blk, drift &amp; conc calc'!E117</f>
        <v>1957.4761670857574</v>
      </c>
      <c r="F5" s="7">
        <f>'blk, drift &amp; conc calc'!F117</f>
        <v>682.6170402335882</v>
      </c>
      <c r="G5" s="7">
        <f>'blk, drift &amp; conc calc'!G117</f>
        <v>31.489635719881274</v>
      </c>
      <c r="H5" s="7">
        <f>'blk, drift &amp; conc calc'!H117</f>
        <v>261.0339379976871</v>
      </c>
      <c r="I5" s="7">
        <f>'blk, drift &amp; conc calc'!I117</f>
        <v>401.87803650848366</v>
      </c>
      <c r="J5" s="7">
        <f>'blk, drift &amp; conc calc'!J117</f>
        <v>134.61073118925395</v>
      </c>
      <c r="K5" s="7">
        <f>'blk, drift &amp; conc calc'!K117</f>
        <v>309.47013856016065</v>
      </c>
      <c r="L5" s="7">
        <f>'blk, drift &amp; conc calc'!L117</f>
        <v>161.79644201280308</v>
      </c>
      <c r="M5" s="7"/>
      <c r="N5" s="7">
        <f t="shared" si="0"/>
        <v>4103.348004412798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32.09126899518053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drift-4</v>
      </c>
      <c r="C6" s="35">
        <f>'blk, drift &amp; conc calc'!C122</f>
        <v>26.593595846037104</v>
      </c>
      <c r="D6" s="7">
        <f>'blk, drift &amp; conc calc'!D122</f>
        <v>136.38227925914552</v>
      </c>
      <c r="E6" s="7">
        <f>'blk, drift &amp; conc calc'!E122</f>
        <v>1957.4761670857574</v>
      </c>
      <c r="F6" s="7">
        <f>'blk, drift &amp; conc calc'!F122</f>
        <v>682.6170402335882</v>
      </c>
      <c r="G6" s="7">
        <f>'blk, drift &amp; conc calc'!G122</f>
        <v>31.489635719881274</v>
      </c>
      <c r="H6" s="7">
        <f>'blk, drift &amp; conc calc'!H122</f>
        <v>261.0339379976871</v>
      </c>
      <c r="I6" s="7">
        <f>'blk, drift &amp; conc calc'!I122</f>
        <v>401.87803650848366</v>
      </c>
      <c r="J6" s="7">
        <f>'blk, drift &amp; conc calc'!J122</f>
        <v>134.61073118925395</v>
      </c>
      <c r="K6" s="7">
        <f>'blk, drift &amp; conc calc'!K122</f>
        <v>309.4701385601606</v>
      </c>
      <c r="L6" s="7">
        <f>'blk, drift &amp; conc calc'!L122</f>
        <v>161.79644201280308</v>
      </c>
      <c r="M6" s="7"/>
      <c r="N6" s="7">
        <f t="shared" si="0"/>
        <v>4103.348004412798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32.09126899518053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drift5</v>
      </c>
      <c r="C7" s="35">
        <f>'blk, drift &amp; conc calc'!C127</f>
        <v>26.59359584603711</v>
      </c>
      <c r="D7" s="7">
        <f>'blk, drift &amp; conc calc'!D127</f>
        <v>136.38227925914552</v>
      </c>
      <c r="E7" s="7">
        <f>'blk, drift &amp; conc calc'!E127</f>
        <v>1957.4761670857574</v>
      </c>
      <c r="F7" s="7">
        <f>'blk, drift &amp; conc calc'!F127</f>
        <v>682.6170402335883</v>
      </c>
      <c r="G7" s="7">
        <f>'blk, drift &amp; conc calc'!G127</f>
        <v>31.489635719881274</v>
      </c>
      <c r="H7" s="7">
        <f>'blk, drift &amp; conc calc'!H127</f>
        <v>261.0339379976871</v>
      </c>
      <c r="I7" s="7">
        <f>'blk, drift &amp; conc calc'!I127</f>
        <v>401.87803650848366</v>
      </c>
      <c r="J7" s="7">
        <f>'blk, drift &amp; conc calc'!J127</f>
        <v>134.6107311892539</v>
      </c>
      <c r="K7" s="7">
        <f>'blk, drift &amp; conc calc'!K127</f>
        <v>309.47013856016065</v>
      </c>
      <c r="L7" s="7">
        <f>'blk, drift &amp; conc calc'!L127</f>
        <v>161.79644201280308</v>
      </c>
      <c r="M7" s="7"/>
      <c r="N7" s="7">
        <f t="shared" si="0"/>
        <v>4103.348004412798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32.09126899518053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drift-6</v>
      </c>
      <c r="C8" s="35">
        <f>'blk, drift &amp; conc calc'!C132</f>
        <v>26.593595846037104</v>
      </c>
      <c r="D8" s="7">
        <f>'blk, drift &amp; conc calc'!D132</f>
        <v>136.38227925914552</v>
      </c>
      <c r="E8" s="7">
        <f>'blk, drift &amp; conc calc'!E132</f>
        <v>1957.4761670857574</v>
      </c>
      <c r="F8" s="7">
        <f>'blk, drift &amp; conc calc'!F132</f>
        <v>682.6170402335882</v>
      </c>
      <c r="G8" s="7">
        <f>'blk, drift &amp; conc calc'!G132</f>
        <v>31.489635719881274</v>
      </c>
      <c r="H8" s="7">
        <f>'blk, drift &amp; conc calc'!H132</f>
        <v>261.03393799768713</v>
      </c>
      <c r="I8" s="7">
        <f>'blk, drift &amp; conc calc'!I132</f>
        <v>401.87803650848366</v>
      </c>
      <c r="J8" s="7">
        <f>'blk, drift &amp; conc calc'!J132</f>
        <v>134.61073118925395</v>
      </c>
      <c r="K8" s="7">
        <f>'blk, drift &amp; conc calc'!K132</f>
        <v>309.47013856016065</v>
      </c>
      <c r="L8" s="7">
        <f>'blk, drift &amp; conc calc'!L132</f>
        <v>161.79644201280308</v>
      </c>
      <c r="M8" s="7"/>
      <c r="N8" s="7">
        <f t="shared" si="0"/>
        <v>4103.348004412798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32.09126899518053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drift-7</v>
      </c>
      <c r="C9" s="35">
        <f>'blk, drift &amp; conc calc'!C137</f>
        <v>26.593595846037104</v>
      </c>
      <c r="D9" s="7">
        <f>'blk, drift &amp; conc calc'!D137</f>
        <v>136.3822792591455</v>
      </c>
      <c r="E9" s="7">
        <f>'blk, drift &amp; conc calc'!E137</f>
        <v>1957.4761670857574</v>
      </c>
      <c r="F9" s="7">
        <f>'blk, drift &amp; conc calc'!F137</f>
        <v>682.6170402335882</v>
      </c>
      <c r="G9" s="7">
        <f>'blk, drift &amp; conc calc'!G137</f>
        <v>31.489635719881274</v>
      </c>
      <c r="H9" s="7">
        <f>'blk, drift &amp; conc calc'!H137</f>
        <v>261.0339379976871</v>
      </c>
      <c r="I9" s="7">
        <f>'blk, drift &amp; conc calc'!I137</f>
        <v>401.87803650848366</v>
      </c>
      <c r="J9" s="7">
        <f>'blk, drift &amp; conc calc'!J137</f>
        <v>134.61073118925395</v>
      </c>
      <c r="K9" s="7">
        <f>'blk, drift &amp; conc calc'!K137</f>
        <v>309.4701385601607</v>
      </c>
      <c r="L9" s="7">
        <f>'blk, drift &amp; conc calc'!L137</f>
        <v>161.79644201280308</v>
      </c>
      <c r="M9" s="7"/>
      <c r="N9" s="7">
        <f t="shared" si="0"/>
        <v>4103.348004412798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32.09126899518053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drift-8</v>
      </c>
      <c r="C10" s="93">
        <f>'blk, drift &amp; conc calc'!C142</f>
        <v>26.593595846037104</v>
      </c>
      <c r="D10" s="32">
        <f>'blk, drift &amp; conc calc'!D142</f>
        <v>136.38227925914552</v>
      </c>
      <c r="E10" s="32">
        <f>'blk, drift &amp; conc calc'!E142</f>
        <v>1957.4761670857574</v>
      </c>
      <c r="F10" s="32">
        <f>'blk, drift &amp; conc calc'!F142</f>
        <v>682.6170402335882</v>
      </c>
      <c r="G10" s="32">
        <f>'blk, drift &amp; conc calc'!G142</f>
        <v>31.489635719881274</v>
      </c>
      <c r="H10" s="32">
        <f>'blk, drift &amp; conc calc'!H142</f>
        <v>261.0339379976871</v>
      </c>
      <c r="I10" s="32">
        <f>'blk, drift &amp; conc calc'!I142</f>
        <v>401.87803650848366</v>
      </c>
      <c r="J10" s="32">
        <f>'blk, drift &amp; conc calc'!J142</f>
        <v>134.61073118925395</v>
      </c>
      <c r="K10" s="32">
        <f>'blk, drift &amp; conc calc'!K142</f>
        <v>309.4701385601607</v>
      </c>
      <c r="L10" s="32">
        <f>'blk, drift &amp; conc calc'!L142</f>
        <v>161.79644201280308</v>
      </c>
      <c r="M10" s="40"/>
      <c r="N10" s="7">
        <f>SUM(C10:L10)</f>
        <v>4103.348004412798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32.09126899518053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476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-0.5935958460371111</v>
      </c>
      <c r="D12" s="35">
        <f t="shared" si="1"/>
        <v>-6.38227925914552</v>
      </c>
      <c r="E12" s="35">
        <f t="shared" si="1"/>
        <v>-1677.4761670857574</v>
      </c>
      <c r="F12" s="35">
        <f t="shared" si="1"/>
        <v>-563.6170402335883</v>
      </c>
      <c r="G12" s="35">
        <f t="shared" si="1"/>
        <v>0.5103642801187256</v>
      </c>
      <c r="H12" s="35">
        <f t="shared" si="1"/>
        <v>-216.03393799768708</v>
      </c>
      <c r="I12" s="35">
        <f t="shared" si="1"/>
        <v>-12.87803650848366</v>
      </c>
      <c r="J12" s="35">
        <f t="shared" si="1"/>
        <v>-7.610731189253897</v>
      </c>
      <c r="K12" s="35">
        <f t="shared" si="1"/>
        <v>7.529861439839351</v>
      </c>
      <c r="L12" s="35">
        <f t="shared" si="1"/>
        <v>10.203557987196916</v>
      </c>
      <c r="M12" s="35"/>
      <c r="N12" s="35">
        <f>N11-N7</f>
        <v>-4003.348004412798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-9.758731004819474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-2.2830609462965814</v>
      </c>
      <c r="D13" s="35">
        <f t="shared" si="3"/>
        <v>-4.909445583958092</v>
      </c>
      <c r="E13" s="35">
        <f t="shared" si="3"/>
        <v>-599.0986311020563</v>
      </c>
      <c r="F13" s="35">
        <f t="shared" si="3"/>
        <v>-473.62776490217504</v>
      </c>
      <c r="G13" s="35">
        <f t="shared" si="3"/>
        <v>1.5948883753710175</v>
      </c>
      <c r="H13" s="35">
        <f t="shared" si="3"/>
        <v>-480.075417772638</v>
      </c>
      <c r="I13" s="35">
        <f t="shared" si="3"/>
        <v>-3.310549230972663</v>
      </c>
      <c r="J13" s="35">
        <f t="shared" si="3"/>
        <v>-5.992701723821966</v>
      </c>
      <c r="K13" s="35">
        <f t="shared" si="3"/>
        <v>2.3753506119367036</v>
      </c>
      <c r="L13" s="35">
        <f t="shared" si="3"/>
        <v>5.932301155347044</v>
      </c>
      <c r="M13" s="35"/>
      <c r="N13" s="35">
        <f>(N11-N7)/N11*100</f>
        <v>-4003.348004412798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-23.318353655482614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bir1-1</v>
      </c>
      <c r="C15" s="32">
        <f>'blk, drift &amp; conc calc'!C113</f>
        <v>15.735283975913395</v>
      </c>
      <c r="D15" s="32">
        <f>'blk, drift &amp; conc calc'!D113</f>
        <v>9.552527542837899</v>
      </c>
      <c r="E15" s="32">
        <f>'blk, drift &amp; conc calc'!E113</f>
        <v>377.7488345085299</v>
      </c>
      <c r="F15" s="32">
        <f>'blk, drift &amp; conc calc'!F113</f>
        <v>171.51729660138608</v>
      </c>
      <c r="G15" s="32">
        <f>'blk, drift &amp; conc calc'!G113</f>
        <v>44.393279956720676</v>
      </c>
      <c r="H15" s="32">
        <f>'blk, drift &amp; conc calc'!H113</f>
        <v>55.24151949222321</v>
      </c>
      <c r="I15" s="32">
        <f>'blk, drift &amp; conc calc'!I113</f>
        <v>109.54541019835048</v>
      </c>
      <c r="J15" s="32">
        <f>'blk, drift &amp; conc calc'!J113</f>
        <v>125.96353290250028</v>
      </c>
      <c r="K15" s="32">
        <f>'blk, drift &amp; conc calc'!K113</f>
        <v>315.4062982809971</v>
      </c>
      <c r="L15" s="32">
        <f>'blk, drift &amp; conc calc'!L113</f>
        <v>16.92693071654221</v>
      </c>
      <c r="M15" s="7"/>
      <c r="N15" s="7">
        <f>SUM(C15:L15)</f>
        <v>1242.0309141760015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32.76202718931941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bir1-2</v>
      </c>
      <c r="C16" s="32">
        <f>'blk, drift &amp; conc calc'!C128</f>
        <v>16.282702129624223</v>
      </c>
      <c r="D16" s="32">
        <f>'blk, drift &amp; conc calc'!D128</f>
        <v>9.900334684530808</v>
      </c>
      <c r="E16" s="32">
        <f>'blk, drift &amp; conc calc'!E128</f>
        <v>373.97798870933855</v>
      </c>
      <c r="F16" s="32">
        <f>'blk, drift &amp; conc calc'!F128</f>
        <v>171.93272466288545</v>
      </c>
      <c r="G16" s="32">
        <f>'blk, drift &amp; conc calc'!G128</f>
        <v>44.33688870729519</v>
      </c>
      <c r="H16" s="32">
        <f>'blk, drift &amp; conc calc'!H128</f>
        <v>55.6353679432962</v>
      </c>
      <c r="I16" s="32">
        <f>'blk, drift &amp; conc calc'!I128</f>
        <v>108.80858062041536</v>
      </c>
      <c r="J16" s="32">
        <f>'blk, drift &amp; conc calc'!J128</f>
        <v>126.00884846709917</v>
      </c>
      <c r="K16" s="40">
        <f>'blk, drift &amp; conc calc'!K128</f>
        <v>313.040646920193</v>
      </c>
      <c r="L16" s="32">
        <f>'blk, drift &amp; conc calc'!L128</f>
        <v>17.089244510226795</v>
      </c>
      <c r="M16" s="7"/>
      <c r="N16" s="7">
        <f>SUM(C16:L16)</f>
        <v>1237.0133273549045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16.721055631685434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532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-0.00899305276880824</v>
      </c>
      <c r="D18" s="35">
        <f aca="true" t="shared" si="5" ref="D18:L18">D17-AVERAGE(D15:D16)</f>
        <v>-2.7264311136843524</v>
      </c>
      <c r="E18" s="35">
        <f t="shared" si="5"/>
        <v>-5.863411608934257</v>
      </c>
      <c r="F18" s="35">
        <f t="shared" si="5"/>
        <v>-1.7250106321357634</v>
      </c>
      <c r="G18" s="35">
        <f t="shared" si="5"/>
        <v>-0.3650843320079318</v>
      </c>
      <c r="H18" s="35">
        <f t="shared" si="5"/>
        <v>-3.4384437177597107</v>
      </c>
      <c r="I18" s="35">
        <f t="shared" si="5"/>
        <v>0.8230045906170744</v>
      </c>
      <c r="J18" s="35">
        <f t="shared" si="5"/>
        <v>-0.9861906847997233</v>
      </c>
      <c r="K18" s="35">
        <f t="shared" si="5"/>
        <v>-4.223472600595073</v>
      </c>
      <c r="L18" s="35">
        <f t="shared" si="5"/>
        <v>0.9919123866154962</v>
      </c>
      <c r="M18" s="35"/>
      <c r="N18" s="35">
        <f>N17-AVERAGE(N15:N16)</f>
        <v>-1139.522120765453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-19.25845858949758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-0.056206579805051504</v>
      </c>
      <c r="D19" s="35">
        <f aca="true" t="shared" si="7" ref="D19:L19">(D17-AVERAGE(D15:D16))/D17*100</f>
        <v>-38.94901590977646</v>
      </c>
      <c r="E19" s="35">
        <f t="shared" si="7"/>
        <v>-1.5847058402525018</v>
      </c>
      <c r="F19" s="35">
        <f t="shared" si="7"/>
        <v>-1.0147121365504492</v>
      </c>
      <c r="G19" s="35">
        <f t="shared" si="7"/>
        <v>-0.8297371181998449</v>
      </c>
      <c r="H19" s="35">
        <f t="shared" si="7"/>
        <v>-6.612391764922521</v>
      </c>
      <c r="I19" s="35">
        <f t="shared" si="7"/>
        <v>0.7481859914700677</v>
      </c>
      <c r="J19" s="35">
        <f t="shared" si="7"/>
        <v>-0.7889525478397786</v>
      </c>
      <c r="K19" s="35">
        <f t="shared" si="7"/>
        <v>-1.3624105163209914</v>
      </c>
      <c r="L19" s="35">
        <f t="shared" si="7"/>
        <v>5.51062437008609</v>
      </c>
      <c r="M19" s="35"/>
      <c r="N19" s="35">
        <f>(N17-AVERAGE(N15:N16))/N17*100</f>
        <v>-1139.522120765453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-43.76922406703995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jp1-1</v>
      </c>
      <c r="C21" s="7">
        <f>'blk, drift &amp; conc calc'!C115</f>
        <v>1.3721649648236767</v>
      </c>
      <c r="D21" s="7">
        <f>'blk, drift &amp; conc calc'!D115</f>
        <v>12.926989411912901</v>
      </c>
      <c r="E21" s="7">
        <f>'blk, drift &amp; conc calc'!E115</f>
        <v>2809.010578713861</v>
      </c>
      <c r="F21" s="7">
        <f>'blk, drift &amp; conc calc'!F115</f>
        <v>2459.436578398148</v>
      </c>
      <c r="G21" s="7">
        <f>'blk, drift &amp; conc calc'!G115</f>
        <v>7.204476365557089</v>
      </c>
      <c r="H21" s="7">
        <f>'blk, drift &amp; conc calc'!H115</f>
        <v>112.13787336686113</v>
      </c>
      <c r="I21" s="7">
        <f>'blk, drift &amp; conc calc'!I115</f>
        <v>2.2553922808764595</v>
      </c>
      <c r="J21" s="7">
        <f>'blk, drift &amp; conc calc'!J115</f>
        <v>4.799197210338094</v>
      </c>
      <c r="K21" s="7">
        <f>'blk, drift &amp; conc calc'!K115</f>
        <v>26.512624612041716</v>
      </c>
      <c r="L21" s="7">
        <f>'blk, drift &amp; conc calc'!L115</f>
        <v>6.271682078088939</v>
      </c>
      <c r="M21" s="7"/>
      <c r="N21" s="7">
        <f>SUM(C21:L21)</f>
        <v>5441.927557402508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0.12037078886246189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jp1-2</v>
      </c>
      <c r="C22" s="7">
        <f>'blk, drift &amp; conc calc'!C134</f>
        <v>0.5721671902007497</v>
      </c>
      <c r="D22" s="7">
        <f>'blk, drift &amp; conc calc'!D134</f>
        <v>13.428404254079451</v>
      </c>
      <c r="E22" s="7">
        <f>'blk, drift &amp; conc calc'!E134</f>
        <v>2803.566099044315</v>
      </c>
      <c r="F22" s="7">
        <f>'blk, drift &amp; conc calc'!F134</f>
        <v>2460.3437048580554</v>
      </c>
      <c r="G22" s="7">
        <f>'blk, drift &amp; conc calc'!G134</f>
        <v>7.329859345673029</v>
      </c>
      <c r="H22" s="7">
        <f>'blk, drift &amp; conc calc'!H134</f>
        <v>115.6169904999438</v>
      </c>
      <c r="I22" s="7">
        <f>'blk, drift &amp; conc calc'!I134</f>
        <v>2.3663660861823237</v>
      </c>
      <c r="J22" s="7">
        <f>'blk, drift &amp; conc calc'!J134</f>
        <v>4.5718033061275944</v>
      </c>
      <c r="K22" s="7">
        <f>'blk, drift &amp; conc calc'!K134</f>
        <v>27.47016725454532</v>
      </c>
      <c r="L22" s="7">
        <f>'blk, drift &amp; conc calc'!L134</f>
        <v>6.0163867295287385</v>
      </c>
      <c r="M22" s="7"/>
      <c r="N22" s="7">
        <f>SUM(C22:L22)</f>
        <v>5441.2819485686505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32.494583712367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475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0.5678339224877869</v>
      </c>
      <c r="D24" s="35">
        <f t="shared" si="9"/>
        <v>6.322303167003824</v>
      </c>
      <c r="E24" s="35">
        <f t="shared" si="9"/>
        <v>0.7116611209121402</v>
      </c>
      <c r="F24" s="35">
        <f t="shared" si="9"/>
        <v>0.10985837189855374</v>
      </c>
      <c r="G24" s="35">
        <f t="shared" si="9"/>
        <v>-0.0271678556150583</v>
      </c>
      <c r="H24" s="35">
        <f t="shared" si="9"/>
        <v>2.1225680665975375</v>
      </c>
      <c r="I24" s="35">
        <f t="shared" si="9"/>
        <v>1.0091208164706083</v>
      </c>
      <c r="J24" s="35">
        <f t="shared" si="9"/>
        <v>2.0344997417671555</v>
      </c>
      <c r="K24" s="35">
        <f t="shared" si="9"/>
        <v>0.7086040667064815</v>
      </c>
      <c r="L24" s="35">
        <f t="shared" si="9"/>
        <v>-0.22403440380883843</v>
      </c>
      <c r="M24" s="35"/>
      <c r="N24" s="35">
        <f>N23-AVERAGE(N21:N22)</f>
        <v>-5341.604752985579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9.067477250614731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36.87233262907707</v>
      </c>
      <c r="D25" s="35">
        <f aca="true" t="shared" si="11" ref="D25:L25">(D23-AVERAGE(D21:D22))/D23*100</f>
        <v>32.42206752309653</v>
      </c>
      <c r="E25" s="35">
        <f t="shared" si="11"/>
        <v>0.0253530858892818</v>
      </c>
      <c r="F25" s="35">
        <f t="shared" si="11"/>
        <v>0.004465787475550965</v>
      </c>
      <c r="G25" s="35">
        <f t="shared" si="11"/>
        <v>-0.37524662451737983</v>
      </c>
      <c r="H25" s="35">
        <f t="shared" si="11"/>
        <v>1.8298000574116704</v>
      </c>
      <c r="I25" s="35">
        <f t="shared" si="11"/>
        <v>30.39520531537977</v>
      </c>
      <c r="J25" s="35">
        <f t="shared" si="11"/>
        <v>30.27529377629696</v>
      </c>
      <c r="K25" s="35">
        <f t="shared" si="11"/>
        <v>2.5581374249331463</v>
      </c>
      <c r="L25" s="35">
        <f t="shared" si="11"/>
        <v>-3.784364929203352</v>
      </c>
      <c r="M25" s="35"/>
      <c r="N25" s="35">
        <f>(N23-AVERAGE(N21:N22))/N23*100</f>
        <v>-5341.604752985579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125.24139848915374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ja3-1</v>
      </c>
      <c r="C27" s="32">
        <f>'blk, drift &amp; conc calc'!C121</f>
        <v>20.789747656432503</v>
      </c>
      <c r="D27" s="32">
        <f>'blk, drift &amp; conc calc'!D121</f>
        <v>331.12190951278035</v>
      </c>
      <c r="E27" s="32">
        <f>'blk, drift &amp; conc calc'!E121</f>
        <v>63.71028213627109</v>
      </c>
      <c r="F27" s="32">
        <f>'blk, drift &amp; conc calc'!F121</f>
        <v>29.90415091570867</v>
      </c>
      <c r="G27" s="32">
        <f>'blk, drift &amp; conc calc'!G121</f>
        <v>20.84715931496931</v>
      </c>
      <c r="H27" s="32">
        <f>'blk, drift &amp; conc calc'!H121</f>
        <v>21.22752484540333</v>
      </c>
      <c r="I27" s="32">
        <f>'blk, drift &amp; conc calc'!I121</f>
        <v>288.1545489215084</v>
      </c>
      <c r="J27" s="32">
        <f>'blk, drift &amp; conc calc'!J121</f>
        <v>39.32147456990784</v>
      </c>
      <c r="K27" s="32">
        <f>'blk, drift &amp; conc calc'!K121</f>
        <v>158.53201587462394</v>
      </c>
      <c r="L27" s="32">
        <f>'blk, drift &amp; conc calc'!L121</f>
        <v>118.48371640584011</v>
      </c>
      <c r="M27" s="7"/>
      <c r="N27" s="7">
        <f>SUM(C27:L27)</f>
        <v>1092.0925301534455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15.03902033265328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ja3-2</v>
      </c>
      <c r="C28" s="32">
        <f>'blk, drift &amp; conc calc'!C138</f>
        <v>20.049637538878812</v>
      </c>
      <c r="D28" s="32">
        <f>'blk, drift &amp; conc calc'!D138</f>
        <v>315.15563951663273</v>
      </c>
      <c r="E28" s="32">
        <f>'blk, drift &amp; conc calc'!E138</f>
        <v>62.008272678479656</v>
      </c>
      <c r="F28" s="32">
        <f>'blk, drift &amp; conc calc'!F138</f>
        <v>32.80047521455855</v>
      </c>
      <c r="G28" s="32">
        <f>'blk, drift &amp; conc calc'!G138</f>
        <v>21.593534406914863</v>
      </c>
      <c r="H28" s="32">
        <f>'blk, drift &amp; conc calc'!H138</f>
        <v>24.582943112915924</v>
      </c>
      <c r="I28" s="32">
        <f>'blk, drift &amp; conc calc'!I138</f>
        <v>286.4710885444881</v>
      </c>
      <c r="J28" s="32">
        <f>'blk, drift &amp; conc calc'!J138</f>
        <v>40.78630861204124</v>
      </c>
      <c r="K28" s="32">
        <f>'blk, drift &amp; conc calc'!K138</f>
        <v>162.8843758934505</v>
      </c>
      <c r="L28" s="32">
        <f>'blk, drift &amp; conc calc'!L138</f>
        <v>117.7716720113813</v>
      </c>
      <c r="M28" s="7"/>
      <c r="N28" s="7">
        <f>SUM(C28:L28)</f>
        <v>1084.1039475297418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-2.3313275384512115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376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0.7803074023443415</v>
      </c>
      <c r="D30" s="35">
        <f aca="true" t="shared" si="13" ref="D30:L30">D29-AVERAGE(D27:D28)</f>
        <v>-0.13877451470654023</v>
      </c>
      <c r="E30" s="35">
        <f t="shared" si="13"/>
        <v>3.34072259262463</v>
      </c>
      <c r="F30" s="35">
        <f t="shared" si="13"/>
        <v>0.8476869348663918</v>
      </c>
      <c r="G30" s="35">
        <f t="shared" si="13"/>
        <v>0.7796531390579133</v>
      </c>
      <c r="H30" s="35">
        <f t="shared" si="13"/>
        <v>-1.805233979159624</v>
      </c>
      <c r="I30" s="35">
        <f t="shared" si="13"/>
        <v>-0.31281873299826657</v>
      </c>
      <c r="J30" s="35">
        <f t="shared" si="13"/>
        <v>3.3461084090254545</v>
      </c>
      <c r="K30" s="35">
        <f t="shared" si="13"/>
        <v>8.291804115962776</v>
      </c>
      <c r="L30" s="35">
        <f t="shared" si="13"/>
        <v>-0.12769420861070557</v>
      </c>
      <c r="M30" s="35"/>
      <c r="N30" s="35">
        <f>N29-AVERAGE(N27:N28)</f>
        <v>-988.0982388415937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-15.646153602898966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3.6806952940770827</v>
      </c>
      <c r="D31" s="35">
        <f aca="true" t="shared" si="15" ref="D31:L31">(D29-AVERAGE(D27:D28))/D29*100</f>
        <v>-0.04296424603917654</v>
      </c>
      <c r="E31" s="35">
        <f t="shared" si="15"/>
        <v>5.046408750188262</v>
      </c>
      <c r="F31" s="35">
        <f t="shared" si="15"/>
        <v>2.63256812070308</v>
      </c>
      <c r="G31" s="35">
        <f t="shared" si="15"/>
        <v>3.543877904808697</v>
      </c>
      <c r="H31" s="35">
        <f t="shared" si="15"/>
        <v>-8.555611275638027</v>
      </c>
      <c r="I31" s="35">
        <f t="shared" si="15"/>
        <v>-0.1089960742154239</v>
      </c>
      <c r="J31" s="35">
        <f t="shared" si="15"/>
        <v>7.70992720973607</v>
      </c>
      <c r="K31" s="35">
        <f t="shared" si="15"/>
        <v>4.906392968025312</v>
      </c>
      <c r="L31" s="35">
        <f t="shared" si="15"/>
        <v>-0.10821543102602167</v>
      </c>
      <c r="M31" s="35"/>
      <c r="N31" s="35">
        <f>(N29-AVERAGE(N27:N28))/N29*100</f>
        <v>-988.0982388415937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-71.11888001317712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dts1-1</v>
      </c>
      <c r="C33" s="7">
        <f>'blk, drift &amp; conc calc'!C123</f>
        <v>0.9794961616925374</v>
      </c>
      <c r="D33" s="7">
        <f>'blk, drift &amp; conc calc'!D123</f>
        <v>3.9988850299526626</v>
      </c>
      <c r="E33" s="7">
        <f>'blk, drift &amp; conc calc'!E123</f>
        <v>3662.1691612266036</v>
      </c>
      <c r="F33" s="7">
        <f>'blk, drift &amp; conc calc'!F123</f>
        <v>2311.849078502269</v>
      </c>
      <c r="G33" s="7">
        <f>'blk, drift &amp; conc calc'!G123</f>
        <v>3.516542589177088</v>
      </c>
      <c r="H33" s="7">
        <f>'blk, drift &amp; conc calc'!H123</f>
        <v>128.1255792249397</v>
      </c>
      <c r="I33" s="7">
        <f>'blk, drift &amp; conc calc'!I123</f>
        <v>1.842526459889612</v>
      </c>
      <c r="J33" s="7">
        <f>'blk, drift &amp; conc calc'!J123</f>
        <v>2.42759947954611</v>
      </c>
      <c r="K33" s="7">
        <f>'blk, drift &amp; conc calc'!K123</f>
        <v>10.66748430931763</v>
      </c>
      <c r="L33" s="7">
        <f>'blk, drift &amp; conc calc'!L123</f>
        <v>4.167996987756878</v>
      </c>
      <c r="N33" s="7">
        <f>SUM(C33:L33)</f>
        <v>6129.744349971145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13.811464823821494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dts1-2</v>
      </c>
      <c r="C34" s="178">
        <f>'blk, drift &amp; conc calc'!C140</f>
        <v>0.9441481222261099</v>
      </c>
      <c r="D34" s="178">
        <f>'blk, drift &amp; conc calc'!D140</f>
        <v>3.9802727442869172</v>
      </c>
      <c r="E34" s="178">
        <f>'blk, drift &amp; conc calc'!E140</f>
        <v>3601.831008636121</v>
      </c>
      <c r="F34" s="178">
        <f>'blk, drift &amp; conc calc'!F140</f>
        <v>2335.665763478328</v>
      </c>
      <c r="G34" s="178">
        <f>'blk, drift &amp; conc calc'!G140</f>
        <v>3.4696824664333423</v>
      </c>
      <c r="H34" s="178">
        <f>'blk, drift &amp; conc calc'!H140</f>
        <v>124.84685689886015</v>
      </c>
      <c r="I34" s="178">
        <f>'blk, drift &amp; conc calc'!I140</f>
        <v>1.891198708158333</v>
      </c>
      <c r="J34" s="178">
        <f>'blk, drift &amp; conc calc'!J140</f>
        <v>2.270375954053235</v>
      </c>
      <c r="K34" s="178">
        <f>'blk, drift &amp; conc calc'!K140</f>
        <v>12.236249427574204</v>
      </c>
      <c r="L34" s="178">
        <f>'blk, drift &amp; conc calc'!L140</f>
        <v>0.9620101120003995</v>
      </c>
      <c r="N34" s="7">
        <f>SUM(C34:L34)</f>
        <v>6088.097566548043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31.293932993672385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499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-0.9218221419593235</v>
      </c>
      <c r="D36" s="35">
        <f aca="true" t="shared" si="17" ref="D36:L36">D35-(AVERAGE(D33:D34))</f>
        <v>-2.2895788871197897</v>
      </c>
      <c r="E36" s="35">
        <f t="shared" si="17"/>
        <v>357.9999150686376</v>
      </c>
      <c r="F36" s="35">
        <f t="shared" si="17"/>
        <v>36.24257900970133</v>
      </c>
      <c r="G36" s="35">
        <f t="shared" si="17"/>
        <v>0.006887472194784916</v>
      </c>
      <c r="H36" s="35">
        <f t="shared" si="17"/>
        <v>13.513781938100067</v>
      </c>
      <c r="I36" s="35">
        <f t="shared" si="17"/>
        <v>-1.5468625840239725</v>
      </c>
      <c r="J36" s="35">
        <f t="shared" si="17"/>
        <v>-1.8589877167996727</v>
      </c>
      <c r="K36" s="35">
        <f t="shared" si="17"/>
        <v>-0.45186686844591684</v>
      </c>
      <c r="L36" s="35">
        <f t="shared" si="17"/>
        <v>1.4349964501213615</v>
      </c>
      <c r="M36" s="35"/>
      <c r="N36" s="35">
        <f>N35-N33</f>
        <v>-6029.744349971145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-10.311464823821494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-2304.5553548983085</v>
      </c>
      <c r="D37" s="35">
        <f aca="true" t="shared" si="19" ref="D37:L37">(D35-AVERAGE(D33:D34))/D35*100</f>
        <v>-134.68111100704644</v>
      </c>
      <c r="E37" s="35">
        <f t="shared" si="19"/>
        <v>8.972428949088663</v>
      </c>
      <c r="F37" s="35">
        <f t="shared" si="19"/>
        <v>1.5357025004110731</v>
      </c>
      <c r="G37" s="35">
        <f t="shared" si="19"/>
        <v>0.1967849198509976</v>
      </c>
      <c r="H37" s="35">
        <f t="shared" si="19"/>
        <v>9.65270138435719</v>
      </c>
      <c r="I37" s="35">
        <f t="shared" si="19"/>
        <v>-483.3945575074914</v>
      </c>
      <c r="J37" s="35">
        <f t="shared" si="19"/>
        <v>-379.38524832646385</v>
      </c>
      <c r="K37" s="35">
        <f t="shared" si="19"/>
        <v>-4.107880622235608</v>
      </c>
      <c r="L37" s="35">
        <f t="shared" si="19"/>
        <v>35.874911253034035</v>
      </c>
      <c r="M37" s="35"/>
      <c r="N37" s="35">
        <f>(N35-N33)/N35*100</f>
        <v>-6029.744349971145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-294.6132806806141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bhvo2-1 unignited</v>
      </c>
      <c r="C39" s="7">
        <f>'blk, drift &amp; conc calc'!C131</f>
        <v>25.483644545088723</v>
      </c>
      <c r="D39" s="7">
        <f>'blk, drift &amp; conc calc'!D131</f>
        <v>135.68083390389893</v>
      </c>
      <c r="E39" s="7">
        <f>'blk, drift &amp; conc calc'!E131</f>
        <v>284.13427008420354</v>
      </c>
      <c r="F39" s="7">
        <f>'blk, drift &amp; conc calc'!F131</f>
        <v>122.93434894787623</v>
      </c>
      <c r="G39" s="7">
        <f>'blk, drift &amp; conc calc'!G131</f>
        <v>30.808995841406734</v>
      </c>
      <c r="H39" s="7">
        <f>'blk, drift &amp; conc calc'!H131</f>
        <v>63.76497195394453</v>
      </c>
      <c r="I39" s="7">
        <f>'blk, drift &amp; conc calc'!I131</f>
        <v>389.99726857334554</v>
      </c>
      <c r="J39" s="7">
        <f>'blk, drift &amp; conc calc'!J131</f>
        <v>114.39927252144155</v>
      </c>
      <c r="K39" s="7">
        <f>'blk, drift &amp; conc calc'!K131</f>
        <v>302.4092917093363</v>
      </c>
      <c r="L39" s="7">
        <f>'blk, drift &amp; conc calc'!L131</f>
        <v>170.23636287801182</v>
      </c>
      <c r="M39" s="7"/>
      <c r="N39" s="7">
        <f>SUM(C39:L39)</f>
        <v>1639.8492609585537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-1.6643650808336061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bhvo2-2 unignited</v>
      </c>
      <c r="C40" s="178">
        <f>'blk, drift &amp; conc calc'!C141</f>
        <v>25.475701578806458</v>
      </c>
      <c r="D40" s="178">
        <f>'blk, drift &amp; conc calc'!D141</f>
        <v>132.52188538785921</v>
      </c>
      <c r="E40" s="178">
        <f>'blk, drift &amp; conc calc'!E141</f>
        <v>276.62642840232303</v>
      </c>
      <c r="F40" s="178">
        <f>'blk, drift &amp; conc calc'!F141</f>
        <v>110.97435686483556</v>
      </c>
      <c r="G40" s="178">
        <f>'blk, drift &amp; conc calc'!G141</f>
        <v>30.915141086305177</v>
      </c>
      <c r="H40" s="178">
        <f>'blk, drift &amp; conc calc'!H141</f>
        <v>63.79927469904923</v>
      </c>
      <c r="I40" s="178">
        <f>'blk, drift &amp; conc calc'!I141</f>
        <v>403.5876462996682</v>
      </c>
      <c r="J40" s="178">
        <f>'blk, drift &amp; conc calc'!J141</f>
        <v>119.71050511165227</v>
      </c>
      <c r="K40" s="178">
        <f>'blk, drift &amp; conc calc'!K141</f>
        <v>302.45411707437165</v>
      </c>
      <c r="L40" s="178">
        <f>'blk, drift &amp; conc calc'!L141</f>
        <v>174.50785830321564</v>
      </c>
      <c r="M40" s="7"/>
      <c r="N40" s="7">
        <f>SUM(C40:L40)</f>
        <v>1640.5729148080864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15.53874354255548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571</v>
      </c>
      <c r="C41" s="35">
        <v>26</v>
      </c>
      <c r="D41" s="35">
        <v>130</v>
      </c>
      <c r="E41" s="35">
        <v>280</v>
      </c>
      <c r="F41" s="35">
        <v>119</v>
      </c>
      <c r="G41" s="35">
        <v>32</v>
      </c>
      <c r="H41" s="35">
        <v>45</v>
      </c>
      <c r="I41" s="35">
        <v>389</v>
      </c>
      <c r="J41" s="35">
        <v>127</v>
      </c>
      <c r="K41" s="35">
        <v>317</v>
      </c>
      <c r="L41" s="35">
        <v>172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0.5203269380524098</v>
      </c>
      <c r="D42" s="35">
        <f t="shared" si="21"/>
        <v>-4.101359645879086</v>
      </c>
      <c r="E42" s="35">
        <f t="shared" si="21"/>
        <v>-0.3803492432632538</v>
      </c>
      <c r="F42" s="35">
        <f t="shared" si="21"/>
        <v>2.0456470936441065</v>
      </c>
      <c r="G42" s="35">
        <f t="shared" si="21"/>
        <v>1.1379315361440447</v>
      </c>
      <c r="H42" s="35">
        <f t="shared" si="21"/>
        <v>-18.78212332649688</v>
      </c>
      <c r="I42" s="35">
        <f t="shared" si="21"/>
        <v>-7.792457436506879</v>
      </c>
      <c r="J42" s="35">
        <f t="shared" si="21"/>
        <v>9.945111183453093</v>
      </c>
      <c r="K42" s="35">
        <f t="shared" si="21"/>
        <v>14.568295608146059</v>
      </c>
      <c r="L42" s="35">
        <f t="shared" si="21"/>
        <v>-0.37211059061371543</v>
      </c>
      <c r="M42" s="35"/>
      <c r="N42" s="35">
        <f>N41-N39</f>
        <v>-1539.8492609585537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43.514365080833606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2.00125745404773</v>
      </c>
      <c r="D43" s="35">
        <f aca="true" t="shared" si="23" ref="D43:L43">(D41-AVERAGE(D39:D40))/D41*100</f>
        <v>-3.1548920352916046</v>
      </c>
      <c r="E43" s="35">
        <f t="shared" si="23"/>
        <v>-0.1358390154511621</v>
      </c>
      <c r="F43" s="35">
        <f t="shared" si="23"/>
        <v>1.7190311711295012</v>
      </c>
      <c r="G43" s="35">
        <f t="shared" si="23"/>
        <v>3.55603605045014</v>
      </c>
      <c r="H43" s="35">
        <f t="shared" si="23"/>
        <v>-41.738051836659736</v>
      </c>
      <c r="I43" s="35">
        <f t="shared" si="23"/>
        <v>-2.003202425837244</v>
      </c>
      <c r="J43" s="35">
        <f t="shared" si="23"/>
        <v>7.83079620744338</v>
      </c>
      <c r="K43" s="35">
        <f t="shared" si="23"/>
        <v>4.595676847995602</v>
      </c>
      <c r="L43" s="35">
        <f t="shared" si="23"/>
        <v>-0.21634336663588108</v>
      </c>
      <c r="M43" s="35"/>
      <c r="N43" s="35">
        <f>(N41-N39)/N41*100</f>
        <v>-1539.8492609585537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103.97697749303131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142r2  68-78</v>
      </c>
      <c r="C45" s="32">
        <f>'blk, drift &amp; conc calc'!C118</f>
        <v>11.351467580521842</v>
      </c>
      <c r="D45" s="32">
        <f>'blk, drift &amp; conc calc'!D118</f>
        <v>7.5458990418359795</v>
      </c>
      <c r="E45" s="32">
        <f>'blk, drift &amp; conc calc'!E118</f>
        <v>616.4474536079294</v>
      </c>
      <c r="F45" s="32">
        <f>'blk, drift &amp; conc calc'!F118</f>
        <v>171.95093310805908</v>
      </c>
      <c r="G45" s="32">
        <f>'blk, drift &amp; conc calc'!G118</f>
        <v>26.293507147984084</v>
      </c>
      <c r="H45" s="32">
        <f>'blk, drift &amp; conc calc'!H118</f>
        <v>40.17581446371795</v>
      </c>
      <c r="I45" s="32">
        <f>'blk, drift &amp; conc calc'!I118</f>
        <v>99.42922476423801</v>
      </c>
      <c r="J45" s="32">
        <f>'blk, drift &amp; conc calc'!J118</f>
        <v>41.646098910756855</v>
      </c>
      <c r="K45" s="7">
        <f>'blk, drift &amp; conc calc'!K118</f>
        <v>147.68905986115925</v>
      </c>
      <c r="L45" s="32">
        <f>'blk, drift &amp; conc calc'!L118</f>
        <v>20.905787317274537</v>
      </c>
      <c r="M45" s="109"/>
      <c r="N45" s="7">
        <f>SUM(C45:L45)</f>
        <v>1183.4352458034773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33.42722505762616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149r2  10-20</v>
      </c>
      <c r="C46" s="7">
        <f>'blk, drift &amp; conc calc'!C126</f>
        <v>9.15447960518336</v>
      </c>
      <c r="D46" s="7">
        <f>'blk, drift &amp; conc calc'!D126</f>
        <v>4.8847443613338015</v>
      </c>
      <c r="E46" s="7">
        <f>'blk, drift &amp; conc calc'!E126</f>
        <v>720.3624109877035</v>
      </c>
      <c r="F46" s="7">
        <f>'blk, drift &amp; conc calc'!F126</f>
        <v>166.64782879490693</v>
      </c>
      <c r="G46" s="7">
        <f>'blk, drift &amp; conc calc'!G126</f>
        <v>36.04292597312906</v>
      </c>
      <c r="H46" s="7">
        <f>'blk, drift &amp; conc calc'!H126</f>
        <v>33.38734330083258</v>
      </c>
      <c r="I46" s="7">
        <f>'blk, drift &amp; conc calc'!I126</f>
        <v>78.99183204243828</v>
      </c>
      <c r="J46" s="7">
        <f>'blk, drift &amp; conc calc'!J126</f>
        <v>61.485572536298456</v>
      </c>
      <c r="K46" s="7">
        <f>'blk, drift &amp; conc calc'!K126</f>
        <v>156.32488283378188</v>
      </c>
      <c r="L46" s="7">
        <f>'blk, drift &amp; conc calc'!L126</f>
        <v>4.756233504908342</v>
      </c>
      <c r="M46" s="109"/>
      <c r="N46" s="35">
        <f>SUM(C46:L46)</f>
        <v>1272.0382539405161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-2.196987975338482</v>
      </c>
      <c r="D47" s="7">
        <f aca="true" t="shared" si="25" ref="D47:L47">D46-D45</f>
        <v>-2.661154680502178</v>
      </c>
      <c r="E47" s="7">
        <f t="shared" si="25"/>
        <v>103.91495737977402</v>
      </c>
      <c r="F47" s="7">
        <f t="shared" si="25"/>
        <v>-5.303104313152147</v>
      </c>
      <c r="G47" s="7">
        <f t="shared" si="25"/>
        <v>9.749418825144975</v>
      </c>
      <c r="H47" s="7">
        <f t="shared" si="25"/>
        <v>-6.788471162885365</v>
      </c>
      <c r="I47" s="7">
        <f t="shared" si="25"/>
        <v>-20.43739272179974</v>
      </c>
      <c r="J47" s="7">
        <f t="shared" si="25"/>
        <v>19.8394736255416</v>
      </c>
      <c r="K47" s="7">
        <f t="shared" si="25"/>
        <v>8.635822972622634</v>
      </c>
      <c r="L47" s="7">
        <f t="shared" si="25"/>
        <v>-16.149553812366197</v>
      </c>
      <c r="M47" s="109"/>
      <c r="N47" s="35">
        <f>N46-N45</f>
        <v>88.60300813703884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10.57277494237384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-23.999048226559214</v>
      </c>
      <c r="D48" s="7">
        <f t="shared" si="27"/>
        <v>-54.47889354388932</v>
      </c>
      <c r="E48" s="7">
        <f t="shared" si="27"/>
        <v>14.425371978709178</v>
      </c>
      <c r="F48" s="7">
        <f t="shared" si="27"/>
        <v>-3.182222265660997</v>
      </c>
      <c r="G48" s="7">
        <f t="shared" si="27"/>
        <v>27.049465496817383</v>
      </c>
      <c r="H48" s="7">
        <f t="shared" si="27"/>
        <v>-20.332468809269052</v>
      </c>
      <c r="I48" s="7">
        <f t="shared" si="27"/>
        <v>-25.872792405700594</v>
      </c>
      <c r="J48" s="7">
        <f t="shared" si="27"/>
        <v>32.266876288464616</v>
      </c>
      <c r="K48" s="7">
        <f t="shared" si="27"/>
        <v>5.5242791909238065</v>
      </c>
      <c r="L48" s="7">
        <f t="shared" si="27"/>
        <v>-339.54501593961203</v>
      </c>
      <c r="M48" s="109"/>
      <c r="N48" s="35">
        <f>(N46-N45)/N46*100</f>
        <v>6.9654358163022785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24.029033959940545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148r2  34-44</v>
      </c>
      <c r="C50" s="7">
        <f>'blk, drift &amp; conc calc'!C160</f>
        <v>34.63785506686074</v>
      </c>
      <c r="D50" s="7">
        <f>'blk, drift &amp; conc calc'!D160</f>
        <v>13.850869772202872</v>
      </c>
      <c r="E50" s="7">
        <f>'blk, drift &amp; conc calc'!E160</f>
        <v>119.33848751104779</v>
      </c>
      <c r="F50" s="7">
        <f>'blk, drift &amp; conc calc'!F160</f>
        <v>97.15097716303366</v>
      </c>
      <c r="G50" s="7">
        <f>'blk, drift &amp; conc calc'!G160</f>
        <v>53.807351460181955</v>
      </c>
      <c r="H50" s="7">
        <f>'blk, drift &amp; conc calc'!H160</f>
        <v>48.6643624601693</v>
      </c>
      <c r="I50" s="7">
        <f>'blk, drift &amp; conc calc'!I160</f>
        <v>135.26560970874232</v>
      </c>
      <c r="J50" s="7">
        <f>'blk, drift &amp; conc calc'!J160</f>
        <v>4.539726673726635</v>
      </c>
      <c r="K50" s="7">
        <f>'[1]Compar'!K50</f>
        <v>0.020084904120448346</v>
      </c>
      <c r="L50" s="7">
        <f>'blk, drift &amp; conc calc'!L160</f>
        <v>19.37457469294472</v>
      </c>
      <c r="M50" s="109"/>
      <c r="N50" s="7">
        <f>SUM(C50:L50)</f>
        <v>526.6498994130304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19.35432048575063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136r2  4-14</v>
      </c>
      <c r="C51" s="7">
        <f>'blk, drift &amp; conc calc'!C171</f>
        <v>7.56565327605442</v>
      </c>
      <c r="D51" s="7">
        <f>'blk, drift &amp; conc calc'!D171</f>
        <v>7.3160805264434625</v>
      </c>
      <c r="E51" s="7">
        <f>'blk, drift &amp; conc calc'!E171</f>
        <v>1757.958475904655</v>
      </c>
      <c r="F51" s="7">
        <f>'blk, drift &amp; conc calc'!F171</f>
        <v>1831.0313301164624</v>
      </c>
      <c r="G51" s="7">
        <f>'blk, drift &amp; conc calc'!G171</f>
        <v>23.292191774773375</v>
      </c>
      <c r="H51" s="7">
        <f>'blk, drift &amp; conc calc'!H171</f>
        <v>148.08444896058356</v>
      </c>
      <c r="I51" s="7">
        <f>'blk, drift &amp; conc calc'!I171</f>
        <v>38.55166990413805</v>
      </c>
      <c r="J51" s="7">
        <f>'blk, drift &amp; conc calc'!J171</f>
        <v>247.31239430074297</v>
      </c>
      <c r="K51" s="7">
        <f>'[1]Compar'!K51</f>
        <v>0.05458348547527615</v>
      </c>
      <c r="L51" s="7">
        <f>'blk, drift &amp; conc calc'!L171</f>
        <v>-0.360400603817964</v>
      </c>
      <c r="M51" s="109"/>
      <c r="N51" s="7">
        <f>SUM(C51:L51)</f>
        <v>4060.8064276455107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4.4377649349196995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498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28.23482552832798</v>
      </c>
      <c r="D53" s="109">
        <f t="shared" si="29"/>
        <v>-2.649236407364624</v>
      </c>
      <c r="E53" s="109">
        <f t="shared" si="29"/>
        <v>-929.9313176621044</v>
      </c>
      <c r="F53" s="109">
        <f t="shared" si="29"/>
        <v>-939.3781890221641</v>
      </c>
      <c r="G53" s="109">
        <f t="shared" si="29"/>
        <v>-38.40234488409668</v>
      </c>
      <c r="H53" s="109">
        <f t="shared" si="29"/>
        <v>-90.78639641802475</v>
      </c>
      <c r="I53" s="109">
        <f t="shared" si="29"/>
        <v>-86.0676373046532</v>
      </c>
      <c r="J53" s="109">
        <f t="shared" si="29"/>
        <v>-125.9260604872348</v>
      </c>
      <c r="K53" s="109">
        <f t="shared" si="29"/>
        <v>-0.03733419479786225</v>
      </c>
      <c r="L53" s="109">
        <f t="shared" si="29"/>
        <v>-8.784472677158087</v>
      </c>
      <c r="M53" s="109"/>
      <c r="N53" s="35">
        <f>N52-N50</f>
        <v>-426.6498994130304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8.64567951424937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57.228988511440534</v>
      </c>
      <c r="D54" s="109">
        <f t="shared" si="31"/>
        <v>-33.38992553065863</v>
      </c>
      <c r="E54" s="109">
        <f t="shared" si="31"/>
        <v>-10667.819405277922</v>
      </c>
      <c r="F54" s="109">
        <f t="shared" si="31"/>
        <v>-3801.1553998413015</v>
      </c>
      <c r="G54" s="109">
        <f t="shared" si="31"/>
        <v>-26048.42690562485</v>
      </c>
      <c r="H54" s="109">
        <f t="shared" si="31"/>
        <v>-1196.445509226415</v>
      </c>
      <c r="I54" s="109">
        <f t="shared" si="31"/>
        <v>-10233.933564023147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-1215.65153882848</v>
      </c>
      <c r="M54" s="109"/>
      <c r="N54" s="35">
        <f>(N52-N50)/N52*100</f>
        <v>-426.6498994130305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30.877426836604894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bhvo2-2 unignited</v>
      </c>
      <c r="C56" s="109">
        <f>'blk, drift &amp; conc calc'!C176</f>
        <v>54.49252567706701</v>
      </c>
      <c r="D56" s="109">
        <f>'blk, drift &amp; conc calc'!D176</f>
        <v>250.33384149766607</v>
      </c>
      <c r="E56" s="109">
        <f>'blk, drift &amp; conc calc'!E176</f>
        <v>395.5757926153219</v>
      </c>
      <c r="F56" s="109">
        <f>'blk, drift &amp; conc calc'!F176</f>
        <v>183.99548368189735</v>
      </c>
      <c r="G56" s="109">
        <f>'blk, drift &amp; conc calc'!G176</f>
        <v>39.91144714241998</v>
      </c>
      <c r="H56" s="109">
        <f>'blk, drift &amp; conc calc'!H176</f>
        <v>89.25518530396987</v>
      </c>
      <c r="I56" s="109">
        <f>'blk, drift &amp; conc calc'!I176</f>
        <v>544.0361472119528</v>
      </c>
      <c r="J56" s="109">
        <f>'blk, drift &amp; conc calc'!J176</f>
        <v>144.25115865954098</v>
      </c>
      <c r="K56" s="109">
        <f>'[1]Compar'!K56</f>
        <v>0.11302949753552384</v>
      </c>
      <c r="L56" s="109">
        <f>'blk, drift &amp; conc calc'!L176</f>
        <v>291.07910764976367</v>
      </c>
      <c r="M56" s="122"/>
      <c r="N56" s="7">
        <f>SUM(C56:L56)</f>
        <v>1993.0437189371353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31.298903430083193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476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-4.711998941233006</v>
      </c>
      <c r="D58" s="109">
        <f t="shared" si="33"/>
        <v>-236.86616392384326</v>
      </c>
      <c r="E58" s="109">
        <f t="shared" si="33"/>
        <v>-383.30524193695</v>
      </c>
      <c r="F58" s="109">
        <f t="shared" si="33"/>
        <v>-176.78279413680556</v>
      </c>
      <c r="G58" s="109">
        <f t="shared" si="33"/>
        <v>-39.74185416556443</v>
      </c>
      <c r="H58" s="109">
        <f t="shared" si="33"/>
        <v>-77.88247979718615</v>
      </c>
      <c r="I58" s="109">
        <f t="shared" si="33"/>
        <v>-541.8214624553685</v>
      </c>
      <c r="J58" s="109">
        <f t="shared" si="33"/>
        <v>-143.73240367151226</v>
      </c>
      <c r="K58" s="109">
        <f t="shared" si="33"/>
        <v>0.15632405394093274</v>
      </c>
      <c r="L58" s="109">
        <f t="shared" si="33"/>
        <v>-288.3556439626128</v>
      </c>
      <c r="M58" s="122"/>
    </row>
    <row r="59" spans="1:13" ht="11.25">
      <c r="A59" s="165"/>
      <c r="B59" s="122"/>
      <c r="C59" s="109">
        <f aca="true" t="shared" si="34" ref="C59:L59">(C57-AVERAGE(C55:C56))/C57*100</f>
        <v>-9.46554657052498</v>
      </c>
      <c r="D59" s="109">
        <f t="shared" si="34"/>
        <v>-1758.7751312389664</v>
      </c>
      <c r="E59" s="109">
        <f t="shared" si="34"/>
        <v>-3123.7819066471434</v>
      </c>
      <c r="F59" s="109">
        <f t="shared" si="34"/>
        <v>-2450.9968581290996</v>
      </c>
      <c r="G59" s="109">
        <f t="shared" si="34"/>
        <v>-23433.667420918697</v>
      </c>
      <c r="H59" s="109">
        <f t="shared" si="34"/>
        <v>-684.819278497363</v>
      </c>
      <c r="I59" s="109">
        <f t="shared" si="34"/>
        <v>-24464.947475912675</v>
      </c>
      <c r="J59" s="109">
        <f t="shared" si="34"/>
        <v>-27707.184892369976</v>
      </c>
      <c r="K59" s="109">
        <f t="shared" si="34"/>
        <v>58.03675247051516</v>
      </c>
      <c r="L59" s="109">
        <f t="shared" si="34"/>
        <v>-10587.827747550295</v>
      </c>
      <c r="M59" s="122"/>
    </row>
    <row r="62" ht="11.25">
      <c r="B62" s="1" t="s">
        <v>383</v>
      </c>
    </row>
    <row r="63" spans="2:25" ht="11.25">
      <c r="B63" s="1" t="s">
        <v>497</v>
      </c>
      <c r="C63" s="1" t="s">
        <v>533</v>
      </c>
      <c r="D63" s="1" t="s">
        <v>537</v>
      </c>
      <c r="E63" s="1" t="s">
        <v>534</v>
      </c>
      <c r="F63" s="1" t="s">
        <v>503</v>
      </c>
      <c r="G63" s="1" t="s">
        <v>502</v>
      </c>
      <c r="H63" s="1" t="s">
        <v>504</v>
      </c>
      <c r="I63" s="1" t="s">
        <v>538</v>
      </c>
      <c r="J63" s="1" t="s">
        <v>542</v>
      </c>
      <c r="K63" s="1" t="s">
        <v>371</v>
      </c>
      <c r="L63" s="7" t="s">
        <v>543</v>
      </c>
      <c r="N63" s="1" t="s">
        <v>369</v>
      </c>
      <c r="O63" s="1" t="s">
        <v>508</v>
      </c>
      <c r="P63" s="1" t="s">
        <v>488</v>
      </c>
      <c r="Q63" s="1" t="s">
        <v>490</v>
      </c>
      <c r="R63" s="1" t="s">
        <v>493</v>
      </c>
      <c r="S63" s="1" t="s">
        <v>486</v>
      </c>
      <c r="T63" s="1" t="s">
        <v>487</v>
      </c>
      <c r="U63" s="1" t="s">
        <v>511</v>
      </c>
      <c r="V63" s="1" t="s">
        <v>510</v>
      </c>
      <c r="W63" s="1" t="s">
        <v>492</v>
      </c>
      <c r="X63" s="1" t="s">
        <v>489</v>
      </c>
      <c r="Y63" s="1" t="s">
        <v>541</v>
      </c>
    </row>
    <row r="64" spans="2:25" ht="11.25">
      <c r="B64" s="1" t="s">
        <v>499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475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532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501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376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476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370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500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498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377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6">
      <selection activeCell="K41" sqref="K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520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472</v>
      </c>
    </row>
    <row r="5" spans="1:21" ht="11.25">
      <c r="A5" s="1" t="str">
        <f>'blk, drift &amp; conc calc'!B77</f>
        <v>blank-1</v>
      </c>
      <c r="B5" s="1">
        <f>'blk, drift &amp; conc calc'!C77</f>
        <v>529.4190043613086</v>
      </c>
      <c r="C5" s="1">
        <f>'blk, drift &amp; conc calc'!D77</f>
        <v>4770.4147037166</v>
      </c>
      <c r="D5" s="1">
        <f>'blk, drift &amp; conc calc'!E77</f>
        <v>820.3137719610428</v>
      </c>
      <c r="E5" s="1">
        <f>'blk, drift &amp; conc calc'!F77</f>
        <v>650.5798330950272</v>
      </c>
      <c r="F5" s="1">
        <f>'blk, drift &amp; conc calc'!G77</f>
        <v>315.3451688148117</v>
      </c>
      <c r="G5" s="1">
        <f>'blk, drift &amp; conc calc'!H77</f>
        <v>-58.184639148450074</v>
      </c>
      <c r="H5" s="1">
        <f>'blk, drift &amp; conc calc'!I77</f>
        <v>5963.081882138166</v>
      </c>
      <c r="I5" s="1">
        <f>'blk, drift &amp; conc calc'!J77</f>
        <v>5012.053057305563</v>
      </c>
      <c r="J5" s="1">
        <f>'blk, drift &amp; conc calc'!K77</f>
        <v>162.24982567157912</v>
      </c>
      <c r="K5" s="1">
        <f>'blk, drift &amp; conc calc'!L77</f>
        <v>1356.1015338457776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-642.2950614492187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bir1-1</v>
      </c>
      <c r="B6" s="1">
        <f>'blk, drift &amp; conc calc'!C78</f>
        <v>14872.457209074002</v>
      </c>
      <c r="C6" s="1">
        <f>'blk, drift &amp; conc calc'!D78</f>
        <v>20746.553845543247</v>
      </c>
      <c r="D6" s="1">
        <f>'blk, drift &amp; conc calc'!E78</f>
        <v>14753.793246723133</v>
      </c>
      <c r="E6" s="1">
        <f>'blk, drift &amp; conc calc'!F78</f>
        <v>15728.92636666642</v>
      </c>
      <c r="F6" s="1">
        <f>'blk, drift &amp; conc calc'!G78</f>
        <v>53257.46621252454</v>
      </c>
      <c r="G6" s="1">
        <f>'blk, drift &amp; conc calc'!H78</f>
        <v>6183.193359774121</v>
      </c>
      <c r="H6" s="1">
        <f>'blk, drift &amp; conc calc'!I78</f>
        <v>1474825.1678931932</v>
      </c>
      <c r="I6" s="1">
        <f>'blk, drift &amp; conc calc'!J78</f>
        <v>21071.182466795104</v>
      </c>
      <c r="J6" s="1">
        <f>'blk, drift &amp; conc calc'!K78</f>
        <v>50372.21270716212</v>
      </c>
      <c r="K6" s="1">
        <f>'blk, drift &amp; conc calc'!L78</f>
        <v>3410.831750370213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609.6647234719425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bir1-2</v>
      </c>
      <c r="B7" s="1">
        <f>'blk, drift &amp; conc calc'!C93</f>
        <v>15415.592557391554</v>
      </c>
      <c r="C7" s="1">
        <f>'blk, drift &amp; conc calc'!D93</f>
        <v>21930.358694092876</v>
      </c>
      <c r="D7" s="1">
        <f>'blk, drift &amp; conc calc'!E93</f>
        <v>14607.217476213084</v>
      </c>
      <c r="E7" s="1">
        <f>'blk, drift &amp; conc calc'!F93</f>
        <v>15766.85332733836</v>
      </c>
      <c r="F7" s="1">
        <f>'blk, drift &amp; conc calc'!G93</f>
        <v>53189.219534379576</v>
      </c>
      <c r="G7" s="1">
        <f>'blk, drift &amp; conc calc'!H93</f>
        <v>6224.919395150603</v>
      </c>
      <c r="H7" s="1">
        <f>'blk, drift &amp; conc calc'!I93</f>
        <v>1464765.6103368774</v>
      </c>
      <c r="I7" s="1">
        <f>'blk, drift &amp; conc calc'!J93</f>
        <v>21079.036867370618</v>
      </c>
      <c r="J7" s="1">
        <f>'blk, drift &amp; conc calc'!K93</f>
        <v>49988.717911233005</v>
      </c>
      <c r="K7" s="1">
        <f>'blk, drift &amp; conc calc'!L93</f>
        <v>3444.824115019962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2899.0243208130746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jp1-1</v>
      </c>
      <c r="B8" s="1">
        <f>'blk, drift &amp; conc calc'!C80</f>
        <v>621.7101446359615</v>
      </c>
      <c r="C8" s="1">
        <f>'blk, drift &amp; conc calc'!D80</f>
        <v>32231.954353460063</v>
      </c>
      <c r="D8" s="1">
        <f>'blk, drift &amp; conc calc'!E80</f>
        <v>109258.86782307476</v>
      </c>
      <c r="E8" s="1">
        <f>'blk, drift &amp; conc calc'!F80</f>
        <v>224607.02744653035</v>
      </c>
      <c r="F8" s="1">
        <f>'blk, drift &amp; conc calc'!G80</f>
        <v>8250.265004188042</v>
      </c>
      <c r="G8" s="1">
        <f>'blk, drift &amp; conc calc'!H80</f>
        <v>12211.043077344875</v>
      </c>
      <c r="H8" s="1">
        <f>'blk, drift &amp; conc calc'!I80</f>
        <v>10049.400498553474</v>
      </c>
      <c r="I8" s="1">
        <f>'blk, drift &amp; conc calc'!J80</f>
        <v>70.1591668355505</v>
      </c>
      <c r="J8" s="1">
        <f>'blk, drift &amp; conc calc'!K80</f>
        <v>3539.7748152005574</v>
      </c>
      <c r="K8" s="1">
        <f>'blk, drift &amp; conc calc'!L80</f>
        <v>1179.3695380095996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49335.73058639549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jp1-2</v>
      </c>
      <c r="B9" s="1">
        <f>'blk, drift &amp; conc calc'!C99</f>
        <v>-172.0287312629501</v>
      </c>
      <c r="C9" s="1">
        <f>'blk, drift &amp; conc calc'!D99</f>
        <v>33938.58210814717</v>
      </c>
      <c r="D9" s="1">
        <f>'blk, drift &amp; conc calc'!E99</f>
        <v>109047.23657505047</v>
      </c>
      <c r="E9" s="1">
        <f>'blk, drift &amp; conc calc'!F99</f>
        <v>224689.84455196423</v>
      </c>
      <c r="F9" s="1">
        <f>'blk, drift &amp; conc calc'!G99</f>
        <v>8402.007907138537</v>
      </c>
      <c r="G9" s="1">
        <f>'blk, drift &amp; conc calc'!H99</f>
        <v>12579.636032778462</v>
      </c>
      <c r="H9" s="1">
        <f>'blk, drift &amp; conc calc'!I99</f>
        <v>11564.469131989934</v>
      </c>
      <c r="I9" s="1">
        <f>'blk, drift &amp; conc calc'!J99</f>
        <v>30.745715234359672</v>
      </c>
      <c r="J9" s="1">
        <f>'blk, drift &amp; conc calc'!K99</f>
        <v>3695.0016699960756</v>
      </c>
      <c r="K9" s="1">
        <f>'blk, drift &amp; conc calc'!L99</f>
        <v>1125.9046267124932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49719.34436601786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ja3-1</v>
      </c>
      <c r="B10" s="1">
        <f>'blk, drift &amp; conc calc'!C86</f>
        <v>19887.376559241075</v>
      </c>
      <c r="C10" s="1">
        <f>'blk, drift &amp; conc calc'!D86</f>
        <v>1115247.925117664</v>
      </c>
      <c r="D10" s="1">
        <f>'blk, drift &amp; conc calc'!E86</f>
        <v>2546.8653490893475</v>
      </c>
      <c r="E10" s="1">
        <f>'blk, drift &amp; conc calc'!F86</f>
        <v>2800.198856865211</v>
      </c>
      <c r="F10" s="1">
        <f>'blk, drift &amp; conc calc'!G86</f>
        <v>24761.120886404005</v>
      </c>
      <c r="G10" s="1">
        <f>'blk, drift &amp; conc calc'!H86</f>
        <v>2579.601318058403</v>
      </c>
      <c r="H10" s="1">
        <f>'blk, drift &amp; conc calc'!I86</f>
        <v>3913284.432930744</v>
      </c>
      <c r="I10" s="1">
        <f>'blk, drift &amp; conc calc'!J86</f>
        <v>6053.7940958296695</v>
      </c>
      <c r="J10" s="1">
        <f>'blk, drift &amp; conc calc'!K86</f>
        <v>24941.385530028267</v>
      </c>
      <c r="K10" s="1">
        <f>'blk, drift &amp; conc calc'!L86</f>
        <v>24679.23546050361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26710.603236265142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ja3-2</v>
      </c>
      <c r="B11" s="1">
        <f>'blk, drift &amp; conc calc'!C103</f>
        <v>19153.05680063253</v>
      </c>
      <c r="C11" s="1">
        <f>'blk, drift &amp; conc calc'!D103</f>
        <v>1060904.7401482756</v>
      </c>
      <c r="D11" s="1">
        <f>'blk, drift &amp; conc calc'!E103</f>
        <v>2480.706889959391</v>
      </c>
      <c r="E11" s="1">
        <f>'blk, drift &amp; conc calc'!F103</f>
        <v>3064.621961503818</v>
      </c>
      <c r="F11" s="1">
        <f>'blk, drift &amp; conc calc'!G103</f>
        <v>25664.410336351946</v>
      </c>
      <c r="G11" s="1">
        <f>'blk, drift &amp; conc calc'!H103</f>
        <v>2935.089072172177</v>
      </c>
      <c r="H11" s="1">
        <f>'blk, drift &amp; conc calc'!I103</f>
        <v>3890301.008997259</v>
      </c>
      <c r="I11" s="1">
        <f>'blk, drift &amp; conc calc'!J103</f>
        <v>6307.689053233438</v>
      </c>
      <c r="J11" s="1">
        <f>'blk, drift &amp; conc calc'!K103</f>
        <v>25646.944871901305</v>
      </c>
      <c r="K11" s="1">
        <f>'blk, drift &amp; conc calc'!L103</f>
        <v>24530.116447548444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24297.93673240124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133.99663651557935</v>
      </c>
      <c r="C12" s="1">
        <f>'blk, drift &amp; conc calc'!D104</f>
        <v>3759.1364695513676</v>
      </c>
      <c r="D12" s="1">
        <f>'blk, drift &amp; conc calc'!E104</f>
        <v>730.6208068711666</v>
      </c>
      <c r="E12" s="1">
        <f>'blk, drift &amp; conc calc'!F104</f>
        <v>495.7796992524644</v>
      </c>
      <c r="F12" s="1">
        <f>'blk, drift &amp; conc calc'!G104</f>
        <v>429.86120875528644</v>
      </c>
      <c r="G12" s="1">
        <f>'blk, drift &amp; conc calc'!H104</f>
        <v>-86.97834811275274</v>
      </c>
      <c r="H12" s="1">
        <f>'blk, drift &amp; conc calc'!I104</f>
        <v>5081.228193257691</v>
      </c>
      <c r="I12" s="1">
        <f>'blk, drift &amp; conc calc'!J104</f>
        <v>5274.411194884974</v>
      </c>
      <c r="J12" s="1">
        <f>'blk, drift &amp; conc calc'!K104</f>
        <v>143.21881477456992</v>
      </c>
      <c r="K12" s="1">
        <f>'blk, drift &amp; conc calc'!L104</f>
        <v>1041.1098024861158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-617.6262722466729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dts1-1</v>
      </c>
      <c r="B13" s="1">
        <f>'blk, drift &amp; conc calc'!C88</f>
        <v>232.11344288914987</v>
      </c>
      <c r="C13" s="1">
        <f>'blk, drift &amp; conc calc'!D88</f>
        <v>1844.0410855560403</v>
      </c>
      <c r="D13" s="1">
        <f>'blk, drift &amp; conc calc'!E88</f>
        <v>142421.81938844593</v>
      </c>
      <c r="E13" s="1">
        <f>'blk, drift &amp; conc calc'!F88</f>
        <v>211132.8647141957</v>
      </c>
      <c r="F13" s="1">
        <f>'blk, drift &amp; conc calc'!G88</f>
        <v>3786.997528812893</v>
      </c>
      <c r="G13" s="1">
        <f>'blk, drift &amp; conc calc'!H88</f>
        <v>13904.850881858369</v>
      </c>
      <c r="H13" s="1">
        <f>'blk, drift &amp; conc calc'!I88</f>
        <v>4412.754503842236</v>
      </c>
      <c r="I13" s="1">
        <f>'blk, drift &amp; conc calc'!J88</f>
        <v>-340.9022145352342</v>
      </c>
      <c r="J13" s="1">
        <f>'blk, drift &amp; conc calc'!K88</f>
        <v>971.1254581811282</v>
      </c>
      <c r="K13" s="1">
        <f>'blk, drift &amp; conc calc'!L88</f>
        <v>738.807900729604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22537.16389993083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197.04195394090002</v>
      </c>
      <c r="C14" s="1">
        <f>'blk, drift &amp; conc calc'!D105</f>
        <v>1780.6918572841432</v>
      </c>
      <c r="D14" s="1">
        <f>'blk, drift &amp; conc calc'!E105</f>
        <v>140076.42748485776</v>
      </c>
      <c r="E14" s="1">
        <f>'blk, drift &amp; conc calc'!F105</f>
        <v>213307.23510016038</v>
      </c>
      <c r="F14" s="1">
        <f>'blk, drift &amp; conc calc'!G105</f>
        <v>3730.2857562008744</v>
      </c>
      <c r="G14" s="1">
        <f>'blk, drift &amp; conc calc'!H105</f>
        <v>13557.48863276245</v>
      </c>
      <c r="H14" s="1">
        <f>'blk, drift &amp; conc calc'!I105</f>
        <v>5077.251827940701</v>
      </c>
      <c r="I14" s="1">
        <f>'blk, drift &amp; conc calc'!J105</f>
        <v>-368.15326083789006</v>
      </c>
      <c r="J14" s="1">
        <f>'blk, drift &amp; conc calc'!K105</f>
        <v>1225.4373440551522</v>
      </c>
      <c r="K14" s="1">
        <f>'blk, drift &amp; conc calc'!L105</f>
        <v>67.39808108853639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47613.54926624042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25645.817499999997</v>
      </c>
      <c r="C15" s="1">
        <f>'blk, drift &amp; conc calc'!D76</f>
        <v>452427.3821669926</v>
      </c>
      <c r="D15" s="1">
        <f>'blk, drift &amp; conc calc'!E76</f>
        <v>76159.04906968627</v>
      </c>
      <c r="E15" s="1">
        <f>'blk, drift &amp; conc calc'!F76</f>
        <v>62390.338227516775</v>
      </c>
      <c r="F15" s="1">
        <f>'blk, drift &amp; conc calc'!G76</f>
        <v>37641.0210352934</v>
      </c>
      <c r="G15" s="1">
        <f>'blk, drift &amp; conc calc'!H76</f>
        <v>27985.74637572971</v>
      </c>
      <c r="H15" s="1">
        <f>'blk, drift &amp; conc calc'!I76</f>
        <v>5465893.0728988815</v>
      </c>
      <c r="I15" s="1">
        <f>'blk, drift &amp; conc calc'!J76</f>
        <v>22569.973440740345</v>
      </c>
      <c r="J15" s="1">
        <f>'blk, drift &amp; conc calc'!K76</f>
        <v>49409.90422905608</v>
      </c>
      <c r="K15" s="1">
        <f>'blk, drift &amp; conc calc'!L76</f>
        <v>33749.94922662664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48757.22672905608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bhvo2-1 unignited</v>
      </c>
      <c r="B16" s="1">
        <f>'blk, drift &amp; conc calc'!C96</f>
        <v>24544.550064184237</v>
      </c>
      <c r="C16" s="1">
        <f>'blk, drift &amp; conc calc'!D96</f>
        <v>450039.9256918559</v>
      </c>
      <c r="D16" s="1">
        <f>'blk, drift &amp; conc calc'!E96</f>
        <v>11114.92079152998</v>
      </c>
      <c r="E16" s="1">
        <f>'blk, drift &amp; conc calc'!F96</f>
        <v>11293.492856635354</v>
      </c>
      <c r="F16" s="1">
        <f>'blk, drift &amp; conc calc'!G96</f>
        <v>36817.286658202545</v>
      </c>
      <c r="G16" s="1">
        <f>'blk, drift &amp; conc calc'!H96</f>
        <v>7086.205363448698</v>
      </c>
      <c r="H16" s="1">
        <f>'blk, drift &amp; conc calc'!I96</f>
        <v>5303691.021792734</v>
      </c>
      <c r="I16" s="1">
        <f>'blk, drift &amp; conc calc'!J96</f>
        <v>19066.786533602004</v>
      </c>
      <c r="J16" s="1">
        <f>'blk, drift &amp; conc calc'!K96</f>
        <v>48265.273170139895</v>
      </c>
      <c r="K16" s="1">
        <f>'blk, drift &amp; conc calc'!L96</f>
        <v>35517.469171497774</v>
      </c>
    </row>
    <row r="17" spans="1:11" ht="10.5" customHeight="1">
      <c r="A17" s="1" t="str">
        <f>'blk, drift &amp; conc calc'!B106</f>
        <v>bhvo2-2 unignited</v>
      </c>
      <c r="B17" s="1">
        <f>'blk, drift &amp; conc calc'!C106</f>
        <v>24536.66924085175</v>
      </c>
      <c r="C17" s="1">
        <f>'blk, drift &amp; conc calc'!D106</f>
        <v>439288.0516751105</v>
      </c>
      <c r="D17" s="1">
        <f>'blk, drift &amp; conc calc'!E106</f>
        <v>10823.085023643347</v>
      </c>
      <c r="E17" s="1">
        <f>'blk, drift &amp; conc calc'!F106</f>
        <v>10201.5922572078</v>
      </c>
      <c r="F17" s="1">
        <f>'blk, drift &amp; conc calc'!G106</f>
        <v>36945.74737576076</v>
      </c>
      <c r="G17" s="1">
        <f>'blk, drift &amp; conc calc'!H106</f>
        <v>7089.839546982618</v>
      </c>
      <c r="H17" s="1">
        <f>'blk, drift &amp; conc calc'!I106</f>
        <v>5489233.501416229</v>
      </c>
      <c r="I17" s="1">
        <f>'blk, drift &amp; conc calc'!J106</f>
        <v>19987.36533875395</v>
      </c>
      <c r="J17" s="1">
        <f>'blk, drift &amp; conc calc'!K106</f>
        <v>48272.53979213733</v>
      </c>
      <c r="K17" s="1">
        <f>'blk, drift &amp; conc calc'!L106</f>
        <v>36412.02179575237</v>
      </c>
    </row>
    <row r="19" ht="11.25">
      <c r="A19" s="22" t="s">
        <v>536</v>
      </c>
    </row>
    <row r="20" spans="1:21" ht="11.25">
      <c r="A20" s="1" t="s">
        <v>521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440</v>
      </c>
      <c r="B21" s="32">
        <f>AVERAGE(B8:B9)</f>
        <v>224.84070668650568</v>
      </c>
      <c r="C21" s="32">
        <f aca="true" t="shared" si="0" ref="C21:K21">AVERAGE(C8:C9)</f>
        <v>33085.26823080362</v>
      </c>
      <c r="D21" s="32">
        <f t="shared" si="0"/>
        <v>109153.05219906261</v>
      </c>
      <c r="E21" s="32">
        <f t="shared" si="0"/>
        <v>224648.4359992473</v>
      </c>
      <c r="F21" s="32">
        <f t="shared" si="0"/>
        <v>8326.13645566329</v>
      </c>
      <c r="G21" s="32">
        <f t="shared" si="0"/>
        <v>12395.33955506167</v>
      </c>
      <c r="H21" s="32">
        <f t="shared" si="0"/>
        <v>10806.934815271703</v>
      </c>
      <c r="I21" s="32">
        <f t="shared" si="0"/>
        <v>50.452441034955086</v>
      </c>
      <c r="J21" s="32">
        <f t="shared" si="0"/>
        <v>3617.3882425983165</v>
      </c>
      <c r="K21" s="32">
        <f t="shared" si="0"/>
        <v>1152.6370823610464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26117.377453604284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bir1-2</v>
      </c>
      <c r="B22" s="32">
        <f>AVERAGE(B6:B7)</f>
        <v>15144.024883232778</v>
      </c>
      <c r="C22" s="32">
        <f aca="true" t="shared" si="2" ref="C22:K22">AVERAGE(C6:C7)</f>
        <v>21338.45626981806</v>
      </c>
      <c r="D22" s="32">
        <f t="shared" si="2"/>
        <v>14680.50536146811</v>
      </c>
      <c r="E22" s="32">
        <f t="shared" si="2"/>
        <v>15747.889847002389</v>
      </c>
      <c r="F22" s="32">
        <f t="shared" si="2"/>
        <v>53223.34287345206</v>
      </c>
      <c r="G22" s="32">
        <f t="shared" si="2"/>
        <v>6204.056377462362</v>
      </c>
      <c r="H22" s="32">
        <f t="shared" si="2"/>
        <v>1469795.3891150353</v>
      </c>
      <c r="I22" s="32">
        <f t="shared" si="2"/>
        <v>21075.109667082863</v>
      </c>
      <c r="J22" s="32">
        <f t="shared" si="2"/>
        <v>50180.46530919756</v>
      </c>
      <c r="K22" s="32">
        <f t="shared" si="2"/>
        <v>3427.8279326950874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38214.9738011415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ja3-2</v>
      </c>
      <c r="B23" s="32">
        <f>AVERAGE(B10:B11)</f>
        <v>19520.216679936802</v>
      </c>
      <c r="C23" s="32">
        <f aca="true" t="shared" si="4" ref="C23:K23">AVERAGE(C10:C11)</f>
        <v>1088076.3326329698</v>
      </c>
      <c r="D23" s="32">
        <f t="shared" si="4"/>
        <v>2513.7861195243695</v>
      </c>
      <c r="E23" s="32">
        <f t="shared" si="4"/>
        <v>2932.4104091845147</v>
      </c>
      <c r="F23" s="32">
        <f t="shared" si="4"/>
        <v>25212.765611377974</v>
      </c>
      <c r="G23" s="32">
        <f t="shared" si="4"/>
        <v>2757.34519511529</v>
      </c>
      <c r="H23" s="32">
        <f t="shared" si="4"/>
        <v>3901792.7209640015</v>
      </c>
      <c r="I23" s="32">
        <f t="shared" si="4"/>
        <v>6180.741574531554</v>
      </c>
      <c r="J23" s="32">
        <f t="shared" si="4"/>
        <v>25294.165200964788</v>
      </c>
      <c r="K23" s="32">
        <f t="shared" si="4"/>
        <v>24604.675954026025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24297.93673240124</v>
      </c>
      <c r="T23" s="7" t="e">
        <f>T11</f>
        <v>#DIV/0!</v>
      </c>
      <c r="U23" s="1" t="e">
        <f>U11</f>
        <v>#DIV/0!</v>
      </c>
    </row>
    <row r="24" spans="1:21" ht="11.25">
      <c r="A24" s="1" t="s">
        <v>571</v>
      </c>
      <c r="B24" s="1">
        <f aca="true" t="shared" si="6" ref="B24:K24">+B15</f>
        <v>25645.817499999997</v>
      </c>
      <c r="C24" s="1">
        <f t="shared" si="6"/>
        <v>452427.3821669926</v>
      </c>
      <c r="D24" s="1">
        <f t="shared" si="6"/>
        <v>76159.04906968627</v>
      </c>
      <c r="E24" s="1">
        <f t="shared" si="6"/>
        <v>62390.338227516775</v>
      </c>
      <c r="F24" s="1">
        <f t="shared" si="6"/>
        <v>37641.0210352934</v>
      </c>
      <c r="G24" s="1">
        <f t="shared" si="6"/>
        <v>27985.74637572971</v>
      </c>
      <c r="H24" s="1">
        <f t="shared" si="6"/>
        <v>5465893.0728988815</v>
      </c>
      <c r="I24" s="1">
        <f t="shared" si="6"/>
        <v>22569.973440740345</v>
      </c>
      <c r="J24" s="1">
        <f t="shared" si="6"/>
        <v>49409.90422905608</v>
      </c>
      <c r="K24" s="1">
        <f t="shared" si="6"/>
        <v>33749.94922662664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35075.356583085624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48757.22672905608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bhvo2-2 unignited</v>
      </c>
      <c r="B26" s="32">
        <f>AVERAGE(B16:B17)</f>
        <v>24540.609652517993</v>
      </c>
      <c r="C26" s="32">
        <f aca="true" t="shared" si="9" ref="C26:K26">AVERAGE(C16:C17)</f>
        <v>444663.9886834832</v>
      </c>
      <c r="D26" s="32">
        <f t="shared" si="9"/>
        <v>10969.002907586662</v>
      </c>
      <c r="E26" s="32">
        <f t="shared" si="9"/>
        <v>10747.542556921577</v>
      </c>
      <c r="F26" s="32">
        <f t="shared" si="9"/>
        <v>36881.517016981656</v>
      </c>
      <c r="G26" s="32">
        <f t="shared" si="9"/>
        <v>7088.022455215658</v>
      </c>
      <c r="H26" s="32">
        <f t="shared" si="9"/>
        <v>5396462.261604481</v>
      </c>
      <c r="I26" s="32">
        <f t="shared" si="9"/>
        <v>19527.07593617798</v>
      </c>
      <c r="J26" s="32">
        <f t="shared" si="9"/>
        <v>48268.90648113861</v>
      </c>
      <c r="K26" s="32">
        <f t="shared" si="9"/>
        <v>35964.74548362507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511</v>
      </c>
      <c r="C29" s="1" t="s">
        <v>493</v>
      </c>
      <c r="D29" s="1" t="s">
        <v>488</v>
      </c>
      <c r="E29" s="1" t="s">
        <v>490</v>
      </c>
      <c r="F29" s="1" t="s">
        <v>492</v>
      </c>
      <c r="G29" s="1" t="s">
        <v>489</v>
      </c>
      <c r="H29" s="1" t="s">
        <v>486</v>
      </c>
      <c r="I29" s="1" t="s">
        <v>491</v>
      </c>
      <c r="J29" s="1" t="s">
        <v>487</v>
      </c>
      <c r="K29" s="1" t="s">
        <v>510</v>
      </c>
      <c r="L29" s="1" t="s">
        <v>488</v>
      </c>
      <c r="M29" s="1" t="s">
        <v>490</v>
      </c>
      <c r="N29" s="1" t="s">
        <v>493</v>
      </c>
      <c r="O29" s="1" t="s">
        <v>486</v>
      </c>
      <c r="P29" s="1" t="s">
        <v>487</v>
      </c>
      <c r="Q29" s="1" t="s">
        <v>511</v>
      </c>
      <c r="R29" s="1" t="s">
        <v>510</v>
      </c>
      <c r="S29" s="1" t="s">
        <v>381</v>
      </c>
      <c r="T29" s="1" t="s">
        <v>489</v>
      </c>
      <c r="U29" s="1" t="s">
        <v>541</v>
      </c>
    </row>
    <row r="30" spans="1:21" ht="11.25">
      <c r="A30" s="1" t="s">
        <v>521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475</v>
      </c>
      <c r="B31" s="1">
        <v>1.54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532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367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571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370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522</v>
      </c>
      <c r="B38" s="29">
        <f>SLOPE(B30:B34,B20:B24)</f>
        <v>0.0010078853372488868</v>
      </c>
      <c r="C38" s="29">
        <f aca="true" t="shared" si="10" ref="C38:K38">SLOPE(C30:C33,C20:C23)</f>
        <v>0.0002938044578200827</v>
      </c>
      <c r="D38" s="29">
        <f t="shared" si="10"/>
        <v>0.02572625602491948</v>
      </c>
      <c r="E38" s="29">
        <f t="shared" si="10"/>
        <v>0.010953370745753681</v>
      </c>
      <c r="F38" s="29">
        <f t="shared" si="10"/>
        <v>0.0008262856296933047</v>
      </c>
      <c r="G38" s="29">
        <f t="shared" si="10"/>
        <v>0.00943891379852903</v>
      </c>
      <c r="H38" s="29">
        <f t="shared" si="10"/>
        <v>7.324671823886608E-05</v>
      </c>
      <c r="I38" s="29">
        <f t="shared" si="10"/>
        <v>0.005769449134052222</v>
      </c>
      <c r="J38" s="29">
        <f t="shared" si="10"/>
        <v>0.006168666135540677</v>
      </c>
      <c r="K38" s="29">
        <f t="shared" si="10"/>
        <v>0.004775007427610134</v>
      </c>
      <c r="L38" s="29" t="e">
        <f aca="true" t="shared" si="11" ref="L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0.0006971685876760687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523</v>
      </c>
      <c r="B39" s="29">
        <f>INTERCEPT(B30:B34,B20:B24)</f>
        <v>0.7455524260262063</v>
      </c>
      <c r="C39" s="29">
        <f aca="true" t="shared" si="12" ref="C39:K39">INTERCEPT(C30:C33,C20:C23)</f>
        <v>3.4570975386129135</v>
      </c>
      <c r="D39" s="29">
        <f t="shared" si="12"/>
        <v>-1.8110278953973875</v>
      </c>
      <c r="E39" s="29">
        <f t="shared" si="12"/>
        <v>-0.7674653253716315</v>
      </c>
      <c r="F39" s="29">
        <f t="shared" si="12"/>
        <v>0.38740095143493747</v>
      </c>
      <c r="G39" s="29">
        <f t="shared" si="12"/>
        <v>-3.121109630321804</v>
      </c>
      <c r="H39" s="29">
        <f t="shared" si="12"/>
        <v>1.5193066740893926</v>
      </c>
      <c r="I39" s="29">
        <f t="shared" si="12"/>
        <v>4.394417465992902</v>
      </c>
      <c r="J39" s="29">
        <f t="shared" si="12"/>
        <v>4.676935582074279</v>
      </c>
      <c r="K39" s="29">
        <f t="shared" si="12"/>
        <v>0.6401837741959682</v>
      </c>
      <c r="L39" s="29" t="e">
        <f aca="true" t="shared" si="13" ref="L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-1.9007379025173634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524</v>
      </c>
      <c r="B40" s="29">
        <f>TREND(B30:B34,B20:B24,,TRUE)</f>
        <v>0.7455524260262052</v>
      </c>
      <c r="C40" s="29">
        <f aca="true" t="shared" si="14" ref="C40:K40">TREND(C30:C33,C20:C23,,TRUE)</f>
        <v>3.45709753861285</v>
      </c>
      <c r="D40" s="29">
        <f t="shared" si="14"/>
        <v>-1.8110278953978656</v>
      </c>
      <c r="E40" s="29">
        <f t="shared" si="14"/>
        <v>-0.7674653253716057</v>
      </c>
      <c r="F40" s="29">
        <f t="shared" si="14"/>
        <v>0.3874009514349341</v>
      </c>
      <c r="G40" s="29">
        <f t="shared" si="14"/>
        <v>-3.121109630321774</v>
      </c>
      <c r="H40" s="29">
        <f t="shared" si="14"/>
        <v>1.5193066740894148</v>
      </c>
      <c r="I40" s="29">
        <f t="shared" si="14"/>
        <v>4.394417465992895</v>
      </c>
      <c r="J40" s="29">
        <f t="shared" si="14"/>
        <v>4.676935582074285</v>
      </c>
      <c r="K40" s="29">
        <f t="shared" si="14"/>
        <v>0.6401837741959787</v>
      </c>
      <c r="L40" s="29" t="e">
        <f aca="true" t="shared" si="15" ref="L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-1.9007379025173503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525</v>
      </c>
      <c r="B41" s="29">
        <f>RSQ(B30:B34,B20:B24)</f>
        <v>0.9966280394397871</v>
      </c>
      <c r="C41" s="29">
        <f aca="true" t="shared" si="16" ref="C41:K41">RSQ(C30:C33,C20:C23)</f>
        <v>0.9992000111059257</v>
      </c>
      <c r="D41" s="29">
        <f t="shared" si="16"/>
        <v>0.9999908501556171</v>
      </c>
      <c r="E41" s="29">
        <f t="shared" si="16"/>
        <v>0.9999990033419704</v>
      </c>
      <c r="F41" s="29">
        <f t="shared" si="16"/>
        <v>0.9992116240611383</v>
      </c>
      <c r="G41" s="29">
        <f t="shared" si="16"/>
        <v>0.9961739799430707</v>
      </c>
      <c r="H41" s="29">
        <f t="shared" si="16"/>
        <v>0.9999246212520349</v>
      </c>
      <c r="I41" s="29">
        <f t="shared" si="16"/>
        <v>0.9963973668019513</v>
      </c>
      <c r="J41" s="29">
        <f t="shared" si="16"/>
        <v>0.9982234322645667</v>
      </c>
      <c r="K41" s="29">
        <f t="shared" si="16"/>
        <v>0.9998420992509998</v>
      </c>
      <c r="L41" s="29" t="e">
        <f aca="true" t="shared" si="17" ref="L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0.33567530772301807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530</v>
      </c>
    </row>
    <row r="69" spans="1:21" ht="11.25">
      <c r="A69" s="22"/>
      <c r="B69" s="1" t="s">
        <v>478</v>
      </c>
      <c r="C69" s="1" t="s">
        <v>477</v>
      </c>
      <c r="D69" s="1" t="s">
        <v>480</v>
      </c>
      <c r="E69" s="1" t="s">
        <v>482</v>
      </c>
      <c r="F69" s="1" t="s">
        <v>481</v>
      </c>
      <c r="G69" s="1" t="s">
        <v>483</v>
      </c>
      <c r="H69" s="1" t="s">
        <v>484</v>
      </c>
      <c r="I69" s="1" t="s">
        <v>485</v>
      </c>
      <c r="J69" s="1" t="s">
        <v>390</v>
      </c>
      <c r="K69" s="1" t="s">
        <v>479</v>
      </c>
      <c r="L69" s="1" t="s">
        <v>488</v>
      </c>
      <c r="M69" s="1" t="s">
        <v>490</v>
      </c>
      <c r="N69" s="1" t="s">
        <v>493</v>
      </c>
      <c r="O69" s="1" t="s">
        <v>486</v>
      </c>
      <c r="P69" s="1" t="s">
        <v>487</v>
      </c>
      <c r="Q69" s="1" t="s">
        <v>511</v>
      </c>
      <c r="R69" s="1" t="s">
        <v>510</v>
      </c>
      <c r="S69" s="1" t="s">
        <v>492</v>
      </c>
      <c r="T69" s="1" t="s">
        <v>489</v>
      </c>
      <c r="U69" s="1" t="s">
        <v>541</v>
      </c>
    </row>
    <row r="70" spans="1:21" ht="11.25">
      <c r="A70" s="1" t="s">
        <v>476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499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501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521</v>
      </c>
      <c r="B75" s="39">
        <v>0</v>
      </c>
    </row>
    <row r="76" spans="1:2" ht="11.25">
      <c r="A76" s="1" t="s">
        <v>437</v>
      </c>
      <c r="B76" s="93">
        <v>815775.5763590767</v>
      </c>
    </row>
    <row r="77" spans="1:2" ht="11.25">
      <c r="A77" s="1" t="s">
        <v>439</v>
      </c>
      <c r="B77" s="39">
        <v>324422.6703893792</v>
      </c>
    </row>
    <row r="78" spans="1:2" ht="11.25">
      <c r="A78" s="1" t="s">
        <v>438</v>
      </c>
      <c r="B78" s="93">
        <v>3725412.536306778</v>
      </c>
    </row>
    <row r="79" spans="1:2" ht="11.25">
      <c r="A79" s="1" t="s">
        <v>540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482</v>
      </c>
    </row>
    <row r="83" spans="1:2" ht="11.25">
      <c r="A83" s="1" t="s">
        <v>521</v>
      </c>
      <c r="B83" s="39">
        <v>0</v>
      </c>
    </row>
    <row r="84" spans="1:2" ht="11.25">
      <c r="A84" s="1" t="s">
        <v>532</v>
      </c>
      <c r="B84" s="120">
        <v>5.804982036802153</v>
      </c>
    </row>
    <row r="85" spans="1:2" ht="11.25">
      <c r="A85" s="1" t="s">
        <v>367</v>
      </c>
      <c r="B85" s="120">
        <v>2.245314319076767</v>
      </c>
    </row>
    <row r="86" spans="1:2" ht="11.25">
      <c r="A86" s="1" t="s">
        <v>499</v>
      </c>
      <c r="B86" s="120">
        <v>30.149666915583403</v>
      </c>
    </row>
    <row r="87" spans="1:2" ht="11.25">
      <c r="A87" s="34" t="s">
        <v>370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522</v>
      </c>
      <c r="B90" s="128">
        <f>SLOPE(B83:B85,B75:B77)</f>
        <v>7.126336539044292E-06</v>
      </c>
    </row>
    <row r="91" spans="1:2" ht="11.25">
      <c r="A91" s="1" t="s">
        <v>523</v>
      </c>
      <c r="B91" s="128">
        <f>INTERCEPT(B83:B85,B75:B77)</f>
        <v>-0.02504669055961317</v>
      </c>
    </row>
    <row r="92" spans="1:2" ht="11.25">
      <c r="A92" s="1" t="s">
        <v>524</v>
      </c>
      <c r="B92" s="128">
        <f>TREND(B83:B85,B75:B77,,TRUE)</f>
        <v>-0.025046690559612284</v>
      </c>
    </row>
    <row r="93" spans="1:2" ht="11.25">
      <c r="A93" s="1" t="s">
        <v>525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497</v>
      </c>
      <c r="B1" s="3" t="s">
        <v>498</v>
      </c>
      <c r="C1" s="3" t="s">
        <v>499</v>
      </c>
      <c r="D1" s="3" t="s">
        <v>476</v>
      </c>
      <c r="E1" s="3" t="s">
        <v>532</v>
      </c>
      <c r="F1" s="3" t="s">
        <v>475</v>
      </c>
      <c r="G1" s="69" t="s">
        <v>370</v>
      </c>
      <c r="H1" s="3" t="s">
        <v>500</v>
      </c>
      <c r="I1" s="3" t="s">
        <v>501</v>
      </c>
      <c r="J1" s="3" t="s">
        <v>373</v>
      </c>
      <c r="K1" s="3" t="s">
        <v>374</v>
      </c>
      <c r="L1" s="12"/>
      <c r="M1" s="13" t="s">
        <v>382</v>
      </c>
      <c r="N1" s="54" t="s">
        <v>372</v>
      </c>
      <c r="O1" s="55" t="s">
        <v>499</v>
      </c>
      <c r="P1" s="55" t="s">
        <v>475</v>
      </c>
      <c r="Q1" s="55" t="s">
        <v>532</v>
      </c>
      <c r="R1" s="55" t="s">
        <v>501</v>
      </c>
      <c r="S1" s="55" t="s">
        <v>376</v>
      </c>
      <c r="T1" s="55" t="s">
        <v>476</v>
      </c>
      <c r="U1" s="55" t="s">
        <v>384</v>
      </c>
      <c r="V1" s="56" t="s">
        <v>500</v>
      </c>
      <c r="W1" s="55" t="s">
        <v>498</v>
      </c>
      <c r="X1" s="57" t="s">
        <v>377</v>
      </c>
    </row>
    <row r="2" spans="1:24" ht="11.25">
      <c r="A2" s="4" t="s">
        <v>512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478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513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477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514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480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515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482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503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481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502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483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504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484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516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485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517</v>
      </c>
      <c r="B10" s="5" t="s">
        <v>505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375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518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479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519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506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507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508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380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486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488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487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490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488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493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489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486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490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487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491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511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509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510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492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492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510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489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493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541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511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378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541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379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531</v>
      </c>
      <c r="B31" s="38"/>
      <c r="C31" s="12"/>
      <c r="E31" s="4"/>
      <c r="F31" s="44"/>
    </row>
    <row r="32" spans="1:11" ht="23.25" thickBot="1">
      <c r="A32" s="2" t="s">
        <v>497</v>
      </c>
      <c r="B32" s="3" t="s">
        <v>498</v>
      </c>
      <c r="C32" s="3" t="s">
        <v>499</v>
      </c>
      <c r="D32" s="3" t="s">
        <v>476</v>
      </c>
      <c r="E32" s="3" t="s">
        <v>532</v>
      </c>
      <c r="F32" s="3" t="s">
        <v>475</v>
      </c>
      <c r="G32" s="69" t="s">
        <v>370</v>
      </c>
      <c r="H32" s="3" t="s">
        <v>500</v>
      </c>
      <c r="I32" s="3" t="s">
        <v>501</v>
      </c>
      <c r="J32" s="3" t="s">
        <v>373</v>
      </c>
      <c r="K32" s="3" t="s">
        <v>374</v>
      </c>
    </row>
    <row r="33" spans="1:11" ht="11.25">
      <c r="A33" s="4" t="s">
        <v>512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513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514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515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503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502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504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516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517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518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507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L31" sqref="L31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473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532.16</v>
      </c>
      <c r="D4" s="7">
        <f>'blk, drift &amp; conc calc'!D5</f>
        <v>4860.964723450731</v>
      </c>
      <c r="E4" s="7">
        <f>'blk, drift &amp; conc calc'!E5</f>
        <v>828.9218498809827</v>
      </c>
      <c r="F4" s="7">
        <f>'blk, drift &amp; conc calc'!F5</f>
        <v>648.0056854518809</v>
      </c>
      <c r="G4" s="7">
        <f>'blk, drift &amp; conc calc'!G5</f>
        <v>320.35788496658785</v>
      </c>
      <c r="H4" s="7">
        <f>'blk, drift &amp; conc calc'!H5</f>
        <v>-57.68068224920514</v>
      </c>
      <c r="I4" s="7">
        <f>'blk, drift &amp; conc calc'!I5</f>
        <v>5987.974881780971</v>
      </c>
      <c r="J4" s="7">
        <f>'blk, drift &amp; conc calc'!J5</f>
        <v>4981.150073382054</v>
      </c>
      <c r="K4" s="7">
        <f>'blk, drift &amp; conc calc'!K5</f>
        <v>163.47</v>
      </c>
      <c r="L4" s="7">
        <f>'blk, drift &amp; conc calc'!L5</f>
        <v>1367.200860343827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163.47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147.625</v>
      </c>
      <c r="D5" s="7">
        <f>'blk, drift &amp; conc calc'!D32</f>
        <v>4045.9909425641217</v>
      </c>
      <c r="E5" s="7">
        <f>'blk, drift &amp; conc calc'!E32</f>
        <v>829.8111663223618</v>
      </c>
      <c r="F5" s="7">
        <f>'blk, drift &amp; conc calc'!F32</f>
        <v>533.36</v>
      </c>
      <c r="G5" s="7">
        <f>'blk, drift &amp; conc calc'!G32</f>
        <v>453.9941540330825</v>
      </c>
      <c r="H5" s="7">
        <f>'blk, drift &amp; conc calc'!H32</f>
        <v>-91.97780678851173</v>
      </c>
      <c r="I5" s="7">
        <f>'blk, drift &amp; conc calc'!I32</f>
        <v>5406.495650423397</v>
      </c>
      <c r="J5" s="7">
        <f>'blk, drift &amp; conc calc'!J32</f>
        <v>5442.687539037163</v>
      </c>
      <c r="K5" s="7">
        <f>'blk, drift &amp; conc calc'!K32</f>
        <v>152.495</v>
      </c>
      <c r="L5" s="7">
        <f>'blk, drift &amp; conc calc'!L32</f>
        <v>1105.425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1457.85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494</v>
      </c>
      <c r="C9" s="7">
        <f>AVERAGE(C4:C5)</f>
        <v>339.8925</v>
      </c>
      <c r="D9" s="7">
        <f>AVERAGE(D4:D5)</f>
        <v>4453.477833007426</v>
      </c>
      <c r="E9" s="7">
        <f>AVERAGE(E4:E5)</f>
        <v>829.3665081016723</v>
      </c>
      <c r="F9" s="7">
        <f aca="true" t="shared" si="0" ref="F9:V9">AVERAGE(F4:F5)</f>
        <v>590.6828427259404</v>
      </c>
      <c r="G9" s="7">
        <f t="shared" si="0"/>
        <v>387.1760194998352</v>
      </c>
      <c r="H9" s="7">
        <f t="shared" si="0"/>
        <v>-74.82924451885843</v>
      </c>
      <c r="I9" s="7">
        <f t="shared" si="0"/>
        <v>5697.235266102184</v>
      </c>
      <c r="J9" s="7">
        <f t="shared" si="0"/>
        <v>5211.918806209609</v>
      </c>
      <c r="K9" s="7">
        <f t="shared" si="0"/>
        <v>157.98250000000002</v>
      </c>
      <c r="L9" s="7">
        <f t="shared" si="0"/>
        <v>1236.3129301719134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810.66</v>
      </c>
      <c r="U9" s="7">
        <f t="shared" si="0"/>
        <v>0</v>
      </c>
      <c r="V9" s="7">
        <f t="shared" si="0"/>
        <v>0</v>
      </c>
    </row>
    <row r="12" ht="11.25">
      <c r="B12" s="71" t="s">
        <v>529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2005-02-20T15:07:44Z</dcterms:modified>
  <cp:category/>
  <cp:version/>
  <cp:contentType/>
  <cp:contentStatus/>
</cp:coreProperties>
</file>