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310" firstSheet="4" activeTab="7"/>
  </bookViews>
  <sheets>
    <sheet name="Run#2" sheetId="1" r:id="rId1"/>
    <sheet name="Run#3" sheetId="2" r:id="rId2"/>
    <sheet name="Run#4" sheetId="3" r:id="rId3"/>
    <sheet name="Run#5" sheetId="4" r:id="rId4"/>
    <sheet name="Run#6" sheetId="5" r:id="rId5"/>
    <sheet name="Run#7" sheetId="6" r:id="rId6"/>
    <sheet name="Run#8" sheetId="7" r:id="rId7"/>
    <sheet name="Run#9" sheetId="8" r:id="rId8"/>
  </sheets>
  <definedNames/>
  <calcPr fullCalcOnLoad="1" refMode="R1C1"/>
</workbook>
</file>

<file path=xl/sharedStrings.xml><?xml version="1.0" encoding="utf-8"?>
<sst xmlns="http://schemas.openxmlformats.org/spreadsheetml/2006/main" count="1067" uniqueCount="117">
  <si>
    <t>Sample</t>
  </si>
  <si>
    <t>wt.(mg)</t>
  </si>
  <si>
    <t>amt. Carbon(mg)</t>
  </si>
  <si>
    <t>Area</t>
  </si>
  <si>
    <t>sulfanilimide</t>
  </si>
  <si>
    <t>blank</t>
  </si>
  <si>
    <t>147 895D</t>
  </si>
  <si>
    <t>JP-1</t>
  </si>
  <si>
    <t>amt. Carbon (mg)</t>
  </si>
  <si>
    <t>%Carbon</t>
  </si>
  <si>
    <t>83R2 32-42</t>
  </si>
  <si>
    <t>82R2 101-110</t>
  </si>
  <si>
    <t>80R2 19-28</t>
  </si>
  <si>
    <t>80R2 104-114</t>
  </si>
  <si>
    <t>81R3 33-43</t>
  </si>
  <si>
    <t>83R1 98-108</t>
  </si>
  <si>
    <t>84R3 54-64</t>
  </si>
  <si>
    <t>86R3 102-110</t>
  </si>
  <si>
    <t>85R2 116-125</t>
  </si>
  <si>
    <t>87R2 80-93</t>
  </si>
  <si>
    <t>all stds</t>
  </si>
  <si>
    <t>1 std</t>
  </si>
  <si>
    <t>amt. Carbon</t>
  </si>
  <si>
    <t xml:space="preserve">%carbon </t>
  </si>
  <si>
    <t>%CO2</t>
  </si>
  <si>
    <t>jp-1</t>
  </si>
  <si>
    <t>average</t>
  </si>
  <si>
    <t>std. dev.</t>
  </si>
  <si>
    <t>88R4 30-39</t>
  </si>
  <si>
    <t>89R2 122-129</t>
  </si>
  <si>
    <t>92R1 104-116</t>
  </si>
  <si>
    <t>91R2 56-65</t>
  </si>
  <si>
    <t>91R2 81-90</t>
  </si>
  <si>
    <t>93R1 10-18</t>
  </si>
  <si>
    <t>94R1 66-76</t>
  </si>
  <si>
    <t>94R3 22-24</t>
  </si>
  <si>
    <t>95R3 40-50</t>
  </si>
  <si>
    <t>97R1 8-18</t>
  </si>
  <si>
    <t>98R3 20-43</t>
  </si>
  <si>
    <t>STD1</t>
  </si>
  <si>
    <t>STD2</t>
  </si>
  <si>
    <t>STD3</t>
  </si>
  <si>
    <t>STD4</t>
  </si>
  <si>
    <t>BLANK</t>
  </si>
  <si>
    <t>100R150-55</t>
  </si>
  <si>
    <t>101R3 0-14</t>
  </si>
  <si>
    <t>102R1 99-109</t>
  </si>
  <si>
    <t>103R1 15-23</t>
  </si>
  <si>
    <t>105R3 23-32</t>
  </si>
  <si>
    <t>107R2 35-45</t>
  </si>
  <si>
    <t>109R2 77-95</t>
  </si>
  <si>
    <t>111R2 6-14</t>
  </si>
  <si>
    <t>111R3 131-138</t>
  </si>
  <si>
    <t>100R1 50-55</t>
  </si>
  <si>
    <t>104R2 37-47</t>
  </si>
  <si>
    <t>RSD%</t>
  </si>
  <si>
    <t>113R2 7-22</t>
  </si>
  <si>
    <t>113R2 145-149</t>
  </si>
  <si>
    <t>114R3 29-37</t>
  </si>
  <si>
    <t>116R3 67-77</t>
  </si>
  <si>
    <t>117R1 41-51</t>
  </si>
  <si>
    <t>117R4 24-28</t>
  </si>
  <si>
    <t>120R2 35-45</t>
  </si>
  <si>
    <t>121R2 26-35</t>
  </si>
  <si>
    <t>124R4 49-59</t>
  </si>
  <si>
    <t>126R1 94-104</t>
  </si>
  <si>
    <t>127R1 132-135</t>
  </si>
  <si>
    <t>127R2 80-92</t>
  </si>
  <si>
    <t>128R3 38-48</t>
  </si>
  <si>
    <t>130R1 35-43</t>
  </si>
  <si>
    <t>132R1 36-45</t>
  </si>
  <si>
    <t>133R2 45-50</t>
  </si>
  <si>
    <t>134R2 21-26</t>
  </si>
  <si>
    <t>135R2 53-63</t>
  </si>
  <si>
    <t>139R3 126-133</t>
  </si>
  <si>
    <t>136R2 4-14</t>
  </si>
  <si>
    <t>138R3 69-79</t>
  </si>
  <si>
    <t>140R2 11-19</t>
  </si>
  <si>
    <t>amt. Hydrogen(mg)</t>
  </si>
  <si>
    <t>amt. Hydrogen (mg)</t>
  </si>
  <si>
    <t>%Hydrogen</t>
  </si>
  <si>
    <t>amt. Hydrogen</t>
  </si>
  <si>
    <t>%hydrogen</t>
  </si>
  <si>
    <t>%H2O</t>
  </si>
  <si>
    <t>140R3</t>
  </si>
  <si>
    <t>142R2</t>
  </si>
  <si>
    <t>144R1</t>
  </si>
  <si>
    <t>145R1</t>
  </si>
  <si>
    <t>145R3</t>
  </si>
  <si>
    <t>147R2</t>
  </si>
  <si>
    <t>148R2</t>
  </si>
  <si>
    <t>149R2</t>
  </si>
  <si>
    <t>150R1</t>
  </si>
  <si>
    <t>151R2</t>
  </si>
  <si>
    <t>155R2</t>
  </si>
  <si>
    <t>158R1</t>
  </si>
  <si>
    <t>158R3</t>
  </si>
  <si>
    <t>159R1</t>
  </si>
  <si>
    <t>160R2</t>
  </si>
  <si>
    <t>161R2</t>
  </si>
  <si>
    <t>162R3</t>
  </si>
  <si>
    <t>164R3</t>
  </si>
  <si>
    <t>165r3</t>
  </si>
  <si>
    <t>82R2</t>
  </si>
  <si>
    <t>85R2</t>
  </si>
  <si>
    <t>165R3</t>
  </si>
  <si>
    <t>137R2</t>
  </si>
  <si>
    <t>166R3</t>
  </si>
  <si>
    <t>167R2</t>
  </si>
  <si>
    <t>169R1</t>
  </si>
  <si>
    <t>170R3</t>
  </si>
  <si>
    <t>171R4</t>
  </si>
  <si>
    <t>172R3</t>
  </si>
  <si>
    <t>174R1</t>
  </si>
  <si>
    <t>174R4</t>
  </si>
  <si>
    <t>176R1</t>
  </si>
  <si>
    <t>178R3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</si>
</sst>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vertAlign val="superscript"/>
      <sz val="8.5"/>
      <name val="Verdana"/>
      <family val="0"/>
    </font>
    <font>
      <sz val="8.5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10"/>
      <name val="Verdana"/>
      <family val="0"/>
    </font>
    <font>
      <sz val="10"/>
      <color indexed="40"/>
      <name val="Verdana"/>
      <family val="0"/>
    </font>
    <font>
      <sz val="10"/>
      <color indexed="15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left"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left"/>
    </xf>
    <xf numFmtId="2" fontId="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1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intercept val="124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'Run#2'!$C$3:$C$7</c:f>
              <c:numCache>
                <c:ptCount val="5"/>
                <c:pt idx="0">
                  <c:v>0.20633395999999998</c:v>
                </c:pt>
                <c:pt idx="4">
                  <c:v>0</c:v>
                </c:pt>
              </c:numCache>
            </c:numRef>
          </c:xVal>
          <c:yVal>
            <c:numRef>
              <c:f>'Run#2'!$D$3:$D$7</c:f>
              <c:numCache>
                <c:ptCount val="5"/>
                <c:pt idx="0">
                  <c:v>202719</c:v>
                </c:pt>
                <c:pt idx="4">
                  <c:v>1241</c:v>
                </c:pt>
              </c:numCache>
            </c:numRef>
          </c:yVal>
          <c:smooth val="0"/>
        </c:ser>
        <c:axId val="16284132"/>
        <c:axId val="12339461"/>
      </c:scatterChart>
      <c:valAx>
        <c:axId val="1628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39461"/>
        <c:crosses val="autoZero"/>
        <c:crossBetween val="midCat"/>
        <c:dispUnits/>
      </c:valAx>
      <c:valAx>
        <c:axId val="12339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841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2475"/>
          <c:w val="0.71325"/>
          <c:h val="0.9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0.00"/>
            </c:trendlineLbl>
          </c:trendline>
          <c:xVal>
            <c:numRef>
              <c:f>'Run#7'!$V$3:$V$7</c:f>
              <c:numCache>
                <c:ptCount val="5"/>
                <c:pt idx="0">
                  <c:v>0.022307399999999998</c:v>
                </c:pt>
                <c:pt idx="1">
                  <c:v>0.0209466</c:v>
                </c:pt>
                <c:pt idx="2">
                  <c:v>0.0723654</c:v>
                </c:pt>
                <c:pt idx="3">
                  <c:v>0.1007478</c:v>
                </c:pt>
                <c:pt idx="4">
                  <c:v>0</c:v>
                </c:pt>
              </c:numCache>
            </c:numRef>
          </c:xVal>
          <c:yVal>
            <c:numRef>
              <c:f>'Run#7'!$W$3:$W$7</c:f>
              <c:numCache>
                <c:ptCount val="5"/>
                <c:pt idx="0">
                  <c:v>34094</c:v>
                </c:pt>
                <c:pt idx="1">
                  <c:v>31465</c:v>
                </c:pt>
                <c:pt idx="2">
                  <c:v>127776</c:v>
                </c:pt>
                <c:pt idx="3">
                  <c:v>183621</c:v>
                </c:pt>
                <c:pt idx="4">
                  <c:v>0</c:v>
                </c:pt>
              </c:numCache>
            </c:numRef>
          </c:yVal>
          <c:smooth val="0"/>
        </c:ser>
        <c:axId val="12063742"/>
        <c:axId val="41464815"/>
      </c:scatterChart>
      <c:valAx>
        <c:axId val="12063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64815"/>
        <c:crosses val="autoZero"/>
        <c:crossBetween val="midCat"/>
        <c:dispUnits/>
      </c:valAx>
      <c:valAx>
        <c:axId val="41464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637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4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intercept val="855"/>
            <c:dispEq val="1"/>
            <c:dispRSqr val="1"/>
            <c:trendlineLbl>
              <c:numFmt formatCode="0.00"/>
            </c:trendlineLbl>
          </c:trendline>
          <c:xVal>
            <c:numRef>
              <c:f>'Run#8'!$C$3:$C$7</c:f>
              <c:numCache>
                <c:ptCount val="5"/>
                <c:pt idx="1">
                  <c:v>0.06066799999999999</c:v>
                </c:pt>
                <c:pt idx="4">
                  <c:v>0</c:v>
                </c:pt>
              </c:numCache>
            </c:numRef>
          </c:xVal>
          <c:yVal>
            <c:numRef>
              <c:f>'Run#8'!$D$3:$D$7</c:f>
              <c:numCache>
                <c:ptCount val="5"/>
                <c:pt idx="1">
                  <c:v>44551</c:v>
                </c:pt>
                <c:pt idx="4">
                  <c:v>855</c:v>
                </c:pt>
              </c:numCache>
            </c:numRef>
          </c:yVal>
          <c:smooth val="0"/>
        </c:ser>
        <c:axId val="37639016"/>
        <c:axId val="3206825"/>
      </c:scatterChart>
      <c:valAx>
        <c:axId val="37639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06825"/>
        <c:crosses val="autoZero"/>
        <c:crossBetween val="midCat"/>
        <c:dispUnits/>
      </c:valAx>
      <c:valAx>
        <c:axId val="32068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390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2475"/>
          <c:w val="0.71325"/>
          <c:h val="0.9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0.00"/>
            </c:trendlineLbl>
          </c:trendline>
          <c:xVal>
            <c:numRef>
              <c:f>'Run#8'!$V$3:$V$7</c:f>
              <c:numCache>
                <c:ptCount val="5"/>
                <c:pt idx="0">
                  <c:v>0.0166212</c:v>
                </c:pt>
                <c:pt idx="1">
                  <c:v>0.0070469999999999994</c:v>
                </c:pt>
                <c:pt idx="3">
                  <c:v>0.1077948</c:v>
                </c:pt>
                <c:pt idx="4">
                  <c:v>0</c:v>
                </c:pt>
              </c:numCache>
            </c:numRef>
          </c:xVal>
          <c:yVal>
            <c:numRef>
              <c:f>'Run#8'!$W$3:$W$7</c:f>
              <c:numCache>
                <c:ptCount val="5"/>
                <c:pt idx="0">
                  <c:v>30577</c:v>
                </c:pt>
                <c:pt idx="1">
                  <c:v>8998</c:v>
                </c:pt>
                <c:pt idx="3">
                  <c:v>206018</c:v>
                </c:pt>
                <c:pt idx="4">
                  <c:v>0</c:v>
                </c:pt>
              </c:numCache>
            </c:numRef>
          </c:yVal>
          <c:smooth val="0"/>
        </c:ser>
        <c:axId val="28861426"/>
        <c:axId val="58426243"/>
      </c:scatterChart>
      <c:valAx>
        <c:axId val="28861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26243"/>
        <c:crosses val="autoZero"/>
        <c:crossBetween val="midCat"/>
        <c:dispUnits/>
      </c:valAx>
      <c:valAx>
        <c:axId val="584262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614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4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intercept val="855"/>
            <c:dispEq val="1"/>
            <c:dispRSqr val="1"/>
            <c:trendlineLbl>
              <c:numFmt formatCode="0.00"/>
            </c:trendlineLbl>
          </c:trendline>
          <c:xVal>
            <c:numRef>
              <c:f>'Run#9'!$C$3:$C$7</c:f>
              <c:numCache>
                <c:ptCount val="5"/>
                <c:pt idx="0">
                  <c:v>0.0799144</c:v>
                </c:pt>
                <c:pt idx="1">
                  <c:v>0.10167119999999999</c:v>
                </c:pt>
                <c:pt idx="4">
                  <c:v>0</c:v>
                </c:pt>
              </c:numCache>
            </c:numRef>
          </c:xVal>
          <c:yVal>
            <c:numRef>
              <c:f>'Run#9'!$D$3:$D$7</c:f>
              <c:numCache>
                <c:ptCount val="5"/>
                <c:pt idx="0">
                  <c:v>65283</c:v>
                </c:pt>
                <c:pt idx="1">
                  <c:v>82850</c:v>
                </c:pt>
                <c:pt idx="4">
                  <c:v>1378.3333333333333</c:v>
                </c:pt>
              </c:numCache>
            </c:numRef>
          </c:yVal>
          <c:smooth val="0"/>
        </c:ser>
        <c:axId val="56074140"/>
        <c:axId val="34905213"/>
      </c:scatterChart>
      <c:valAx>
        <c:axId val="5607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05213"/>
        <c:crosses val="autoZero"/>
        <c:crossBetween val="midCat"/>
        <c:dispUnits/>
      </c:valAx>
      <c:valAx>
        <c:axId val="349052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741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2475"/>
          <c:w val="0.71325"/>
          <c:h val="0.9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0.00"/>
            </c:trendlineLbl>
          </c:trendline>
          <c:xVal>
            <c:numRef>
              <c:f>'Run#8'!$V$3:$V$7</c:f>
              <c:numCache>
                <c:ptCount val="5"/>
                <c:pt idx="0">
                  <c:v>0.0166212</c:v>
                </c:pt>
                <c:pt idx="1">
                  <c:v>0.0070469999999999994</c:v>
                </c:pt>
                <c:pt idx="3">
                  <c:v>0.1077948</c:v>
                </c:pt>
                <c:pt idx="4">
                  <c:v>0</c:v>
                </c:pt>
              </c:numCache>
            </c:numRef>
          </c:xVal>
          <c:yVal>
            <c:numRef>
              <c:f>'Run#8'!$W$3:$W$7</c:f>
              <c:numCache>
                <c:ptCount val="5"/>
                <c:pt idx="0">
                  <c:v>30577</c:v>
                </c:pt>
                <c:pt idx="1">
                  <c:v>8998</c:v>
                </c:pt>
                <c:pt idx="3">
                  <c:v>206018</c:v>
                </c:pt>
                <c:pt idx="4">
                  <c:v>0</c:v>
                </c:pt>
              </c:numCache>
            </c:numRef>
          </c:yVal>
          <c:smooth val="0"/>
        </c:ser>
        <c:axId val="45711462"/>
        <c:axId val="8749975"/>
      </c:scatterChart>
      <c:valAx>
        <c:axId val="45711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49975"/>
        <c:crosses val="autoZero"/>
        <c:crossBetween val="midCat"/>
        <c:dispUnits/>
      </c:valAx>
      <c:valAx>
        <c:axId val="87499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114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4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intercept val="1279.5"/>
            <c:dispEq val="1"/>
            <c:dispRSqr val="1"/>
            <c:trendlineLbl>
              <c:numFmt formatCode="General"/>
            </c:trendlineLbl>
          </c:trendline>
          <c:xVal>
            <c:numRef>
              <c:f>'Run#3'!$C$3:$C$7</c:f>
              <c:numCache>
                <c:ptCount val="5"/>
                <c:pt idx="0">
                  <c:v>0.22844640000000002</c:v>
                </c:pt>
                <c:pt idx="4">
                  <c:v>0</c:v>
                </c:pt>
              </c:numCache>
            </c:numRef>
          </c:xVal>
          <c:yVal>
            <c:numRef>
              <c:f>'Run#3'!$D$3:$D$7</c:f>
              <c:numCache>
                <c:ptCount val="5"/>
                <c:pt idx="0">
                  <c:v>202719</c:v>
                </c:pt>
                <c:pt idx="4">
                  <c:v>1279.5</c:v>
                </c:pt>
              </c:numCache>
            </c:numRef>
          </c:yVal>
          <c:smooth val="0"/>
        </c:ser>
        <c:axId val="43946286"/>
        <c:axId val="59972255"/>
      </c:scatterChart>
      <c:valAx>
        <c:axId val="43946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72255"/>
        <c:crosses val="autoZero"/>
        <c:crossBetween val="midCat"/>
        <c:dispUnits/>
      </c:valAx>
      <c:valAx>
        <c:axId val="599722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462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intercept val="1207"/>
            <c:dispEq val="1"/>
            <c:dispRSqr val="1"/>
            <c:trendlineLbl>
              <c:numFmt formatCode="0.00"/>
            </c:trendlineLbl>
          </c:trendline>
          <c:xVal>
            <c:numRef>
              <c:f>'Run#4'!$C$3:$C$7</c:f>
              <c:numCache>
                <c:ptCount val="5"/>
                <c:pt idx="0">
                  <c:v>0.24560079999999998</c:v>
                </c:pt>
                <c:pt idx="1">
                  <c:v>0.246856</c:v>
                </c:pt>
                <c:pt idx="2">
                  <c:v>0.9941184</c:v>
                </c:pt>
                <c:pt idx="4">
                  <c:v>0</c:v>
                </c:pt>
              </c:numCache>
            </c:numRef>
          </c:xVal>
          <c:yVal>
            <c:numRef>
              <c:f>'Run#4'!$D$3:$D$7</c:f>
              <c:numCache>
                <c:ptCount val="5"/>
                <c:pt idx="0">
                  <c:v>178203</c:v>
                </c:pt>
                <c:pt idx="1">
                  <c:v>180524</c:v>
                </c:pt>
                <c:pt idx="2">
                  <c:v>721940</c:v>
                </c:pt>
                <c:pt idx="4">
                  <c:v>1207</c:v>
                </c:pt>
              </c:numCache>
            </c:numRef>
          </c:yVal>
          <c:smooth val="0"/>
        </c:ser>
        <c:axId val="2879384"/>
        <c:axId val="25914457"/>
      </c:scatterChart>
      <c:valAx>
        <c:axId val="2879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14457"/>
        <c:crosses val="autoZero"/>
        <c:crossBetween val="midCat"/>
        <c:dispUnits/>
      </c:valAx>
      <c:valAx>
        <c:axId val="259144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93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2475"/>
          <c:w val="0.719"/>
          <c:h val="0.9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0.00"/>
            </c:trendlineLbl>
          </c:trendline>
          <c:xVal>
            <c:numRef>
              <c:f>'Run#4'!$V$3:$V$7</c:f>
              <c:numCache>
                <c:ptCount val="5"/>
                <c:pt idx="0">
                  <c:v>0.028673999999999998</c:v>
                </c:pt>
                <c:pt idx="1">
                  <c:v>0.028528199999999997</c:v>
                </c:pt>
                <c:pt idx="2">
                  <c:v>0.11547359999999998</c:v>
                </c:pt>
                <c:pt idx="3">
                  <c:v>0.2039742</c:v>
                </c:pt>
                <c:pt idx="4">
                  <c:v>0</c:v>
                </c:pt>
              </c:numCache>
            </c:numRef>
          </c:xVal>
          <c:yVal>
            <c:numRef>
              <c:f>'Run#4'!$W$3:$W$7</c:f>
              <c:numCache>
                <c:ptCount val="5"/>
                <c:pt idx="0">
                  <c:v>44848</c:v>
                </c:pt>
                <c:pt idx="1">
                  <c:v>42147</c:v>
                </c:pt>
                <c:pt idx="2">
                  <c:v>217171</c:v>
                </c:pt>
                <c:pt idx="3">
                  <c:v>419031</c:v>
                </c:pt>
                <c:pt idx="4">
                  <c:v>0</c:v>
                </c:pt>
              </c:numCache>
            </c:numRef>
          </c:yVal>
          <c:smooth val="0"/>
        </c:ser>
        <c:axId val="31903522"/>
        <c:axId val="18696243"/>
      </c:scatterChart>
      <c:valAx>
        <c:axId val="3190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696243"/>
        <c:crosses val="autoZero"/>
        <c:crossBetween val="midCat"/>
        <c:dispUnits/>
      </c:valAx>
      <c:valAx>
        <c:axId val="186962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035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4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intercept val="1586.67"/>
            <c:dispEq val="1"/>
            <c:dispRSqr val="1"/>
            <c:trendlineLbl>
              <c:numFmt formatCode="0.00"/>
            </c:trendlineLbl>
          </c:trendline>
          <c:xVal>
            <c:numRef>
              <c:f>'Run#5'!$C$3:$C$7</c:f>
              <c:numCache>
                <c:ptCount val="5"/>
                <c:pt idx="0">
                  <c:v>0.131796</c:v>
                </c:pt>
                <c:pt idx="1">
                  <c:v>0.14518479999999997</c:v>
                </c:pt>
                <c:pt idx="2">
                  <c:v>0.880732</c:v>
                </c:pt>
                <c:pt idx="4">
                  <c:v>0</c:v>
                </c:pt>
              </c:numCache>
            </c:numRef>
          </c:xVal>
          <c:yVal>
            <c:numRef>
              <c:f>'Run#5'!$D$3:$D$7</c:f>
              <c:numCache>
                <c:ptCount val="5"/>
                <c:pt idx="0">
                  <c:v>96351</c:v>
                </c:pt>
                <c:pt idx="1">
                  <c:v>106135</c:v>
                </c:pt>
                <c:pt idx="2">
                  <c:v>644608</c:v>
                </c:pt>
                <c:pt idx="4">
                  <c:v>1586.6666666666667</c:v>
                </c:pt>
              </c:numCache>
            </c:numRef>
          </c:yVal>
          <c:smooth val="0"/>
        </c:ser>
        <c:axId val="34048460"/>
        <c:axId val="38000685"/>
      </c:scatterChart>
      <c:valAx>
        <c:axId val="34048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00685"/>
        <c:crosses val="autoZero"/>
        <c:crossBetween val="midCat"/>
        <c:dispUnits/>
      </c:valAx>
      <c:valAx>
        <c:axId val="380006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0484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2475"/>
          <c:w val="0.71325"/>
          <c:h val="0.9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0.00"/>
            </c:trendlineLbl>
          </c:trendline>
          <c:xVal>
            <c:numRef>
              <c:f>'Run#5'!$V$3:$V$7</c:f>
              <c:numCache>
                <c:ptCount val="5"/>
                <c:pt idx="0">
                  <c:v>0.028673999999999998</c:v>
                </c:pt>
                <c:pt idx="1">
                  <c:v>0.028528199999999997</c:v>
                </c:pt>
                <c:pt idx="2">
                  <c:v>0.11547359999999998</c:v>
                </c:pt>
                <c:pt idx="3">
                  <c:v>0.2039742</c:v>
                </c:pt>
                <c:pt idx="4">
                  <c:v>0</c:v>
                </c:pt>
              </c:numCache>
            </c:numRef>
          </c:xVal>
          <c:yVal>
            <c:numRef>
              <c:f>'Run#5'!$W$3:$W$7</c:f>
              <c:numCache>
                <c:ptCount val="5"/>
                <c:pt idx="0">
                  <c:v>44848</c:v>
                </c:pt>
                <c:pt idx="1">
                  <c:v>42147</c:v>
                </c:pt>
                <c:pt idx="2">
                  <c:v>217171</c:v>
                </c:pt>
                <c:pt idx="3">
                  <c:v>419031</c:v>
                </c:pt>
                <c:pt idx="4">
                  <c:v>0</c:v>
                </c:pt>
              </c:numCache>
            </c:numRef>
          </c:yVal>
          <c:smooth val="0"/>
        </c:ser>
        <c:axId val="6461846"/>
        <c:axId val="58156615"/>
      </c:scatterChart>
      <c:valAx>
        <c:axId val="6461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56615"/>
        <c:crosses val="autoZero"/>
        <c:crossBetween val="midCat"/>
        <c:dispUnits/>
      </c:valAx>
      <c:valAx>
        <c:axId val="581566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18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4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intercept val="1011.33"/>
            <c:dispEq val="1"/>
            <c:dispRSqr val="1"/>
            <c:trendlineLbl>
              <c:numFmt formatCode="0.00"/>
            </c:trendlineLbl>
          </c:trendline>
          <c:xVal>
            <c:numRef>
              <c:f>'Run#6'!$C$3:$C$7</c:f>
              <c:numCache>
                <c:ptCount val="5"/>
                <c:pt idx="0">
                  <c:v>0.24225359999999999</c:v>
                </c:pt>
                <c:pt idx="1">
                  <c:v>0.0811696</c:v>
                </c:pt>
                <c:pt idx="4">
                  <c:v>0</c:v>
                </c:pt>
              </c:numCache>
            </c:numRef>
          </c:xVal>
          <c:yVal>
            <c:numRef>
              <c:f>'Run#6'!$D$3:$D$7</c:f>
              <c:numCache>
                <c:ptCount val="5"/>
                <c:pt idx="0">
                  <c:v>175932</c:v>
                </c:pt>
                <c:pt idx="1">
                  <c:v>58968</c:v>
                </c:pt>
                <c:pt idx="4">
                  <c:v>1011.3333333333334</c:v>
                </c:pt>
              </c:numCache>
            </c:numRef>
          </c:yVal>
          <c:smooth val="0"/>
        </c:ser>
        <c:axId val="53647488"/>
        <c:axId val="13065345"/>
      </c:scatterChart>
      <c:valAx>
        <c:axId val="53647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65345"/>
        <c:crosses val="autoZero"/>
        <c:crossBetween val="midCat"/>
        <c:dispUnits/>
      </c:valAx>
      <c:valAx>
        <c:axId val="130653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474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2475"/>
          <c:w val="0.71325"/>
          <c:h val="0.9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0.00"/>
            </c:trendlineLbl>
          </c:trendline>
          <c:xVal>
            <c:numRef>
              <c:f>'Run#6'!$V$3:$V$7</c:f>
              <c:numCache>
                <c:ptCount val="5"/>
                <c:pt idx="0">
                  <c:v>0.028139399999999995</c:v>
                </c:pt>
                <c:pt idx="1">
                  <c:v>0.0094284</c:v>
                </c:pt>
                <c:pt idx="2">
                  <c:v>0.06522120000000001</c:v>
                </c:pt>
                <c:pt idx="3">
                  <c:v>0.124173</c:v>
                </c:pt>
                <c:pt idx="4">
                  <c:v>0</c:v>
                </c:pt>
              </c:numCache>
            </c:numRef>
          </c:xVal>
          <c:yVal>
            <c:numRef>
              <c:f>'Run#6'!$W$3:$W$7</c:f>
              <c:numCache>
                <c:ptCount val="5"/>
                <c:pt idx="0">
                  <c:v>48489</c:v>
                </c:pt>
                <c:pt idx="1">
                  <c:v>11456</c:v>
                </c:pt>
                <c:pt idx="2">
                  <c:v>119649</c:v>
                </c:pt>
                <c:pt idx="3">
                  <c:v>261867</c:v>
                </c:pt>
                <c:pt idx="4">
                  <c:v>0</c:v>
                </c:pt>
              </c:numCache>
            </c:numRef>
          </c:yVal>
          <c:smooth val="0"/>
        </c:ser>
        <c:axId val="50479242"/>
        <c:axId val="51659995"/>
      </c:scatterChart>
      <c:valAx>
        <c:axId val="50479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59995"/>
        <c:crosses val="autoZero"/>
        <c:crossBetween val="midCat"/>
        <c:dispUnits/>
      </c:valAx>
      <c:valAx>
        <c:axId val="51659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792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4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intercept val="1276.33"/>
            <c:dispEq val="1"/>
            <c:dispRSqr val="1"/>
            <c:trendlineLbl>
              <c:numFmt formatCode="0.00"/>
            </c:trendlineLbl>
          </c:trendline>
          <c:xVal>
            <c:numRef>
              <c:f>'Run#7'!$C$3:$C$7</c:f>
              <c:numCache>
                <c:ptCount val="5"/>
                <c:pt idx="0">
                  <c:v>0.1920456</c:v>
                </c:pt>
                <c:pt idx="1">
                  <c:v>0.1803304</c:v>
                </c:pt>
                <c:pt idx="4">
                  <c:v>0</c:v>
                </c:pt>
              </c:numCache>
            </c:numRef>
          </c:xVal>
          <c:yVal>
            <c:numRef>
              <c:f>'Run#7'!$D$3:$D$7</c:f>
              <c:numCache>
                <c:ptCount val="5"/>
                <c:pt idx="0">
                  <c:v>139934</c:v>
                </c:pt>
                <c:pt idx="1">
                  <c:v>132879</c:v>
                </c:pt>
                <c:pt idx="4">
                  <c:v>1276.3333333333333</c:v>
                </c:pt>
              </c:numCache>
            </c:numRef>
          </c:yVal>
          <c:smooth val="0"/>
        </c:ser>
        <c:axId val="62286772"/>
        <c:axId val="23710037"/>
      </c:scatterChart>
      <c:valAx>
        <c:axId val="62286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10037"/>
        <c:crosses val="autoZero"/>
        <c:crossBetween val="midCat"/>
        <c:dispUnits/>
      </c:valAx>
      <c:valAx>
        <c:axId val="237100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2867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5</xdr:row>
      <xdr:rowOff>133350</xdr:rowOff>
    </xdr:from>
    <xdr:to>
      <xdr:col>16</xdr:col>
      <xdr:colOff>352425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9067800" y="942975"/>
        <a:ext cx="5086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6</xdr:row>
      <xdr:rowOff>0</xdr:rowOff>
    </xdr:from>
    <xdr:to>
      <xdr:col>16</xdr:col>
      <xdr:colOff>361950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9077325" y="971550"/>
        <a:ext cx="5086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6</xdr:row>
      <xdr:rowOff>0</xdr:rowOff>
    </xdr:from>
    <xdr:to>
      <xdr:col>16</xdr:col>
      <xdr:colOff>361950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8258175" y="971550"/>
        <a:ext cx="5086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0</xdr:colOff>
      <xdr:row>5</xdr:row>
      <xdr:rowOff>0</xdr:rowOff>
    </xdr:from>
    <xdr:to>
      <xdr:col>36</xdr:col>
      <xdr:colOff>180975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24450675" y="809625"/>
        <a:ext cx="509587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6</xdr:row>
      <xdr:rowOff>0</xdr:rowOff>
    </xdr:from>
    <xdr:to>
      <xdr:col>16</xdr:col>
      <xdr:colOff>361950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8258175" y="971550"/>
        <a:ext cx="5086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0</xdr:colOff>
      <xdr:row>5</xdr:row>
      <xdr:rowOff>0</xdr:rowOff>
    </xdr:from>
    <xdr:to>
      <xdr:col>36</xdr:col>
      <xdr:colOff>180975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24450675" y="809625"/>
        <a:ext cx="509587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6</xdr:row>
      <xdr:rowOff>0</xdr:rowOff>
    </xdr:from>
    <xdr:to>
      <xdr:col>16</xdr:col>
      <xdr:colOff>361950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8258175" y="971550"/>
        <a:ext cx="5086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0</xdr:colOff>
      <xdr:row>5</xdr:row>
      <xdr:rowOff>0</xdr:rowOff>
    </xdr:from>
    <xdr:to>
      <xdr:col>36</xdr:col>
      <xdr:colOff>180975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24450675" y="809625"/>
        <a:ext cx="509587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6</xdr:row>
      <xdr:rowOff>0</xdr:rowOff>
    </xdr:from>
    <xdr:to>
      <xdr:col>16</xdr:col>
      <xdr:colOff>361950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8258175" y="971550"/>
        <a:ext cx="5086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0</xdr:colOff>
      <xdr:row>5</xdr:row>
      <xdr:rowOff>0</xdr:rowOff>
    </xdr:from>
    <xdr:to>
      <xdr:col>36</xdr:col>
      <xdr:colOff>180975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24450675" y="809625"/>
        <a:ext cx="509587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6</xdr:row>
      <xdr:rowOff>0</xdr:rowOff>
    </xdr:from>
    <xdr:to>
      <xdr:col>16</xdr:col>
      <xdr:colOff>361950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8258175" y="971550"/>
        <a:ext cx="5086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0</xdr:colOff>
      <xdr:row>5</xdr:row>
      <xdr:rowOff>0</xdr:rowOff>
    </xdr:from>
    <xdr:to>
      <xdr:col>36</xdr:col>
      <xdr:colOff>180975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24450675" y="809625"/>
        <a:ext cx="509587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6</xdr:row>
      <xdr:rowOff>0</xdr:rowOff>
    </xdr:from>
    <xdr:to>
      <xdr:col>16</xdr:col>
      <xdr:colOff>361950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8258175" y="971550"/>
        <a:ext cx="5086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0</xdr:colOff>
      <xdr:row>5</xdr:row>
      <xdr:rowOff>0</xdr:rowOff>
    </xdr:from>
    <xdr:to>
      <xdr:col>36</xdr:col>
      <xdr:colOff>180975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24450675" y="809625"/>
        <a:ext cx="509587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selection activeCell="C3" sqref="C3"/>
    </sheetView>
  </sheetViews>
  <sheetFormatPr defaultColWidth="11.00390625" defaultRowHeight="12.75"/>
  <cols>
    <col min="1" max="2" width="10.75390625" style="1" customWidth="1"/>
    <col min="3" max="3" width="15.00390625" style="1" bestFit="1" customWidth="1"/>
    <col min="4" max="4" width="10.75390625" style="1" customWidth="1"/>
    <col min="5" max="5" width="15.625" style="1" bestFit="1" customWidth="1"/>
    <col min="6" max="7" width="10.75390625" style="2" customWidth="1"/>
    <col min="8" max="16384" width="10.7539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8</v>
      </c>
      <c r="F1" s="2" t="s">
        <v>9</v>
      </c>
      <c r="H1" s="1" t="s">
        <v>22</v>
      </c>
      <c r="I1" s="1" t="s">
        <v>23</v>
      </c>
      <c r="J1" s="1" t="s">
        <v>24</v>
      </c>
    </row>
    <row r="2" spans="5:10" ht="12.75">
      <c r="E2" s="1" t="s">
        <v>20</v>
      </c>
      <c r="F2" s="2" t="s">
        <v>20</v>
      </c>
      <c r="H2" s="1" t="s">
        <v>21</v>
      </c>
      <c r="I2" s="1" t="s">
        <v>21</v>
      </c>
      <c r="J2" s="1" t="s">
        <v>21</v>
      </c>
    </row>
    <row r="3" spans="1:4" ht="12.75">
      <c r="A3" s="1" t="s">
        <v>4</v>
      </c>
      <c r="B3" s="1">
        <v>0.49315</v>
      </c>
      <c r="C3" s="1">
        <f>B3*0.4184</f>
        <v>0.20633395999999998</v>
      </c>
      <c r="D3" s="1">
        <v>202719</v>
      </c>
    </row>
    <row r="7" spans="1:4" ht="12.75">
      <c r="A7" s="1" t="s">
        <v>5</v>
      </c>
      <c r="B7" s="1">
        <v>0</v>
      </c>
      <c r="C7" s="1">
        <f>B7*0.4184</f>
        <v>0</v>
      </c>
      <c r="D7" s="1">
        <v>1241</v>
      </c>
    </row>
    <row r="8" ht="12.75">
      <c r="C8"/>
    </row>
    <row r="9" spans="1:10" s="8" customFormat="1" ht="12.75">
      <c r="A9" s="8" t="s">
        <v>6</v>
      </c>
      <c r="B9" s="8">
        <v>4.82</v>
      </c>
      <c r="C9" s="9"/>
      <c r="D9" s="8">
        <v>13549</v>
      </c>
      <c r="E9" s="8">
        <f>(D9-1241)/756788</f>
        <v>0.016263471408109006</v>
      </c>
      <c r="F9" s="10">
        <f>(E9/B9)*100</f>
        <v>0.3374164192553736</v>
      </c>
      <c r="G9" s="10">
        <f>F9*44/12</f>
        <v>1.2371935372697032</v>
      </c>
      <c r="H9" s="8">
        <f>(D9-1241)/976466</f>
        <v>0.012604637539863139</v>
      </c>
      <c r="I9" s="8">
        <f>(H9/B9)*100</f>
        <v>0.26150700290172485</v>
      </c>
      <c r="J9" s="8">
        <f>I9*44/12</f>
        <v>0.9588590106396578</v>
      </c>
    </row>
    <row r="10" spans="1:10" s="3" customFormat="1" ht="12.75">
      <c r="A10" s="3" t="s">
        <v>7</v>
      </c>
      <c r="B10" s="3">
        <v>6.05</v>
      </c>
      <c r="C10" s="4"/>
      <c r="D10" s="3">
        <v>5139</v>
      </c>
      <c r="E10" s="3">
        <f aca="true" t="shared" si="0" ref="E10:E50">(D10-1241)/756788</f>
        <v>0.0051507159204427135</v>
      </c>
      <c r="F10" s="5">
        <f>(E10/B10)*100</f>
        <v>0.0851358003378961</v>
      </c>
      <c r="G10" s="5">
        <f aca="true" t="shared" si="1" ref="G10:G50">F10*44/12</f>
        <v>0.31216460123895234</v>
      </c>
      <c r="H10" s="3">
        <f aca="true" t="shared" si="2" ref="H10:H50">(D10-1241)/976466</f>
        <v>0.0039919464681822</v>
      </c>
      <c r="I10" s="3">
        <f aca="true" t="shared" si="3" ref="I10:I50">(H10/B10)*100</f>
        <v>0.06598258625094545</v>
      </c>
      <c r="J10" s="3">
        <f aca="true" t="shared" si="4" ref="J10:J50">I10*44/12</f>
        <v>0.2419361495868</v>
      </c>
    </row>
    <row r="11" spans="1:10" ht="12.75">
      <c r="A11" s="1" t="s">
        <v>10</v>
      </c>
      <c r="B11" s="1">
        <v>6.48</v>
      </c>
      <c r="C11"/>
      <c r="D11" s="1">
        <v>2415</v>
      </c>
      <c r="E11" s="1">
        <f t="shared" si="0"/>
        <v>0.0015512930966135826</v>
      </c>
      <c r="F11" s="2">
        <f aca="true" t="shared" si="5" ref="F11:F50">(E11/B11)*100</f>
        <v>0.023939708281073804</v>
      </c>
      <c r="G11" s="2">
        <f t="shared" si="1"/>
        <v>0.08777893036393729</v>
      </c>
      <c r="H11" s="1">
        <f t="shared" si="2"/>
        <v>0.0012022948059635461</v>
      </c>
      <c r="I11" s="1">
        <f t="shared" si="3"/>
        <v>0.018553932190795465</v>
      </c>
      <c r="J11" s="1">
        <f t="shared" si="4"/>
        <v>0.06803108469958337</v>
      </c>
    </row>
    <row r="12" spans="1:10" ht="12.75">
      <c r="A12" s="1" t="s">
        <v>11</v>
      </c>
      <c r="B12" s="1">
        <v>8.84</v>
      </c>
      <c r="C12"/>
      <c r="D12" s="1">
        <v>2782</v>
      </c>
      <c r="E12" s="1">
        <f t="shared" si="0"/>
        <v>0.002036237361057522</v>
      </c>
      <c r="F12" s="2">
        <f t="shared" si="5"/>
        <v>0.023034359287981022</v>
      </c>
      <c r="G12" s="2">
        <f t="shared" si="1"/>
        <v>0.08445931738926375</v>
      </c>
      <c r="H12" s="1">
        <f t="shared" si="2"/>
        <v>0.0015781399454768523</v>
      </c>
      <c r="I12" s="1">
        <f t="shared" si="3"/>
        <v>0.017852261826661223</v>
      </c>
      <c r="J12" s="1">
        <f t="shared" si="4"/>
        <v>0.06545829336442448</v>
      </c>
    </row>
    <row r="13" spans="1:10" ht="12.75">
      <c r="A13" s="1" t="s">
        <v>12</v>
      </c>
      <c r="B13" s="1">
        <v>5.96</v>
      </c>
      <c r="C13"/>
      <c r="D13" s="1">
        <v>2463</v>
      </c>
      <c r="E13" s="1">
        <f t="shared" si="0"/>
        <v>0.0016147190494563868</v>
      </c>
      <c r="F13" s="2">
        <f t="shared" si="5"/>
        <v>0.027092601500946084</v>
      </c>
      <c r="G13" s="2">
        <f t="shared" si="1"/>
        <v>0.09933953883680231</v>
      </c>
      <c r="H13" s="1">
        <f t="shared" si="2"/>
        <v>0.0012514516634475753</v>
      </c>
      <c r="I13" s="1">
        <f t="shared" si="3"/>
        <v>0.020997511131670726</v>
      </c>
      <c r="J13" s="1">
        <f t="shared" si="4"/>
        <v>0.07699087414945933</v>
      </c>
    </row>
    <row r="14" spans="1:10" ht="12.75">
      <c r="A14" s="1" t="s">
        <v>13</v>
      </c>
      <c r="B14" s="1">
        <v>7.73</v>
      </c>
      <c r="C14"/>
      <c r="D14" s="1">
        <v>2504</v>
      </c>
      <c r="E14" s="1">
        <f t="shared" si="0"/>
        <v>0.0016688953841762818</v>
      </c>
      <c r="F14" s="2">
        <f t="shared" si="5"/>
        <v>0.021589849730611666</v>
      </c>
      <c r="G14" s="2">
        <f t="shared" si="1"/>
        <v>0.07916278234557611</v>
      </c>
      <c r="H14" s="1">
        <f t="shared" si="2"/>
        <v>0.0012934398125485167</v>
      </c>
      <c r="I14" s="1">
        <f t="shared" si="3"/>
        <v>0.016732727199851444</v>
      </c>
      <c r="J14" s="1">
        <f t="shared" si="4"/>
        <v>0.06135333306612196</v>
      </c>
    </row>
    <row r="15" spans="1:10" ht="12.75">
      <c r="A15" s="1" t="s">
        <v>14</v>
      </c>
      <c r="B15" s="1">
        <v>8.21</v>
      </c>
      <c r="C15"/>
      <c r="D15" s="1">
        <v>2552</v>
      </c>
      <c r="E15" s="1">
        <f t="shared" si="0"/>
        <v>0.001732321337019086</v>
      </c>
      <c r="F15" s="2">
        <f t="shared" si="5"/>
        <v>0.0211001380879304</v>
      </c>
      <c r="G15" s="2">
        <f t="shared" si="1"/>
        <v>0.07736717298907814</v>
      </c>
      <c r="H15" s="1">
        <f t="shared" si="2"/>
        <v>0.0013425966700325459</v>
      </c>
      <c r="I15" s="1">
        <f t="shared" si="3"/>
        <v>0.01635318721111505</v>
      </c>
      <c r="J15" s="1">
        <f t="shared" si="4"/>
        <v>0.05996168644075519</v>
      </c>
    </row>
    <row r="16" spans="1:10" ht="12.75">
      <c r="A16" s="1" t="s">
        <v>15</v>
      </c>
      <c r="B16" s="1">
        <v>5.91</v>
      </c>
      <c r="C16"/>
      <c r="D16" s="1">
        <v>2953</v>
      </c>
      <c r="E16" s="1">
        <f t="shared" si="0"/>
        <v>0.0022621923180600116</v>
      </c>
      <c r="F16" s="2">
        <f t="shared" si="5"/>
        <v>0.03827736578781746</v>
      </c>
      <c r="G16" s="2">
        <f t="shared" si="1"/>
        <v>0.14035034122199733</v>
      </c>
      <c r="H16" s="1">
        <f t="shared" si="2"/>
        <v>0.0017532612502637061</v>
      </c>
      <c r="I16" s="1">
        <f t="shared" si="3"/>
        <v>0.029666011002769985</v>
      </c>
      <c r="J16" s="1">
        <f t="shared" si="4"/>
        <v>0.10877537367682327</v>
      </c>
    </row>
    <row r="17" spans="1:10" ht="12.75">
      <c r="A17" s="1" t="s">
        <v>16</v>
      </c>
      <c r="B17" s="1">
        <v>6.88</v>
      </c>
      <c r="C17"/>
      <c r="D17" s="1">
        <v>1502</v>
      </c>
      <c r="E17" s="1">
        <f t="shared" si="0"/>
        <v>0.0003448786185827471</v>
      </c>
      <c r="F17" s="2">
        <f t="shared" si="5"/>
        <v>0.005012770618935278</v>
      </c>
      <c r="G17" s="2">
        <f t="shared" si="1"/>
        <v>0.018380158936096017</v>
      </c>
      <c r="H17" s="1">
        <f t="shared" si="2"/>
        <v>0.0002672904125694085</v>
      </c>
      <c r="I17" s="1">
        <f t="shared" si="3"/>
        <v>0.003885035066415821</v>
      </c>
      <c r="J17" s="1">
        <f t="shared" si="4"/>
        <v>0.01424512857685801</v>
      </c>
    </row>
    <row r="18" spans="1:10" ht="12.75">
      <c r="A18" s="1" t="s">
        <v>17</v>
      </c>
      <c r="B18" s="1">
        <v>6.54</v>
      </c>
      <c r="C18"/>
      <c r="D18" s="1">
        <v>2101</v>
      </c>
      <c r="E18" s="1">
        <f t="shared" si="0"/>
        <v>0.0011363816551002394</v>
      </c>
      <c r="F18" s="2">
        <f t="shared" si="5"/>
        <v>0.017375866285936382</v>
      </c>
      <c r="G18" s="2">
        <f t="shared" si="1"/>
        <v>0.06371150971510008</v>
      </c>
      <c r="H18" s="1">
        <f t="shared" si="2"/>
        <v>0.0008807270299221888</v>
      </c>
      <c r="I18" s="1">
        <f t="shared" si="3"/>
        <v>0.013466774157831636</v>
      </c>
      <c r="J18" s="1">
        <f t="shared" si="4"/>
        <v>0.04937817191204933</v>
      </c>
    </row>
    <row r="19" spans="1:10" ht="12.75">
      <c r="A19" s="1" t="s">
        <v>18</v>
      </c>
      <c r="B19" s="1">
        <v>5.76</v>
      </c>
      <c r="C19"/>
      <c r="D19" s="1">
        <v>1691</v>
      </c>
      <c r="E19" s="1">
        <f t="shared" si="0"/>
        <v>0.0005946183079012881</v>
      </c>
      <c r="F19" s="2">
        <f t="shared" si="5"/>
        <v>0.010323234512175141</v>
      </c>
      <c r="G19" s="2">
        <f t="shared" si="1"/>
        <v>0.03785185987797552</v>
      </c>
      <c r="H19" s="1">
        <f t="shared" si="2"/>
        <v>0.0004608455389127732</v>
      </c>
      <c r="I19" s="1">
        <f t="shared" si="3"/>
        <v>0.008000790606124535</v>
      </c>
      <c r="J19" s="1">
        <f t="shared" si="4"/>
        <v>0.029336232222456626</v>
      </c>
    </row>
    <row r="20" spans="1:10" ht="12.75">
      <c r="A20" s="1" t="s">
        <v>19</v>
      </c>
      <c r="B20" s="1">
        <v>6.92</v>
      </c>
      <c r="C20"/>
      <c r="D20" s="1">
        <v>2225</v>
      </c>
      <c r="E20" s="1">
        <f t="shared" si="0"/>
        <v>0.0013002320332774833</v>
      </c>
      <c r="F20" s="2">
        <f t="shared" si="5"/>
        <v>0.018789480249674615</v>
      </c>
      <c r="G20" s="2">
        <f t="shared" si="1"/>
        <v>0.06889476091547359</v>
      </c>
      <c r="H20" s="1">
        <f t="shared" si="2"/>
        <v>0.0010077155784225973</v>
      </c>
      <c r="I20" s="1">
        <f t="shared" si="3"/>
        <v>0.014562363850037535</v>
      </c>
      <c r="J20" s="1">
        <f t="shared" si="4"/>
        <v>0.0533953341168043</v>
      </c>
    </row>
    <row r="21" spans="1:10" s="8" customFormat="1" ht="12.75">
      <c r="A21" s="8" t="s">
        <v>6</v>
      </c>
      <c r="B21" s="8">
        <v>7.51</v>
      </c>
      <c r="C21" s="9"/>
      <c r="D21" s="8">
        <v>18468</v>
      </c>
      <c r="E21" s="8">
        <f t="shared" si="0"/>
        <v>0.022763310200478865</v>
      </c>
      <c r="F21" s="10">
        <f t="shared" si="5"/>
        <v>0.30310666045910606</v>
      </c>
      <c r="G21" s="10">
        <f t="shared" si="1"/>
        <v>1.1113910883500555</v>
      </c>
      <c r="H21" s="8">
        <f t="shared" si="2"/>
        <v>0.01764219133077854</v>
      </c>
      <c r="I21" s="8">
        <f t="shared" si="3"/>
        <v>0.23491599641516037</v>
      </c>
      <c r="J21" s="8">
        <f t="shared" si="4"/>
        <v>0.8613586535222547</v>
      </c>
    </row>
    <row r="22" spans="1:10" ht="12.75">
      <c r="A22" s="1" t="s">
        <v>10</v>
      </c>
      <c r="B22" s="1">
        <v>7.6</v>
      </c>
      <c r="C22"/>
      <c r="D22" s="1">
        <v>2748</v>
      </c>
      <c r="E22" s="1">
        <f t="shared" si="0"/>
        <v>0.0019913106444605358</v>
      </c>
      <c r="F22" s="2">
        <f t="shared" si="5"/>
        <v>0.026201455848164946</v>
      </c>
      <c r="G22" s="2">
        <f t="shared" si="1"/>
        <v>0.09607200477660481</v>
      </c>
      <c r="H22" s="1">
        <f t="shared" si="2"/>
        <v>0.0015433205047589982</v>
      </c>
      <c r="I22" s="1">
        <f t="shared" si="3"/>
        <v>0.020306848746828924</v>
      </c>
      <c r="J22" s="1">
        <f t="shared" si="4"/>
        <v>0.07445844540503939</v>
      </c>
    </row>
    <row r="23" spans="1:10" ht="12.75">
      <c r="A23" s="1" t="s">
        <v>11</v>
      </c>
      <c r="B23" s="1">
        <v>5.21</v>
      </c>
      <c r="C23"/>
      <c r="D23" s="1">
        <v>2457</v>
      </c>
      <c r="E23" s="1">
        <f t="shared" si="0"/>
        <v>0.0016067908053510362</v>
      </c>
      <c r="F23" s="2">
        <f t="shared" si="5"/>
        <v>0.0308405144981005</v>
      </c>
      <c r="G23" s="2">
        <f t="shared" si="1"/>
        <v>0.11308188649303517</v>
      </c>
      <c r="H23" s="1">
        <f t="shared" si="2"/>
        <v>0.0012453070562620716</v>
      </c>
      <c r="I23" s="1">
        <f t="shared" si="3"/>
        <v>0.02390224676126817</v>
      </c>
      <c r="J23" s="1">
        <f t="shared" si="4"/>
        <v>0.08764157145798329</v>
      </c>
    </row>
    <row r="24" spans="1:10" ht="12.75">
      <c r="A24" s="1" t="s">
        <v>12</v>
      </c>
      <c r="B24" s="1">
        <v>6.05</v>
      </c>
      <c r="C24"/>
      <c r="D24" s="1">
        <v>2352</v>
      </c>
      <c r="E24" s="1">
        <f t="shared" si="0"/>
        <v>0.0014680465335074023</v>
      </c>
      <c r="F24" s="2">
        <f t="shared" si="5"/>
        <v>0.02426523195880004</v>
      </c>
      <c r="G24" s="2">
        <f t="shared" si="1"/>
        <v>0.08897251718226683</v>
      </c>
      <c r="H24" s="1">
        <f t="shared" si="2"/>
        <v>0.0011377764305157579</v>
      </c>
      <c r="I24" s="1">
        <f t="shared" si="3"/>
        <v>0.018806221991995997</v>
      </c>
      <c r="J24" s="1">
        <f t="shared" si="4"/>
        <v>0.06895614730398532</v>
      </c>
    </row>
    <row r="25" spans="1:10" ht="12.75">
      <c r="A25" s="1" t="s">
        <v>13</v>
      </c>
      <c r="B25" s="1">
        <v>7.06</v>
      </c>
      <c r="C25"/>
      <c r="D25" s="1">
        <v>2766</v>
      </c>
      <c r="E25" s="1">
        <f t="shared" si="0"/>
        <v>0.0020150953767765875</v>
      </c>
      <c r="F25" s="2">
        <f t="shared" si="5"/>
        <v>0.028542427433096144</v>
      </c>
      <c r="G25" s="2">
        <f t="shared" si="1"/>
        <v>0.10465556725468587</v>
      </c>
      <c r="H25" s="1">
        <f t="shared" si="2"/>
        <v>0.0015617543263155092</v>
      </c>
      <c r="I25" s="1">
        <f t="shared" si="3"/>
        <v>0.022121166095120527</v>
      </c>
      <c r="J25" s="1">
        <f t="shared" si="4"/>
        <v>0.08111094234877526</v>
      </c>
    </row>
    <row r="26" spans="1:10" ht="12.75">
      <c r="A26" s="1" t="s">
        <v>14</v>
      </c>
      <c r="B26" s="1">
        <v>7.62</v>
      </c>
      <c r="C26"/>
      <c r="D26" s="1">
        <v>2610</v>
      </c>
      <c r="E26" s="1">
        <f t="shared" si="0"/>
        <v>0.0018089610300374742</v>
      </c>
      <c r="F26" s="2">
        <f t="shared" si="5"/>
        <v>0.023739646063483912</v>
      </c>
      <c r="G26" s="2">
        <f t="shared" si="1"/>
        <v>0.08704536889944102</v>
      </c>
      <c r="H26" s="1">
        <f t="shared" si="2"/>
        <v>0.0014019945394924144</v>
      </c>
      <c r="I26" s="1">
        <f t="shared" si="3"/>
        <v>0.018398878471029063</v>
      </c>
      <c r="J26" s="1">
        <f t="shared" si="4"/>
        <v>0.06746255439377323</v>
      </c>
    </row>
    <row r="27" spans="1:10" ht="12.75">
      <c r="A27" s="1" t="s">
        <v>15</v>
      </c>
      <c r="B27" s="1">
        <v>6.94</v>
      </c>
      <c r="C27"/>
      <c r="D27" s="1">
        <v>2887</v>
      </c>
      <c r="E27" s="1">
        <f t="shared" si="0"/>
        <v>0.002174981632901156</v>
      </c>
      <c r="F27" s="2">
        <f t="shared" si="5"/>
        <v>0.03133979298128466</v>
      </c>
      <c r="G27" s="2">
        <f t="shared" si="1"/>
        <v>0.11491257426471042</v>
      </c>
      <c r="H27" s="1">
        <f t="shared" si="2"/>
        <v>0.001685670571223166</v>
      </c>
      <c r="I27" s="1">
        <f t="shared" si="3"/>
        <v>0.02428920131445484</v>
      </c>
      <c r="J27" s="1">
        <f t="shared" si="4"/>
        <v>0.08906040481966775</v>
      </c>
    </row>
    <row r="28" spans="1:10" ht="12.75">
      <c r="A28" s="1" t="s">
        <v>16</v>
      </c>
      <c r="B28" s="1">
        <v>6.7</v>
      </c>
      <c r="C28"/>
      <c r="D28" s="1">
        <v>1573</v>
      </c>
      <c r="E28" s="1">
        <f t="shared" si="0"/>
        <v>0.00043869617382939476</v>
      </c>
      <c r="F28" s="2">
        <f t="shared" si="5"/>
        <v>0.006547704087005892</v>
      </c>
      <c r="G28" s="2">
        <f t="shared" si="1"/>
        <v>0.0240082483190216</v>
      </c>
      <c r="H28" s="1">
        <f t="shared" si="2"/>
        <v>0.00034000159759786826</v>
      </c>
      <c r="I28" s="1">
        <f t="shared" si="3"/>
        <v>0.005074650710415944</v>
      </c>
      <c r="J28" s="1">
        <f t="shared" si="4"/>
        <v>0.01860705260485846</v>
      </c>
    </row>
    <row r="29" spans="1:10" ht="12.75">
      <c r="A29" s="1" t="s">
        <v>17</v>
      </c>
      <c r="B29" s="1">
        <v>5.53</v>
      </c>
      <c r="C29"/>
      <c r="D29" s="1">
        <v>2375</v>
      </c>
      <c r="E29" s="1">
        <f t="shared" si="0"/>
        <v>0.001498438135911246</v>
      </c>
      <c r="F29" s="2">
        <f t="shared" si="5"/>
        <v>0.027096530486640975</v>
      </c>
      <c r="G29" s="2">
        <f t="shared" si="1"/>
        <v>0.09935394511768357</v>
      </c>
      <c r="H29" s="1">
        <f t="shared" si="2"/>
        <v>0.0011613307580601885</v>
      </c>
      <c r="I29" s="1">
        <f t="shared" si="3"/>
        <v>0.021000556203620045</v>
      </c>
      <c r="J29" s="1">
        <f t="shared" si="4"/>
        <v>0.0770020394132735</v>
      </c>
    </row>
    <row r="30" spans="1:10" ht="12.75">
      <c r="A30" s="1" t="s">
        <v>18</v>
      </c>
      <c r="B30" s="1">
        <v>5.82</v>
      </c>
      <c r="C30"/>
      <c r="D30" s="1">
        <v>1987</v>
      </c>
      <c r="E30" s="1">
        <f t="shared" si="0"/>
        <v>0.0009857450170985798</v>
      </c>
      <c r="F30" s="2">
        <f t="shared" si="5"/>
        <v>0.016937199606504808</v>
      </c>
      <c r="G30" s="2">
        <f t="shared" si="1"/>
        <v>0.06210306522385096</v>
      </c>
      <c r="H30" s="1">
        <f t="shared" si="2"/>
        <v>0.0007639794933976196</v>
      </c>
      <c r="I30" s="1">
        <f t="shared" si="3"/>
        <v>0.013126795419203086</v>
      </c>
      <c r="J30" s="1">
        <f t="shared" si="4"/>
        <v>0.048131583203744645</v>
      </c>
    </row>
    <row r="31" spans="1:10" ht="12.75">
      <c r="A31" s="1" t="s">
        <v>19</v>
      </c>
      <c r="B31" s="1">
        <v>8.29</v>
      </c>
      <c r="C31"/>
      <c r="D31" s="1">
        <v>2587</v>
      </c>
      <c r="E31" s="1">
        <f t="shared" si="0"/>
        <v>0.0017785694276336306</v>
      </c>
      <c r="F31" s="2">
        <f t="shared" si="5"/>
        <v>0.0214543959907555</v>
      </c>
      <c r="G31" s="2">
        <f t="shared" si="1"/>
        <v>0.07866611863277016</v>
      </c>
      <c r="H31" s="1">
        <f t="shared" si="2"/>
        <v>0.0013784402119479838</v>
      </c>
      <c r="I31" s="1">
        <f t="shared" si="3"/>
        <v>0.01662774682687556</v>
      </c>
      <c r="J31" s="1">
        <f t="shared" si="4"/>
        <v>0.06096840503187705</v>
      </c>
    </row>
    <row r="32" spans="1:12" s="3" customFormat="1" ht="12.75">
      <c r="A32" s="3" t="s">
        <v>7</v>
      </c>
      <c r="B32" s="3">
        <v>9.1</v>
      </c>
      <c r="C32" s="4"/>
      <c r="D32" s="3">
        <v>7645</v>
      </c>
      <c r="E32" s="3">
        <f t="shared" si="0"/>
        <v>0.008462079208444108</v>
      </c>
      <c r="F32" s="5">
        <f t="shared" si="5"/>
        <v>0.09298988141147371</v>
      </c>
      <c r="G32" s="5">
        <f t="shared" si="1"/>
        <v>0.34096289850873696</v>
      </c>
      <c r="H32" s="3">
        <f t="shared" si="2"/>
        <v>0.006558344069327555</v>
      </c>
      <c r="I32" s="3">
        <f t="shared" si="3"/>
        <v>0.07206971504755555</v>
      </c>
      <c r="J32" s="3">
        <f t="shared" si="4"/>
        <v>0.264255621841037</v>
      </c>
      <c r="L32" s="13" t="s">
        <v>24</v>
      </c>
    </row>
    <row r="33" spans="1:12" ht="12.75">
      <c r="A33" s="1" t="s">
        <v>16</v>
      </c>
      <c r="B33" s="1">
        <v>7.52</v>
      </c>
      <c r="C33"/>
      <c r="D33" s="1">
        <v>1600</v>
      </c>
      <c r="E33" s="1">
        <f t="shared" si="0"/>
        <v>0.00047437327230347203</v>
      </c>
      <c r="F33" s="2">
        <f t="shared" si="5"/>
        <v>0.00630815521680149</v>
      </c>
      <c r="G33" s="2">
        <f t="shared" si="1"/>
        <v>0.023129902461605466</v>
      </c>
      <c r="H33" s="1">
        <f t="shared" si="2"/>
        <v>0.00036765232993263465</v>
      </c>
      <c r="I33" s="1">
        <f t="shared" si="3"/>
        <v>0.004888993749104184</v>
      </c>
      <c r="J33" s="1">
        <f t="shared" si="4"/>
        <v>0.01792631041338201</v>
      </c>
      <c r="K33" s="6" t="s">
        <v>25</v>
      </c>
      <c r="L33" s="7">
        <v>0.2419361495868</v>
      </c>
    </row>
    <row r="34" spans="1:12" ht="12.75">
      <c r="A34" s="1" t="s">
        <v>17</v>
      </c>
      <c r="B34" s="1">
        <v>4.99</v>
      </c>
      <c r="C34"/>
      <c r="D34" s="1">
        <v>1831</v>
      </c>
      <c r="E34" s="1">
        <f t="shared" si="0"/>
        <v>0.0007796106703594666</v>
      </c>
      <c r="F34" s="2">
        <f t="shared" si="5"/>
        <v>0.015623460327845022</v>
      </c>
      <c r="G34" s="2">
        <f t="shared" si="1"/>
        <v>0.057286021202098414</v>
      </c>
      <c r="H34" s="1">
        <f t="shared" si="2"/>
        <v>0.0006042197065745248</v>
      </c>
      <c r="I34" s="1">
        <f t="shared" si="3"/>
        <v>0.012108611354198894</v>
      </c>
      <c r="J34" s="1">
        <f t="shared" si="4"/>
        <v>0.04439824163206261</v>
      </c>
      <c r="K34" s="6" t="s">
        <v>25</v>
      </c>
      <c r="L34" s="7">
        <v>0.264255621841037</v>
      </c>
    </row>
    <row r="35" spans="1:12" ht="12.75">
      <c r="A35" s="1" t="s">
        <v>18</v>
      </c>
      <c r="B35" s="1">
        <v>8.44</v>
      </c>
      <c r="C35"/>
      <c r="D35" s="1">
        <v>3570</v>
      </c>
      <c r="E35" s="1">
        <f t="shared" si="0"/>
        <v>0.0030774800868935553</v>
      </c>
      <c r="F35" s="2">
        <f t="shared" si="5"/>
        <v>0.03646303420489995</v>
      </c>
      <c r="G35" s="2">
        <f t="shared" si="1"/>
        <v>0.13369779208463314</v>
      </c>
      <c r="H35" s="1">
        <f t="shared" si="2"/>
        <v>0.0023851316891729973</v>
      </c>
      <c r="I35" s="1">
        <f t="shared" si="3"/>
        <v>0.028259854137120823</v>
      </c>
      <c r="J35" s="1">
        <f t="shared" si="4"/>
        <v>0.10361946516944302</v>
      </c>
      <c r="K35" s="6" t="s">
        <v>25</v>
      </c>
      <c r="L35" s="7">
        <v>0.2798864543368813</v>
      </c>
    </row>
    <row r="36" spans="1:12" ht="12.75">
      <c r="A36" s="1" t="s">
        <v>19</v>
      </c>
      <c r="B36" s="1">
        <v>6.33</v>
      </c>
      <c r="C36"/>
      <c r="D36" s="1">
        <v>2422</v>
      </c>
      <c r="E36" s="1">
        <f t="shared" si="0"/>
        <v>0.0015605427147364916</v>
      </c>
      <c r="F36" s="2">
        <f t="shared" si="5"/>
        <v>0.024653123455552792</v>
      </c>
      <c r="G36" s="2">
        <f t="shared" si="1"/>
        <v>0.09039478600369356</v>
      </c>
      <c r="H36" s="1">
        <f t="shared" si="2"/>
        <v>0.0012094635143466337</v>
      </c>
      <c r="I36" s="1">
        <f t="shared" si="3"/>
        <v>0.01910684856787731</v>
      </c>
      <c r="J36" s="1">
        <f t="shared" si="4"/>
        <v>0.07005844474888347</v>
      </c>
      <c r="K36" s="6" t="s">
        <v>25</v>
      </c>
      <c r="L36" s="7">
        <v>0.26803384497030985</v>
      </c>
    </row>
    <row r="37" spans="1:12" s="8" customFormat="1" ht="12.75">
      <c r="A37" s="8" t="s">
        <v>6</v>
      </c>
      <c r="B37" s="8">
        <v>8.63</v>
      </c>
      <c r="C37" s="9"/>
      <c r="D37" s="8">
        <v>12184</v>
      </c>
      <c r="E37" s="8">
        <f t="shared" si="0"/>
        <v>0.014459795874141767</v>
      </c>
      <c r="F37" s="10">
        <f t="shared" si="5"/>
        <v>0.16755267525077366</v>
      </c>
      <c r="G37" s="10">
        <f t="shared" si="1"/>
        <v>0.6143598092528367</v>
      </c>
      <c r="H37" s="8">
        <f t="shared" si="2"/>
        <v>0.011206739405161061</v>
      </c>
      <c r="I37" s="8">
        <f t="shared" si="3"/>
        <v>0.12985793053489061</v>
      </c>
      <c r="J37" s="8">
        <f t="shared" si="4"/>
        <v>0.4761457452945989</v>
      </c>
      <c r="K37" s="6" t="s">
        <v>25</v>
      </c>
      <c r="L37" s="7">
        <v>0.2434633104069297</v>
      </c>
    </row>
    <row r="38" spans="1:12" s="3" customFormat="1" ht="12.75">
      <c r="A38" s="3" t="s">
        <v>7</v>
      </c>
      <c r="B38" s="3">
        <v>5.93</v>
      </c>
      <c r="C38" s="4"/>
      <c r="D38" s="3">
        <v>5661</v>
      </c>
      <c r="E38" s="3">
        <f t="shared" si="0"/>
        <v>0.005840473157608207</v>
      </c>
      <c r="F38" s="5">
        <f t="shared" si="5"/>
        <v>0.09849027247231378</v>
      </c>
      <c r="G38" s="5">
        <f t="shared" si="1"/>
        <v>0.3611309990651505</v>
      </c>
      <c r="H38" s="3">
        <f t="shared" si="2"/>
        <v>0.004526527293321017</v>
      </c>
      <c r="I38" s="3">
        <f t="shared" si="3"/>
        <v>0.07633266936460399</v>
      </c>
      <c r="J38" s="3">
        <f t="shared" si="4"/>
        <v>0.2798864543368813</v>
      </c>
      <c r="K38" s="6" t="s">
        <v>25</v>
      </c>
      <c r="L38" s="7">
        <v>0.29763676759666596</v>
      </c>
    </row>
    <row r="39" spans="1:12" s="8" customFormat="1" ht="12.75">
      <c r="A39" s="8" t="s">
        <v>6</v>
      </c>
      <c r="B39" s="8">
        <v>4.71</v>
      </c>
      <c r="C39" s="9"/>
      <c r="D39" s="8">
        <v>12241</v>
      </c>
      <c r="E39" s="8">
        <f t="shared" si="0"/>
        <v>0.014535114193142597</v>
      </c>
      <c r="F39" s="10">
        <f t="shared" si="5"/>
        <v>0.30860115059750737</v>
      </c>
      <c r="G39" s="10">
        <f t="shared" si="1"/>
        <v>1.1315375521908604</v>
      </c>
      <c r="H39" s="8">
        <f t="shared" si="2"/>
        <v>0.011265113173423345</v>
      </c>
      <c r="I39" s="8">
        <f t="shared" si="3"/>
        <v>0.23917437735506042</v>
      </c>
      <c r="J39" s="8">
        <f t="shared" si="4"/>
        <v>0.8769727169685549</v>
      </c>
      <c r="K39" s="6" t="s">
        <v>26</v>
      </c>
      <c r="L39" s="7">
        <f>AVERAGE(L33:L38)</f>
        <v>0.2658686914564373</v>
      </c>
    </row>
    <row r="40" spans="1:12" s="3" customFormat="1" ht="12.75">
      <c r="A40" s="3" t="s">
        <v>7</v>
      </c>
      <c r="B40" s="3">
        <v>7.03</v>
      </c>
      <c r="C40" s="4"/>
      <c r="D40" s="3">
        <v>6259</v>
      </c>
      <c r="E40" s="3">
        <f t="shared" si="0"/>
        <v>0.006630654820108141</v>
      </c>
      <c r="F40" s="5">
        <f t="shared" si="5"/>
        <v>0.09431941422628934</v>
      </c>
      <c r="G40" s="5">
        <f t="shared" si="1"/>
        <v>0.3458378521630609</v>
      </c>
      <c r="H40" s="3">
        <f t="shared" si="2"/>
        <v>0.005138939809476213</v>
      </c>
      <c r="I40" s="3">
        <f t="shared" si="3"/>
        <v>0.07310013953735722</v>
      </c>
      <c r="J40" s="3">
        <f t="shared" si="4"/>
        <v>0.26803384497030985</v>
      </c>
      <c r="K40" s="6" t="s">
        <v>27</v>
      </c>
      <c r="L40" s="7">
        <f>STDEV(L33:L38)</f>
        <v>0.02139049266128353</v>
      </c>
    </row>
    <row r="41" spans="1:11" s="3" customFormat="1" ht="12.75">
      <c r="A41" s="3" t="s">
        <v>7</v>
      </c>
      <c r="B41" s="3">
        <v>8.56</v>
      </c>
      <c r="C41" s="4"/>
      <c r="D41" s="3">
        <v>6791</v>
      </c>
      <c r="E41" s="3">
        <f t="shared" si="0"/>
        <v>0.007333625797449219</v>
      </c>
      <c r="F41" s="5">
        <f t="shared" si="5"/>
        <v>0.085673198568332</v>
      </c>
      <c r="G41" s="5">
        <f t="shared" si="1"/>
        <v>0.3141350614172173</v>
      </c>
      <c r="H41" s="3">
        <f t="shared" si="2"/>
        <v>0.005683761646590869</v>
      </c>
      <c r="I41" s="3">
        <f t="shared" si="3"/>
        <v>0.06639908465643538</v>
      </c>
      <c r="J41" s="3">
        <f t="shared" si="4"/>
        <v>0.2434633104069297</v>
      </c>
      <c r="K41" s="6"/>
    </row>
    <row r="42" spans="1:12" ht="12.75">
      <c r="A42" s="1" t="s">
        <v>10</v>
      </c>
      <c r="B42" s="1">
        <v>9.89</v>
      </c>
      <c r="C42"/>
      <c r="D42" s="1">
        <v>3955</v>
      </c>
      <c r="E42" s="1">
        <f t="shared" si="0"/>
        <v>0.0035862090836535463</v>
      </c>
      <c r="F42" s="2">
        <f t="shared" si="5"/>
        <v>0.03626096141206821</v>
      </c>
      <c r="G42" s="2">
        <f t="shared" si="1"/>
        <v>0.13295685851091676</v>
      </c>
      <c r="H42" s="1">
        <f t="shared" si="2"/>
        <v>0.0027794106502428144</v>
      </c>
      <c r="I42" s="1">
        <f t="shared" si="3"/>
        <v>0.028103242166256967</v>
      </c>
      <c r="J42" s="1">
        <f t="shared" si="4"/>
        <v>0.10304522127627554</v>
      </c>
      <c r="K42" s="8" t="s">
        <v>6</v>
      </c>
      <c r="L42" s="12">
        <v>0.9588590106396578</v>
      </c>
    </row>
    <row r="43" spans="1:12" ht="12.75">
      <c r="A43" s="1" t="s">
        <v>11</v>
      </c>
      <c r="B43" s="1">
        <v>9.41</v>
      </c>
      <c r="C43"/>
      <c r="D43" s="1">
        <v>12289</v>
      </c>
      <c r="E43" s="1">
        <f t="shared" si="0"/>
        <v>0.014598540145985401</v>
      </c>
      <c r="F43" s="2">
        <f t="shared" si="5"/>
        <v>0.15513857753438257</v>
      </c>
      <c r="G43" s="2">
        <f t="shared" si="1"/>
        <v>0.5688414509594028</v>
      </c>
      <c r="H43" s="1">
        <f t="shared" si="2"/>
        <v>0.011314270030907373</v>
      </c>
      <c r="I43" s="1">
        <f t="shared" si="3"/>
        <v>0.12023666345278823</v>
      </c>
      <c r="J43" s="1">
        <f t="shared" si="4"/>
        <v>0.44086776599355687</v>
      </c>
      <c r="K43" s="8" t="s">
        <v>6</v>
      </c>
      <c r="L43" s="12">
        <v>0.8613586535222547</v>
      </c>
    </row>
    <row r="44" spans="1:12" ht="12.75">
      <c r="A44" s="1" t="s">
        <v>12</v>
      </c>
      <c r="B44" s="1">
        <v>5.94</v>
      </c>
      <c r="D44" s="1">
        <v>2582</v>
      </c>
      <c r="E44" s="1">
        <f t="shared" si="0"/>
        <v>0.0017719625575458385</v>
      </c>
      <c r="F44" s="2">
        <f t="shared" si="5"/>
        <v>0.029831019487303673</v>
      </c>
      <c r="G44" s="2">
        <f t="shared" si="1"/>
        <v>0.10938040478678013</v>
      </c>
      <c r="H44" s="1">
        <f t="shared" si="2"/>
        <v>0.001373319705960064</v>
      </c>
      <c r="I44" s="1">
        <f t="shared" si="3"/>
        <v>0.023119860369698046</v>
      </c>
      <c r="J44" s="1">
        <f t="shared" si="4"/>
        <v>0.08477282135555951</v>
      </c>
      <c r="K44" s="8" t="s">
        <v>6</v>
      </c>
      <c r="L44" s="12">
        <v>0.8769727169685549</v>
      </c>
    </row>
    <row r="45" spans="1:12" ht="12.75">
      <c r="A45" s="1" t="s">
        <v>13</v>
      </c>
      <c r="B45" s="1">
        <v>6.88</v>
      </c>
      <c r="D45" s="1">
        <v>2183</v>
      </c>
      <c r="E45" s="1">
        <f t="shared" si="0"/>
        <v>0.0012447343245400298</v>
      </c>
      <c r="F45" s="2">
        <f t="shared" si="5"/>
        <v>0.018092068670639967</v>
      </c>
      <c r="G45" s="2">
        <f t="shared" si="1"/>
        <v>0.06633758512567987</v>
      </c>
      <c r="H45" s="1">
        <f t="shared" si="2"/>
        <v>0.0009647033281240719</v>
      </c>
      <c r="I45" s="1">
        <f t="shared" si="3"/>
        <v>0.01402185069947779</v>
      </c>
      <c r="J45" s="1">
        <f t="shared" si="4"/>
        <v>0.0514134525647519</v>
      </c>
      <c r="K45" s="8" t="s">
        <v>6</v>
      </c>
      <c r="L45" s="12">
        <v>1.2074167129106963</v>
      </c>
    </row>
    <row r="46" spans="1:12" ht="12.75">
      <c r="A46" s="1" t="s">
        <v>14</v>
      </c>
      <c r="B46" s="1">
        <v>8.78</v>
      </c>
      <c r="D46" s="1">
        <v>2283</v>
      </c>
      <c r="E46" s="1">
        <f t="shared" si="0"/>
        <v>0.0013768717262958715</v>
      </c>
      <c r="F46" s="2">
        <f t="shared" si="5"/>
        <v>0.015681910322276442</v>
      </c>
      <c r="G46" s="2">
        <f t="shared" si="1"/>
        <v>0.057500337848346954</v>
      </c>
      <c r="H46" s="1">
        <f t="shared" si="2"/>
        <v>0.0010671134478824659</v>
      </c>
      <c r="I46" s="1">
        <f t="shared" si="3"/>
        <v>0.01215391170708959</v>
      </c>
      <c r="J46" s="1">
        <f t="shared" si="4"/>
        <v>0.04456434292599517</v>
      </c>
      <c r="K46" s="8" t="s">
        <v>6</v>
      </c>
      <c r="L46" s="12">
        <v>0.7159703818751871</v>
      </c>
    </row>
    <row r="47" spans="1:12" ht="12.75">
      <c r="A47" s="1" t="s">
        <v>15</v>
      </c>
      <c r="B47" s="1">
        <v>6.53</v>
      </c>
      <c r="D47" s="1">
        <v>2974</v>
      </c>
      <c r="E47" s="1">
        <f t="shared" si="0"/>
        <v>0.002289941172428738</v>
      </c>
      <c r="F47" s="2">
        <f t="shared" si="5"/>
        <v>0.035068011828924016</v>
      </c>
      <c r="G47" s="2">
        <f t="shared" si="1"/>
        <v>0.12858271003938807</v>
      </c>
      <c r="H47" s="1">
        <f t="shared" si="2"/>
        <v>0.0017747673754129687</v>
      </c>
      <c r="I47" s="1">
        <f t="shared" si="3"/>
        <v>0.027178673436645765</v>
      </c>
      <c r="J47" s="1">
        <f t="shared" si="4"/>
        <v>0.09965513593436781</v>
      </c>
      <c r="K47" s="11" t="s">
        <v>26</v>
      </c>
      <c r="L47" s="12">
        <f>AVERAGE(L41:L46)</f>
        <v>0.9241154951832702</v>
      </c>
    </row>
    <row r="48" spans="1:12" s="8" customFormat="1" ht="12.75">
      <c r="A48" s="8" t="s">
        <v>6</v>
      </c>
      <c r="B48" s="8">
        <v>7.31</v>
      </c>
      <c r="D48" s="8">
        <v>24746</v>
      </c>
      <c r="E48" s="8">
        <f t="shared" si="0"/>
        <v>0.031058896282710614</v>
      </c>
      <c r="F48" s="10">
        <f t="shared" si="5"/>
        <v>0.42488230208906447</v>
      </c>
      <c r="G48" s="10">
        <f t="shared" si="1"/>
        <v>1.5579017743265695</v>
      </c>
      <c r="H48" s="8">
        <f t="shared" si="2"/>
        <v>0.02407149864921052</v>
      </c>
      <c r="I48" s="8">
        <f t="shared" si="3"/>
        <v>0.32929546715746266</v>
      </c>
      <c r="J48" s="8">
        <f t="shared" si="4"/>
        <v>1.2074167129106963</v>
      </c>
      <c r="K48" s="11" t="s">
        <v>27</v>
      </c>
      <c r="L48" s="12">
        <f>STDEV(L41:L46)</f>
        <v>0.18093641337443264</v>
      </c>
    </row>
    <row r="49" spans="1:10" s="3" customFormat="1" ht="12.75">
      <c r="A49" s="3" t="s">
        <v>7</v>
      </c>
      <c r="B49" s="3">
        <v>6.38</v>
      </c>
      <c r="D49" s="3">
        <v>6298</v>
      </c>
      <c r="E49" s="3">
        <f t="shared" si="0"/>
        <v>0.006682188406792919</v>
      </c>
      <c r="F49" s="5">
        <f t="shared" si="5"/>
        <v>0.10473649540427774</v>
      </c>
      <c r="G49" s="5">
        <f t="shared" si="1"/>
        <v>0.38403381648235174</v>
      </c>
      <c r="H49" s="3">
        <f t="shared" si="2"/>
        <v>0.005178879756181987</v>
      </c>
      <c r="I49" s="3">
        <f t="shared" si="3"/>
        <v>0.0811736638899998</v>
      </c>
      <c r="J49" s="3">
        <f t="shared" si="4"/>
        <v>0.29763676759666596</v>
      </c>
    </row>
    <row r="50" spans="1:10" s="8" customFormat="1" ht="12.75">
      <c r="A50" s="8" t="s">
        <v>6</v>
      </c>
      <c r="B50" s="8">
        <v>5.08</v>
      </c>
      <c r="D50" s="8">
        <v>10927</v>
      </c>
      <c r="E50" s="8">
        <f t="shared" si="0"/>
        <v>0.012798828734070837</v>
      </c>
      <c r="F50" s="10">
        <f t="shared" si="5"/>
        <v>0.25194544752107945</v>
      </c>
      <c r="G50" s="10">
        <f t="shared" si="1"/>
        <v>0.9237999742439579</v>
      </c>
      <c r="H50" s="8">
        <f t="shared" si="2"/>
        <v>0.009919444199798047</v>
      </c>
      <c r="I50" s="8">
        <f t="shared" si="3"/>
        <v>0.19526464960232376</v>
      </c>
      <c r="J50" s="8">
        <f t="shared" si="4"/>
        <v>0.7159703818751871</v>
      </c>
    </row>
    <row r="56" spans="1:4" ht="12.75">
      <c r="A56" s="1" t="s">
        <v>4</v>
      </c>
      <c r="B56" s="1">
        <v>1.53</v>
      </c>
      <c r="C56" s="1">
        <f>B56*0.4184</f>
        <v>0.640152</v>
      </c>
      <c r="D56" s="1">
        <v>493631</v>
      </c>
    </row>
    <row r="57" spans="1:4" ht="12.75">
      <c r="A57" s="1" t="s">
        <v>4</v>
      </c>
      <c r="B57" s="1">
        <v>3.24</v>
      </c>
      <c r="C57" s="1">
        <f>B57*0.4184</f>
        <v>1.3556160000000002</v>
      </c>
      <c r="D57" s="1">
        <v>1016859</v>
      </c>
    </row>
    <row r="58" spans="1:4" ht="12.75">
      <c r="A58" s="1" t="s">
        <v>4</v>
      </c>
      <c r="B58" s="1">
        <v>6.17</v>
      </c>
      <c r="C58" s="1">
        <f>B58*0.4184</f>
        <v>2.581528</v>
      </c>
      <c r="D58" s="1">
        <v>1954726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3">
      <selection activeCell="A5" sqref="A1:IV16384"/>
    </sheetView>
  </sheetViews>
  <sheetFormatPr defaultColWidth="11.00390625" defaultRowHeight="12.75"/>
  <cols>
    <col min="1" max="2" width="10.75390625" style="1" customWidth="1"/>
    <col min="3" max="3" width="15.00390625" style="1" bestFit="1" customWidth="1"/>
    <col min="4" max="4" width="10.75390625" style="1" customWidth="1"/>
    <col min="5" max="5" width="15.625" style="1" bestFit="1" customWidth="1"/>
    <col min="6" max="7" width="10.75390625" style="2" customWidth="1"/>
    <col min="8" max="16384" width="10.7539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8</v>
      </c>
      <c r="F1" s="2" t="s">
        <v>9</v>
      </c>
      <c r="H1" s="1" t="s">
        <v>22</v>
      </c>
      <c r="I1" s="1" t="s">
        <v>23</v>
      </c>
      <c r="J1" s="1" t="s">
        <v>24</v>
      </c>
    </row>
    <row r="2" spans="5:10" ht="12.75">
      <c r="E2" s="1" t="s">
        <v>20</v>
      </c>
      <c r="F2" s="2" t="s">
        <v>20</v>
      </c>
      <c r="H2" s="1" t="s">
        <v>21</v>
      </c>
      <c r="I2" s="1" t="s">
        <v>21</v>
      </c>
      <c r="J2" s="1" t="s">
        <v>21</v>
      </c>
    </row>
    <row r="3" spans="1:4" ht="12.75">
      <c r="A3" s="1" t="s">
        <v>4</v>
      </c>
      <c r="B3" s="1">
        <v>0.546</v>
      </c>
      <c r="C3" s="1">
        <f>B3*0.4184</f>
        <v>0.22844640000000002</v>
      </c>
      <c r="D3" s="1">
        <v>202719</v>
      </c>
    </row>
    <row r="7" spans="1:4" ht="12.75">
      <c r="A7" s="1" t="s">
        <v>5</v>
      </c>
      <c r="B7" s="1">
        <v>0</v>
      </c>
      <c r="C7" s="1">
        <f>B7*0.4184</f>
        <v>0</v>
      </c>
      <c r="D7" s="1">
        <v>1279.5</v>
      </c>
    </row>
    <row r="8" ht="12.75">
      <c r="C8"/>
    </row>
    <row r="11" spans="1:10" ht="12.75">
      <c r="A11" s="1" t="s">
        <v>28</v>
      </c>
      <c r="B11" s="1">
        <v>10.407</v>
      </c>
      <c r="C11"/>
      <c r="D11" s="1">
        <v>2734</v>
      </c>
      <c r="E11" s="1">
        <f aca="true" t="shared" si="0" ref="E11:E50">(D11-1241)/756788</f>
        <v>0.001972811408214718</v>
      </c>
      <c r="F11" s="2">
        <f aca="true" t="shared" si="1" ref="F11:F50">(E11/B11)*100</f>
        <v>0.018956581226239246</v>
      </c>
      <c r="G11" s="2">
        <f aca="true" t="shared" si="2" ref="G11:G50">F11*44/12</f>
        <v>0.06950746449621058</v>
      </c>
      <c r="H11" s="8">
        <f aca="true" t="shared" si="3" ref="H11:H50">(D11-1279.5)/881780</f>
        <v>0.001649504411531221</v>
      </c>
      <c r="I11" s="1">
        <f aca="true" t="shared" si="4" ref="I11:I50">(H11/B11)*100</f>
        <v>0.015849951105325465</v>
      </c>
      <c r="J11" s="1">
        <f aca="true" t="shared" si="5" ref="J11:J50">I11*44/12</f>
        <v>0.05811648738619337</v>
      </c>
    </row>
    <row r="12" spans="1:10" ht="12.75">
      <c r="A12" s="1" t="s">
        <v>29</v>
      </c>
      <c r="B12" s="1">
        <v>9.746</v>
      </c>
      <c r="C12"/>
      <c r="D12" s="1">
        <v>1742</v>
      </c>
      <c r="E12" s="1">
        <f t="shared" si="0"/>
        <v>0.0006620083827967674</v>
      </c>
      <c r="F12" s="2">
        <f t="shared" si="1"/>
        <v>0.006792616281518237</v>
      </c>
      <c r="G12" s="2">
        <f t="shared" si="2"/>
        <v>0.0249062596989002</v>
      </c>
      <c r="H12" s="8">
        <f t="shared" si="3"/>
        <v>0.0005245072467055274</v>
      </c>
      <c r="I12" s="1">
        <f t="shared" si="4"/>
        <v>0.005381769410071079</v>
      </c>
      <c r="J12" s="1">
        <f t="shared" si="5"/>
        <v>0.019733154503593957</v>
      </c>
    </row>
    <row r="13" spans="1:10" ht="12.75">
      <c r="A13" s="1" t="s">
        <v>30</v>
      </c>
      <c r="B13" s="1">
        <v>7.879</v>
      </c>
      <c r="C13"/>
      <c r="D13" s="1">
        <v>2133</v>
      </c>
      <c r="E13" s="1">
        <f t="shared" si="0"/>
        <v>0.001178665623662109</v>
      </c>
      <c r="F13" s="2">
        <f t="shared" si="1"/>
        <v>0.014959584003834358</v>
      </c>
      <c r="G13" s="2">
        <f t="shared" si="2"/>
        <v>0.05485180801405931</v>
      </c>
      <c r="H13" s="8">
        <f t="shared" si="3"/>
        <v>0.0009679285082446868</v>
      </c>
      <c r="I13" s="1">
        <f t="shared" si="4"/>
        <v>0.012284915703067483</v>
      </c>
      <c r="J13" s="1">
        <f t="shared" si="5"/>
        <v>0.04504469091124744</v>
      </c>
    </row>
    <row r="14" spans="1:10" ht="12.75">
      <c r="A14" s="1" t="s">
        <v>31</v>
      </c>
      <c r="B14" s="1">
        <v>5.777</v>
      </c>
      <c r="C14"/>
      <c r="D14" s="1">
        <v>2802</v>
      </c>
      <c r="E14" s="1">
        <f t="shared" si="0"/>
        <v>0.0020626648414086906</v>
      </c>
      <c r="F14" s="2">
        <f t="shared" si="1"/>
        <v>0.0357047748209917</v>
      </c>
      <c r="G14" s="2">
        <f t="shared" si="2"/>
        <v>0.13091750767696955</v>
      </c>
      <c r="H14" s="8">
        <f t="shared" si="3"/>
        <v>0.001726621152668466</v>
      </c>
      <c r="I14" s="1">
        <f t="shared" si="4"/>
        <v>0.029887851006897455</v>
      </c>
      <c r="J14" s="1">
        <f t="shared" si="5"/>
        <v>0.10958878702529067</v>
      </c>
    </row>
    <row r="15" spans="1:10" ht="12.75">
      <c r="A15" s="1" t="s">
        <v>32</v>
      </c>
      <c r="B15" s="1">
        <v>5.425</v>
      </c>
      <c r="C15"/>
      <c r="D15" s="1">
        <v>1795</v>
      </c>
      <c r="E15" s="1">
        <f t="shared" si="0"/>
        <v>0.0007320412057273635</v>
      </c>
      <c r="F15" s="2">
        <f t="shared" si="1"/>
        <v>0.013493847110181818</v>
      </c>
      <c r="G15" s="2">
        <f t="shared" si="2"/>
        <v>0.049477439404000005</v>
      </c>
      <c r="H15" s="8">
        <f t="shared" si="3"/>
        <v>0.0005846129420036744</v>
      </c>
      <c r="I15" s="1">
        <f t="shared" si="4"/>
        <v>0.010776275428639159</v>
      </c>
      <c r="J15" s="1">
        <f t="shared" si="5"/>
        <v>0.03951300990501025</v>
      </c>
    </row>
    <row r="16" spans="1:10" ht="12.75">
      <c r="A16" s="1" t="s">
        <v>33</v>
      </c>
      <c r="B16" s="1">
        <v>8.033</v>
      </c>
      <c r="C16"/>
      <c r="D16" s="1">
        <v>2268</v>
      </c>
      <c r="E16" s="1">
        <f t="shared" si="0"/>
        <v>0.0013570511160324952</v>
      </c>
      <c r="F16" s="2">
        <f t="shared" si="1"/>
        <v>0.01689345345490471</v>
      </c>
      <c r="G16" s="2">
        <f t="shared" si="2"/>
        <v>0.061942662667983935</v>
      </c>
      <c r="H16" s="8">
        <f t="shared" si="3"/>
        <v>0.0011210279207965706</v>
      </c>
      <c r="I16" s="1">
        <f t="shared" si="4"/>
        <v>0.013955283465661283</v>
      </c>
      <c r="J16" s="1">
        <f t="shared" si="5"/>
        <v>0.0511693727074247</v>
      </c>
    </row>
    <row r="17" spans="1:10" ht="12.75">
      <c r="A17" s="1" t="s">
        <v>34</v>
      </c>
      <c r="B17" s="1">
        <v>5.92</v>
      </c>
      <c r="C17"/>
      <c r="D17" s="1">
        <v>2628</v>
      </c>
      <c r="E17" s="1">
        <f t="shared" si="0"/>
        <v>0.0018327457623535258</v>
      </c>
      <c r="F17" s="2">
        <f t="shared" si="1"/>
        <v>0.030958543282998748</v>
      </c>
      <c r="G17" s="2">
        <f t="shared" si="2"/>
        <v>0.11351465870432874</v>
      </c>
      <c r="H17" s="8">
        <f t="shared" si="3"/>
        <v>0.0015292930209349271</v>
      </c>
      <c r="I17" s="1">
        <f t="shared" si="4"/>
        <v>0.025832652380657555</v>
      </c>
      <c r="J17" s="1">
        <f t="shared" si="5"/>
        <v>0.09471972539574437</v>
      </c>
    </row>
    <row r="18" spans="1:10" ht="12.75">
      <c r="A18" s="1" t="s">
        <v>35</v>
      </c>
      <c r="B18" s="1">
        <v>5.167</v>
      </c>
      <c r="C18"/>
      <c r="D18" s="1">
        <v>2651</v>
      </c>
      <c r="E18" s="1">
        <f t="shared" si="0"/>
        <v>0.0018631373647573692</v>
      </c>
      <c r="F18" s="2">
        <f t="shared" si="1"/>
        <v>0.03605839684066904</v>
      </c>
      <c r="G18" s="2">
        <f t="shared" si="2"/>
        <v>0.1322141217491198</v>
      </c>
      <c r="H18" s="8">
        <f t="shared" si="3"/>
        <v>0.0015553766245548777</v>
      </c>
      <c r="I18" s="1">
        <f t="shared" si="4"/>
        <v>0.030102121628699005</v>
      </c>
      <c r="J18" s="1">
        <f t="shared" si="5"/>
        <v>0.11037444597189634</v>
      </c>
    </row>
    <row r="19" spans="1:10" ht="12.75">
      <c r="A19" s="1" t="s">
        <v>36</v>
      </c>
      <c r="B19" s="1">
        <v>7.08</v>
      </c>
      <c r="C19"/>
      <c r="D19" s="1">
        <v>2460</v>
      </c>
      <c r="E19" s="1">
        <f t="shared" si="0"/>
        <v>0.0016107549274037114</v>
      </c>
      <c r="F19" s="2">
        <f t="shared" si="1"/>
        <v>0.022750775810786883</v>
      </c>
      <c r="G19" s="2">
        <f t="shared" si="2"/>
        <v>0.08341951130621857</v>
      </c>
      <c r="H19" s="8">
        <f t="shared" si="3"/>
        <v>0.0013387693075370274</v>
      </c>
      <c r="I19" s="1">
        <f t="shared" si="4"/>
        <v>0.01890917101040999</v>
      </c>
      <c r="J19" s="1">
        <f t="shared" si="5"/>
        <v>0.06933362703816996</v>
      </c>
    </row>
    <row r="20" spans="1:10" ht="12.75">
      <c r="A20" s="1" t="s">
        <v>37</v>
      </c>
      <c r="B20" s="1">
        <v>5.563</v>
      </c>
      <c r="C20"/>
      <c r="D20" s="1">
        <v>2849</v>
      </c>
      <c r="E20" s="1">
        <f t="shared" si="0"/>
        <v>0.002124769420233936</v>
      </c>
      <c r="F20" s="2">
        <f t="shared" si="1"/>
        <v>0.03819466870814194</v>
      </c>
      <c r="G20" s="2">
        <f t="shared" si="2"/>
        <v>0.14004711859652044</v>
      </c>
      <c r="H20" s="8">
        <f t="shared" si="3"/>
        <v>0.0017799224296309738</v>
      </c>
      <c r="I20" s="1">
        <f t="shared" si="4"/>
        <v>0.03199572945588664</v>
      </c>
      <c r="J20" s="1">
        <f t="shared" si="5"/>
        <v>0.11731767467158434</v>
      </c>
    </row>
    <row r="21" spans="1:10" s="8" customFormat="1" ht="12.75">
      <c r="A21" s="8" t="s">
        <v>6</v>
      </c>
      <c r="B21" s="8">
        <v>5.452</v>
      </c>
      <c r="C21" s="9"/>
      <c r="D21" s="8">
        <v>9568</v>
      </c>
      <c r="E21" s="8">
        <f t="shared" si="0"/>
        <v>0.011003081444208947</v>
      </c>
      <c r="F21" s="10">
        <f t="shared" si="1"/>
        <v>0.20181734123640768</v>
      </c>
      <c r="G21" s="10">
        <f t="shared" si="2"/>
        <v>0.7399969178668281</v>
      </c>
      <c r="H21" s="8">
        <f t="shared" si="3"/>
        <v>0.009399736895824354</v>
      </c>
      <c r="I21" s="8">
        <f t="shared" si="4"/>
        <v>0.17240896727484142</v>
      </c>
      <c r="J21" s="8">
        <f t="shared" si="5"/>
        <v>0.6321662133410852</v>
      </c>
    </row>
    <row r="22" spans="1:10" ht="12.75">
      <c r="A22" s="1" t="s">
        <v>28</v>
      </c>
      <c r="B22" s="1">
        <v>6.554</v>
      </c>
      <c r="C22"/>
      <c r="D22" s="1">
        <v>2175</v>
      </c>
      <c r="E22" s="1">
        <f t="shared" si="0"/>
        <v>0.0012341633323995624</v>
      </c>
      <c r="F22" s="2">
        <f t="shared" si="1"/>
        <v>0.018830688623734552</v>
      </c>
      <c r="G22" s="2">
        <f t="shared" si="2"/>
        <v>0.06904585828702668</v>
      </c>
      <c r="H22" s="8">
        <f t="shared" si="3"/>
        <v>0.0010155594365941617</v>
      </c>
      <c r="I22" s="1">
        <f t="shared" si="4"/>
        <v>0.01549526146771684</v>
      </c>
      <c r="J22" s="1">
        <f t="shared" si="5"/>
        <v>0.05681595871496175</v>
      </c>
    </row>
    <row r="23" spans="1:10" ht="12.75">
      <c r="A23" s="1" t="s">
        <v>29</v>
      </c>
      <c r="B23" s="1">
        <v>6.236</v>
      </c>
      <c r="C23"/>
      <c r="D23" s="1">
        <v>2159</v>
      </c>
      <c r="E23" s="1">
        <f t="shared" si="0"/>
        <v>0.0012130213481186276</v>
      </c>
      <c r="F23" s="2">
        <f t="shared" si="1"/>
        <v>0.01945191385693758</v>
      </c>
      <c r="G23" s="2">
        <f t="shared" si="2"/>
        <v>0.07132368414210447</v>
      </c>
      <c r="H23" s="8">
        <f t="shared" si="3"/>
        <v>0.000997414321032457</v>
      </c>
      <c r="I23" s="1">
        <f t="shared" si="4"/>
        <v>0.01599445671957115</v>
      </c>
      <c r="J23" s="1">
        <f t="shared" si="5"/>
        <v>0.05864634130509422</v>
      </c>
    </row>
    <row r="24" spans="1:10" ht="12.75">
      <c r="A24" s="1" t="s">
        <v>30</v>
      </c>
      <c r="B24" s="1">
        <v>5.379</v>
      </c>
      <c r="C24"/>
      <c r="D24" s="1">
        <v>1922</v>
      </c>
      <c r="E24" s="1">
        <f t="shared" si="0"/>
        <v>0.0008998557059572826</v>
      </c>
      <c r="F24" s="2">
        <f t="shared" si="1"/>
        <v>0.016729051979127767</v>
      </c>
      <c r="G24" s="2">
        <f t="shared" si="2"/>
        <v>0.06133985725680181</v>
      </c>
      <c r="H24" s="8">
        <f t="shared" si="3"/>
        <v>0.0007286397967747057</v>
      </c>
      <c r="I24" s="1">
        <f t="shared" si="4"/>
        <v>0.013546008491814572</v>
      </c>
      <c r="J24" s="1">
        <f t="shared" si="5"/>
        <v>0.049668697803320096</v>
      </c>
    </row>
    <row r="25" spans="1:10" ht="12.75">
      <c r="A25" s="1" t="s">
        <v>31</v>
      </c>
      <c r="B25" s="1">
        <v>6.824</v>
      </c>
      <c r="C25"/>
      <c r="D25" s="1">
        <v>2534</v>
      </c>
      <c r="E25" s="1">
        <f t="shared" si="0"/>
        <v>0.0017085366047030345</v>
      </c>
      <c r="F25" s="2">
        <f t="shared" si="1"/>
        <v>0.025037171815695113</v>
      </c>
      <c r="G25" s="2">
        <f t="shared" si="2"/>
        <v>0.0918029633242154</v>
      </c>
      <c r="H25" s="8">
        <f t="shared" si="3"/>
        <v>0.0014226904670099118</v>
      </c>
      <c r="I25" s="1">
        <f t="shared" si="4"/>
        <v>0.02084833626919566</v>
      </c>
      <c r="J25" s="1">
        <f t="shared" si="5"/>
        <v>0.07644389965371742</v>
      </c>
    </row>
    <row r="26" spans="1:10" ht="12.75">
      <c r="A26" s="1" t="s">
        <v>32</v>
      </c>
      <c r="B26" s="1">
        <v>7.257</v>
      </c>
      <c r="C26"/>
      <c r="D26" s="1">
        <v>2127</v>
      </c>
      <c r="E26" s="1">
        <f t="shared" si="0"/>
        <v>0.0011707373795567582</v>
      </c>
      <c r="F26" s="2">
        <f t="shared" si="1"/>
        <v>0.01613252555541902</v>
      </c>
      <c r="G26" s="2">
        <f t="shared" si="2"/>
        <v>0.05915259370320308</v>
      </c>
      <c r="H26" s="8">
        <f t="shared" si="3"/>
        <v>0.0009611240899090476</v>
      </c>
      <c r="I26" s="1">
        <f t="shared" si="4"/>
        <v>0.013244096595136387</v>
      </c>
      <c r="J26" s="1">
        <f t="shared" si="5"/>
        <v>0.048561687515500086</v>
      </c>
    </row>
    <row r="27" spans="1:10" ht="12.75">
      <c r="A27" s="1" t="s">
        <v>33</v>
      </c>
      <c r="B27" s="1">
        <v>5.798</v>
      </c>
      <c r="C27"/>
      <c r="D27" s="1">
        <v>2174</v>
      </c>
      <c r="E27" s="1">
        <f t="shared" si="0"/>
        <v>0.001232841958382004</v>
      </c>
      <c r="F27" s="2">
        <f t="shared" si="1"/>
        <v>0.021263227981752394</v>
      </c>
      <c r="G27" s="2">
        <f t="shared" si="2"/>
        <v>0.07796516926642545</v>
      </c>
      <c r="H27" s="8">
        <f t="shared" si="3"/>
        <v>0.0010144253668715553</v>
      </c>
      <c r="I27" s="1">
        <f t="shared" si="4"/>
        <v>0.017496125679054075</v>
      </c>
      <c r="J27" s="1">
        <f t="shared" si="5"/>
        <v>0.06415246082319827</v>
      </c>
    </row>
    <row r="28" spans="1:10" ht="12.75">
      <c r="A28" s="1" t="s">
        <v>34</v>
      </c>
      <c r="B28" s="1">
        <v>8.989</v>
      </c>
      <c r="C28"/>
      <c r="D28" s="1">
        <v>2676</v>
      </c>
      <c r="E28" s="1">
        <f t="shared" si="0"/>
        <v>0.0018961717151963298</v>
      </c>
      <c r="F28" s="2">
        <f t="shared" si="1"/>
        <v>0.021094356604698293</v>
      </c>
      <c r="G28" s="2">
        <f t="shared" si="2"/>
        <v>0.07734597421722707</v>
      </c>
      <c r="H28" s="8">
        <f t="shared" si="3"/>
        <v>0.0015837283676200414</v>
      </c>
      <c r="I28" s="1">
        <f t="shared" si="4"/>
        <v>0.01761851560373836</v>
      </c>
      <c r="J28" s="1">
        <f t="shared" si="5"/>
        <v>0.06460122388037398</v>
      </c>
    </row>
    <row r="29" spans="1:10" ht="12.75">
      <c r="A29" s="1" t="s">
        <v>35</v>
      </c>
      <c r="B29" s="1">
        <v>5.442</v>
      </c>
      <c r="C29"/>
      <c r="D29" s="1">
        <v>2263</v>
      </c>
      <c r="E29" s="1">
        <f t="shared" si="0"/>
        <v>0.001350444245944703</v>
      </c>
      <c r="F29" s="2">
        <f t="shared" si="1"/>
        <v>0.02481521951386812</v>
      </c>
      <c r="G29" s="2">
        <f t="shared" si="2"/>
        <v>0.09098913821751643</v>
      </c>
      <c r="H29" s="8">
        <f t="shared" si="3"/>
        <v>0.001115357572183538</v>
      </c>
      <c r="I29" s="1">
        <f t="shared" si="4"/>
        <v>0.020495361488120874</v>
      </c>
      <c r="J29" s="1">
        <f t="shared" si="5"/>
        <v>0.07514965878977654</v>
      </c>
    </row>
    <row r="30" spans="1:10" ht="12.75">
      <c r="A30" s="1" t="s">
        <v>36</v>
      </c>
      <c r="B30" s="1">
        <v>6.543</v>
      </c>
      <c r="C30"/>
      <c r="D30" s="1">
        <v>2029</v>
      </c>
      <c r="E30" s="1">
        <f t="shared" si="0"/>
        <v>0.0010412427258360334</v>
      </c>
      <c r="F30" s="2">
        <f t="shared" si="1"/>
        <v>0.015913842669051406</v>
      </c>
      <c r="G30" s="2">
        <f t="shared" si="2"/>
        <v>0.05835075645318849</v>
      </c>
      <c r="H30" s="8">
        <f t="shared" si="3"/>
        <v>0.0008499852570936061</v>
      </c>
      <c r="I30" s="1">
        <f t="shared" si="4"/>
        <v>0.012990757406290784</v>
      </c>
      <c r="J30" s="1">
        <f t="shared" si="5"/>
        <v>0.04763277715639954</v>
      </c>
    </row>
    <row r="31" spans="1:10" ht="12.75">
      <c r="A31" s="1" t="s">
        <v>37</v>
      </c>
      <c r="B31" s="1">
        <v>8.679</v>
      </c>
      <c r="C31"/>
      <c r="D31" s="1">
        <v>3289</v>
      </c>
      <c r="E31" s="1">
        <f t="shared" si="0"/>
        <v>0.00270617398795964</v>
      </c>
      <c r="F31" s="2">
        <f t="shared" si="1"/>
        <v>0.031180711924871988</v>
      </c>
      <c r="G31" s="2">
        <f t="shared" si="2"/>
        <v>0.11432927705786396</v>
      </c>
      <c r="H31" s="8">
        <f t="shared" si="3"/>
        <v>0.0022789131075778538</v>
      </c>
      <c r="I31" s="1">
        <f t="shared" si="4"/>
        <v>0.026257784394260325</v>
      </c>
      <c r="J31" s="1">
        <f t="shared" si="5"/>
        <v>0.09627854277895453</v>
      </c>
    </row>
    <row r="32" spans="1:10" s="3" customFormat="1" ht="12.75">
      <c r="A32" s="1" t="s">
        <v>28</v>
      </c>
      <c r="B32" s="3">
        <v>7.906</v>
      </c>
      <c r="C32" s="4"/>
      <c r="D32" s="3">
        <v>2028</v>
      </c>
      <c r="E32" s="3">
        <f t="shared" si="0"/>
        <v>0.0010399213518184748</v>
      </c>
      <c r="F32" s="5">
        <f t="shared" si="1"/>
        <v>0.013153571361225334</v>
      </c>
      <c r="G32" s="5">
        <f t="shared" si="2"/>
        <v>0.04822976165782622</v>
      </c>
      <c r="H32" s="8">
        <f t="shared" si="3"/>
        <v>0.0008488511873709995</v>
      </c>
      <c r="I32" s="3">
        <f t="shared" si="4"/>
        <v>0.010736797209347325</v>
      </c>
      <c r="J32" s="3">
        <f t="shared" si="5"/>
        <v>0.039368256434273524</v>
      </c>
    </row>
    <row r="33" spans="1:10" ht="12.75">
      <c r="A33" s="1" t="s">
        <v>29</v>
      </c>
      <c r="B33" s="1">
        <v>5.544</v>
      </c>
      <c r="C33"/>
      <c r="D33" s="1">
        <v>2169</v>
      </c>
      <c r="E33" s="1">
        <f t="shared" si="0"/>
        <v>0.0012262350882942118</v>
      </c>
      <c r="F33" s="2">
        <f t="shared" si="1"/>
        <v>0.02211823752334437</v>
      </c>
      <c r="G33" s="2">
        <f t="shared" si="2"/>
        <v>0.08110020425226269</v>
      </c>
      <c r="H33" s="8">
        <f t="shared" si="3"/>
        <v>0.0010087550182585226</v>
      </c>
      <c r="I33" s="1">
        <f t="shared" si="4"/>
        <v>0.01819543683727494</v>
      </c>
      <c r="J33" s="1">
        <f t="shared" si="5"/>
        <v>0.06671660173667478</v>
      </c>
    </row>
    <row r="34" spans="1:10" ht="12.75">
      <c r="A34" s="1" t="s">
        <v>30</v>
      </c>
      <c r="B34" s="1">
        <v>9.6</v>
      </c>
      <c r="C34"/>
      <c r="D34" s="1">
        <v>2458</v>
      </c>
      <c r="E34" s="1">
        <f t="shared" si="0"/>
        <v>0.0016081121793685947</v>
      </c>
      <c r="F34" s="2">
        <f t="shared" si="1"/>
        <v>0.01675116853508953</v>
      </c>
      <c r="G34" s="2">
        <f t="shared" si="2"/>
        <v>0.06142095129532827</v>
      </c>
      <c r="H34" s="8">
        <f t="shared" si="3"/>
        <v>0.0013365011680918143</v>
      </c>
      <c r="I34" s="1">
        <f t="shared" si="4"/>
        <v>0.013921887167623066</v>
      </c>
      <c r="J34" s="1">
        <f t="shared" si="5"/>
        <v>0.05104691961461791</v>
      </c>
    </row>
    <row r="35" spans="1:10" ht="12.75">
      <c r="A35" s="1" t="s">
        <v>31</v>
      </c>
      <c r="B35" s="1">
        <v>6.8</v>
      </c>
      <c r="C35"/>
      <c r="D35" s="1">
        <v>3362</v>
      </c>
      <c r="E35" s="1">
        <f t="shared" si="0"/>
        <v>0.0028026342912414043</v>
      </c>
      <c r="F35" s="2">
        <f t="shared" si="1"/>
        <v>0.04121521016531477</v>
      </c>
      <c r="G35" s="2">
        <f t="shared" si="2"/>
        <v>0.15112243727282082</v>
      </c>
      <c r="H35" s="8">
        <f t="shared" si="3"/>
        <v>0.0023617001973281317</v>
      </c>
      <c r="I35" s="1">
        <f t="shared" si="4"/>
        <v>0.03473088525482546</v>
      </c>
      <c r="J35" s="1">
        <f t="shared" si="5"/>
        <v>0.12734657926769336</v>
      </c>
    </row>
    <row r="36" spans="1:10" ht="12.75">
      <c r="A36" s="1" t="s">
        <v>32</v>
      </c>
      <c r="B36" s="1">
        <v>7.261</v>
      </c>
      <c r="C36"/>
      <c r="D36" s="1">
        <v>1827</v>
      </c>
      <c r="E36" s="1">
        <f t="shared" si="0"/>
        <v>0.0007743251742892329</v>
      </c>
      <c r="F36" s="2">
        <f t="shared" si="1"/>
        <v>0.010664167115951424</v>
      </c>
      <c r="G36" s="2">
        <f t="shared" si="2"/>
        <v>0.03910194609182189</v>
      </c>
      <c r="H36" s="8">
        <f t="shared" si="3"/>
        <v>0.0006209031731270839</v>
      </c>
      <c r="I36" s="1">
        <f t="shared" si="4"/>
        <v>0.008551207452514583</v>
      </c>
      <c r="J36" s="1">
        <f t="shared" si="5"/>
        <v>0.0313544273258868</v>
      </c>
    </row>
    <row r="37" spans="1:10" s="8" customFormat="1" ht="12.75">
      <c r="A37" s="1" t="s">
        <v>33</v>
      </c>
      <c r="B37" s="8">
        <v>6.624</v>
      </c>
      <c r="C37" s="9"/>
      <c r="D37" s="8">
        <v>2826</v>
      </c>
      <c r="E37" s="8">
        <f t="shared" si="0"/>
        <v>0.0020943778178300924</v>
      </c>
      <c r="F37" s="10">
        <f t="shared" si="1"/>
        <v>0.03161802261216927</v>
      </c>
      <c r="G37" s="10">
        <f t="shared" si="2"/>
        <v>0.11593274957795398</v>
      </c>
      <c r="H37" s="8">
        <f t="shared" si="3"/>
        <v>0.0017538388260110232</v>
      </c>
      <c r="I37" s="8">
        <f t="shared" si="4"/>
        <v>0.026477035416833085</v>
      </c>
      <c r="J37" s="8">
        <f t="shared" si="5"/>
        <v>0.09708246319505465</v>
      </c>
    </row>
    <row r="38" spans="1:10" s="3" customFormat="1" ht="12.75">
      <c r="A38" s="1" t="s">
        <v>34</v>
      </c>
      <c r="B38" s="3">
        <v>6.812</v>
      </c>
      <c r="C38" s="4"/>
      <c r="D38" s="3">
        <v>2527</v>
      </c>
      <c r="E38" s="3">
        <f t="shared" si="0"/>
        <v>0.0016992869865801255</v>
      </c>
      <c r="F38" s="5">
        <f t="shared" si="1"/>
        <v>0.024945493050207358</v>
      </c>
      <c r="G38" s="5">
        <f t="shared" si="2"/>
        <v>0.09146680785076032</v>
      </c>
      <c r="H38" s="8">
        <f t="shared" si="3"/>
        <v>0.001414751978951666</v>
      </c>
      <c r="I38" s="3">
        <f t="shared" si="4"/>
        <v>0.020768525821369142</v>
      </c>
      <c r="J38" s="3">
        <f t="shared" si="5"/>
        <v>0.07615126134502019</v>
      </c>
    </row>
    <row r="39" spans="1:10" s="8" customFormat="1" ht="12.75">
      <c r="A39" s="1" t="s">
        <v>35</v>
      </c>
      <c r="B39" s="8">
        <v>6.885</v>
      </c>
      <c r="C39" s="9"/>
      <c r="D39" s="8">
        <v>2814</v>
      </c>
      <c r="E39" s="8">
        <f t="shared" si="0"/>
        <v>0.0020785213296193915</v>
      </c>
      <c r="F39" s="10">
        <f t="shared" si="1"/>
        <v>0.030189126065641128</v>
      </c>
      <c r="G39" s="10">
        <f t="shared" si="2"/>
        <v>0.11069346224068415</v>
      </c>
      <c r="H39" s="8">
        <f t="shared" si="3"/>
        <v>0.0017402299893397447</v>
      </c>
      <c r="I39" s="8">
        <f t="shared" si="4"/>
        <v>0.025275671595348506</v>
      </c>
      <c r="J39" s="8">
        <f t="shared" si="5"/>
        <v>0.09267746251627786</v>
      </c>
    </row>
    <row r="40" spans="1:10" s="3" customFormat="1" ht="12.75">
      <c r="A40" s="1" t="s">
        <v>36</v>
      </c>
      <c r="B40" s="3">
        <v>9.344</v>
      </c>
      <c r="C40" s="4"/>
      <c r="D40" s="3">
        <v>2512</v>
      </c>
      <c r="E40" s="3">
        <f t="shared" si="0"/>
        <v>0.0016794663763167491</v>
      </c>
      <c r="F40" s="5">
        <f t="shared" si="1"/>
        <v>0.017973741184896717</v>
      </c>
      <c r="G40" s="5">
        <f t="shared" si="2"/>
        <v>0.06590371767795462</v>
      </c>
      <c r="H40" s="8">
        <f t="shared" si="3"/>
        <v>0.0013977409331125679</v>
      </c>
      <c r="I40" s="3">
        <f t="shared" si="4"/>
        <v>0.014958700054714983</v>
      </c>
      <c r="J40" s="3">
        <f t="shared" si="5"/>
        <v>0.05484856686728826</v>
      </c>
    </row>
    <row r="41" spans="1:10" s="3" customFormat="1" ht="12.75">
      <c r="A41" s="1" t="s">
        <v>37</v>
      </c>
      <c r="B41" s="3">
        <v>5.726</v>
      </c>
      <c r="C41" s="4"/>
      <c r="D41" s="3">
        <v>3473</v>
      </c>
      <c r="E41" s="3">
        <f t="shared" si="0"/>
        <v>0.002949306807190389</v>
      </c>
      <c r="F41" s="5">
        <f t="shared" si="1"/>
        <v>0.051507279203464706</v>
      </c>
      <c r="G41" s="5">
        <f t="shared" si="2"/>
        <v>0.18886002374603725</v>
      </c>
      <c r="H41" s="8">
        <f t="shared" si="3"/>
        <v>0.0024875819365374583</v>
      </c>
      <c r="I41" s="3">
        <f t="shared" si="4"/>
        <v>0.04344362445926403</v>
      </c>
      <c r="J41" s="3">
        <f t="shared" si="5"/>
        <v>0.1592932896839681</v>
      </c>
    </row>
    <row r="42" spans="1:10" ht="12.75">
      <c r="A42" s="1" t="s">
        <v>15</v>
      </c>
      <c r="B42" s="1">
        <v>9.053</v>
      </c>
      <c r="C42"/>
      <c r="D42" s="1">
        <v>3880</v>
      </c>
      <c r="E42" s="1">
        <f t="shared" si="0"/>
        <v>0.003487106032336665</v>
      </c>
      <c r="F42" s="2">
        <f t="shared" si="1"/>
        <v>0.038518789708788956</v>
      </c>
      <c r="G42" s="2">
        <f t="shared" si="2"/>
        <v>0.1412355622655595</v>
      </c>
      <c r="H42" s="8">
        <f t="shared" si="3"/>
        <v>0.0029491483136383223</v>
      </c>
      <c r="I42" s="1">
        <f t="shared" si="4"/>
        <v>0.03257647535224038</v>
      </c>
      <c r="J42" s="1">
        <f t="shared" si="5"/>
        <v>0.11944707629154806</v>
      </c>
    </row>
    <row r="43" spans="1:10" ht="12.75">
      <c r="A43" s="1" t="s">
        <v>38</v>
      </c>
      <c r="B43" s="1">
        <v>8.706</v>
      </c>
      <c r="C43"/>
      <c r="D43" s="1">
        <v>3736</v>
      </c>
      <c r="E43" s="1">
        <f t="shared" si="0"/>
        <v>0.003296828173808253</v>
      </c>
      <c r="F43" s="2">
        <f t="shared" si="1"/>
        <v>0.0378684605307633</v>
      </c>
      <c r="G43" s="2">
        <f t="shared" si="2"/>
        <v>0.1388510219461321</v>
      </c>
      <c r="H43" s="8">
        <f t="shared" si="3"/>
        <v>0.00278584227358298</v>
      </c>
      <c r="I43" s="1">
        <f t="shared" si="4"/>
        <v>0.031999107208626004</v>
      </c>
      <c r="J43" s="1">
        <f t="shared" si="5"/>
        <v>0.11733005976496202</v>
      </c>
    </row>
    <row r="44" ht="12.75">
      <c r="H44" s="8"/>
    </row>
    <row r="45" spans="8:12" ht="12.75">
      <c r="H45" s="8"/>
      <c r="K45" s="8"/>
      <c r="L45" s="12"/>
    </row>
    <row r="46" spans="8:12" ht="12.75">
      <c r="H46" s="8"/>
      <c r="K46" s="8"/>
      <c r="L46" s="12"/>
    </row>
    <row r="47" spans="8:12" ht="12.75">
      <c r="H47" s="8"/>
      <c r="K47" s="8"/>
      <c r="L47" s="12"/>
    </row>
    <row r="48" spans="1:10" s="8" customFormat="1" ht="12.75">
      <c r="A48" s="3" t="s">
        <v>7</v>
      </c>
      <c r="B48" s="3">
        <v>6.922</v>
      </c>
      <c r="C48" s="4"/>
      <c r="D48" s="3">
        <v>5279</v>
      </c>
      <c r="E48" s="3">
        <f>(D48-1241)/756788</f>
        <v>0.005335708282900892</v>
      </c>
      <c r="F48" s="5">
        <f>(E48/B48)*100</f>
        <v>0.0770833326047514</v>
      </c>
      <c r="G48" s="5">
        <f>F48*44/12</f>
        <v>0.28263888621742184</v>
      </c>
      <c r="H48" s="8">
        <f>(D48-1279.5)/881780</f>
        <v>0.00453571185556488</v>
      </c>
      <c r="I48" s="3">
        <f>(H48/B48)*100</f>
        <v>0.06552603085184744</v>
      </c>
      <c r="J48" s="3">
        <f>I48*44/12</f>
        <v>0.2402621131234406</v>
      </c>
    </row>
    <row r="49" spans="1:10" s="3" customFormat="1" ht="12.75">
      <c r="A49" s="3" t="s">
        <v>7</v>
      </c>
      <c r="B49" s="3">
        <v>6.147</v>
      </c>
      <c r="C49" s="4"/>
      <c r="D49" s="3">
        <v>5534</v>
      </c>
      <c r="E49" s="3">
        <f>(D49-1241)/756788</f>
        <v>0.005672658657378289</v>
      </c>
      <c r="F49" s="5">
        <f>(E49/B49)*100</f>
        <v>0.0922833684297753</v>
      </c>
      <c r="G49" s="5">
        <f>F49*44/12</f>
        <v>0.3383723509091761</v>
      </c>
      <c r="H49" s="8">
        <f>(D49-1279.5)/881780</f>
        <v>0.00482489963482955</v>
      </c>
      <c r="I49" s="3">
        <f>(H49/B49)*100</f>
        <v>0.07849194135073287</v>
      </c>
      <c r="J49" s="3">
        <f>I49*44/12</f>
        <v>0.28780378495268716</v>
      </c>
    </row>
    <row r="50" spans="1:10" s="3" customFormat="1" ht="12.75">
      <c r="A50" s="3" t="s">
        <v>7</v>
      </c>
      <c r="B50" s="3">
        <v>7.449</v>
      </c>
      <c r="D50" s="3">
        <v>5858</v>
      </c>
      <c r="E50" s="3">
        <f t="shared" si="0"/>
        <v>0.006100783839067215</v>
      </c>
      <c r="F50" s="5">
        <f t="shared" si="1"/>
        <v>0.08190070934443838</v>
      </c>
      <c r="G50" s="5">
        <f t="shared" si="2"/>
        <v>0.3003026009296074</v>
      </c>
      <c r="H50" s="8">
        <f t="shared" si="3"/>
        <v>0.0051923382249540705</v>
      </c>
      <c r="I50" s="3">
        <f t="shared" si="4"/>
        <v>0.06970517149891356</v>
      </c>
      <c r="J50" s="3">
        <f t="shared" si="5"/>
        <v>0.2555856288293497</v>
      </c>
    </row>
    <row r="51" spans="1:10" s="8" customFormat="1" ht="12.75">
      <c r="A51" s="14" t="s">
        <v>6</v>
      </c>
      <c r="B51" s="14">
        <v>8.955</v>
      </c>
      <c r="C51" s="14"/>
      <c r="D51" s="14">
        <v>17045</v>
      </c>
      <c r="E51" s="14">
        <f>(D51-1241)/756788</f>
        <v>0.020882994973493236</v>
      </c>
      <c r="F51" s="15">
        <f>(E51/B50)*100</f>
        <v>0.28034628773651815</v>
      </c>
      <c r="G51" s="15">
        <f>F51*44/12</f>
        <v>1.0279363883672332</v>
      </c>
      <c r="H51" s="14">
        <f>(D51-1279.5)/881780</f>
        <v>0.0178791762117535</v>
      </c>
      <c r="I51" s="14">
        <f>(H51/B50)*100</f>
        <v>0.24002116004501944</v>
      </c>
      <c r="J51" s="14">
        <f>I51*44/12</f>
        <v>0.880077586831738</v>
      </c>
    </row>
    <row r="52" spans="1:10" ht="12.75">
      <c r="A52" s="14" t="s">
        <v>6</v>
      </c>
      <c r="B52" s="14">
        <v>5.452</v>
      </c>
      <c r="C52" s="16"/>
      <c r="D52" s="14">
        <v>9568</v>
      </c>
      <c r="E52" s="14">
        <f>(D52-1241)/756788</f>
        <v>0.011003081444208947</v>
      </c>
      <c r="F52" s="15">
        <f>(E52/B51)*100</f>
        <v>0.12287081456403066</v>
      </c>
      <c r="G52" s="15">
        <f>F52*44/12</f>
        <v>0.45052632006811244</v>
      </c>
      <c r="H52" s="14">
        <f>(D52-1279.5)/881780</f>
        <v>0.009399736895824354</v>
      </c>
      <c r="I52" s="14">
        <f>(H52/B51)*100</f>
        <v>0.10496635282885934</v>
      </c>
      <c r="J52" s="14">
        <f>I52*44/12</f>
        <v>0.3848766270391509</v>
      </c>
    </row>
    <row r="53" spans="1:10" ht="12.75">
      <c r="A53" s="14" t="s">
        <v>6</v>
      </c>
      <c r="B53" s="14">
        <v>5.146</v>
      </c>
      <c r="C53" s="14"/>
      <c r="D53" s="14">
        <v>13850</v>
      </c>
      <c r="E53" s="14">
        <f>(D53-1241)/756788</f>
        <v>0.016661204987394092</v>
      </c>
      <c r="F53" s="15">
        <f>(E53/B52)*100</f>
        <v>0.3055980371862453</v>
      </c>
      <c r="G53" s="15">
        <f>F53*44/12</f>
        <v>1.120526136349566</v>
      </c>
      <c r="H53" s="14">
        <f>(D53-1279.5)/881780</f>
        <v>0.014255823448025584</v>
      </c>
      <c r="I53" s="14">
        <f>(H53/B52)*100</f>
        <v>0.26147878664757124</v>
      </c>
      <c r="J53" s="14">
        <f>I53*44/12</f>
        <v>0.9587555510410946</v>
      </c>
    </row>
    <row r="54" spans="1:10" ht="12.75">
      <c r="A54" s="8" t="s">
        <v>6</v>
      </c>
      <c r="B54" s="14">
        <v>9.896</v>
      </c>
      <c r="C54" s="14"/>
      <c r="D54" s="14">
        <v>17881</v>
      </c>
      <c r="E54" s="14">
        <f>(D54-1241)/756788</f>
        <v>0.021987663652172074</v>
      </c>
      <c r="F54" s="15">
        <f>(E54/B53)*100</f>
        <v>0.427276790753441</v>
      </c>
      <c r="G54" s="15">
        <f>F54*44/12</f>
        <v>1.5666815660959503</v>
      </c>
      <c r="H54" s="14">
        <f>(D54-1279.5)/881780</f>
        <v>0.018827258499852572</v>
      </c>
      <c r="I54" s="14">
        <f>(H54/B53)*100</f>
        <v>0.3658619996084837</v>
      </c>
      <c r="J54" s="14">
        <f>I54*44/12</f>
        <v>1.34149399856444</v>
      </c>
    </row>
    <row r="57" spans="2:3" ht="12.75">
      <c r="B57" s="17"/>
      <c r="C57" s="17" t="s">
        <v>24</v>
      </c>
    </row>
    <row r="58" spans="2:3" ht="12.75">
      <c r="B58" s="18" t="s">
        <v>25</v>
      </c>
      <c r="C58" s="19">
        <f>J48</f>
        <v>0.2402621131234406</v>
      </c>
    </row>
    <row r="59" spans="2:3" ht="12.75">
      <c r="B59" s="18" t="s">
        <v>25</v>
      </c>
      <c r="C59" s="19">
        <f>J49</f>
        <v>0.28780378495268716</v>
      </c>
    </row>
    <row r="60" spans="2:3" ht="12.75">
      <c r="B60" s="18" t="s">
        <v>25</v>
      </c>
      <c r="C60" s="19">
        <f>J50</f>
        <v>0.2555856288293497</v>
      </c>
    </row>
    <row r="61" spans="2:3" ht="12.75">
      <c r="B61" s="18" t="s">
        <v>26</v>
      </c>
      <c r="C61" s="19">
        <f>AVERAGE(C58:C60)</f>
        <v>0.2612171756351591</v>
      </c>
    </row>
    <row r="62" spans="2:3" ht="12.75">
      <c r="B62" s="18" t="s">
        <v>27</v>
      </c>
      <c r="C62" s="19">
        <f>STDEV(C58:C60)</f>
        <v>0.02426599224531086</v>
      </c>
    </row>
    <row r="63" spans="2:3" ht="12.75">
      <c r="B63" s="18"/>
      <c r="C63" s="17"/>
    </row>
    <row r="64" spans="2:3" ht="12.75">
      <c r="B64" s="17" t="s">
        <v>6</v>
      </c>
      <c r="C64" s="19">
        <f>J51</f>
        <v>0.880077586831738</v>
      </c>
    </row>
    <row r="65" spans="2:3" ht="12.75">
      <c r="B65" s="17" t="s">
        <v>6</v>
      </c>
      <c r="C65" s="19"/>
    </row>
    <row r="66" spans="2:3" ht="12.75">
      <c r="B66" s="17" t="s">
        <v>6</v>
      </c>
      <c r="C66" s="19">
        <f>J53</f>
        <v>0.9587555510410946</v>
      </c>
    </row>
    <row r="67" spans="2:3" ht="12.75">
      <c r="B67" s="17" t="s">
        <v>6</v>
      </c>
      <c r="C67" s="19"/>
    </row>
    <row r="68" spans="2:3" ht="12.75">
      <c r="B68" s="18" t="s">
        <v>26</v>
      </c>
      <c r="C68" s="19">
        <f>AVERAGE(C64:C67)</f>
        <v>0.9194165689364162</v>
      </c>
    </row>
    <row r="69" spans="2:3" ht="12.75">
      <c r="B69" s="18" t="s">
        <v>27</v>
      </c>
      <c r="C69" s="19">
        <f>STDEV(C64:C67)</f>
        <v>0.05563372202239065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8"/>
  <sheetViews>
    <sheetView workbookViewId="0" topLeftCell="M1">
      <selection activeCell="A1" sqref="A1:IV16384"/>
    </sheetView>
  </sheetViews>
  <sheetFormatPr defaultColWidth="11.00390625" defaultRowHeight="12.75"/>
  <cols>
    <col min="1" max="1" width="13.00390625" style="1" customWidth="1"/>
    <col min="2" max="2" width="9.375" style="1" customWidth="1"/>
    <col min="3" max="3" width="15.00390625" style="1" bestFit="1" customWidth="1"/>
    <col min="4" max="4" width="8.375" style="1" customWidth="1"/>
    <col min="5" max="5" width="15.625" style="1" bestFit="1" customWidth="1"/>
    <col min="6" max="6" width="10.75390625" style="2" customWidth="1"/>
    <col min="7" max="7" width="8.75390625" style="2" customWidth="1"/>
    <col min="8" max="8" width="10.125" style="1" customWidth="1"/>
    <col min="9" max="9" width="8.125" style="1" customWidth="1"/>
    <col min="10" max="10" width="6.75390625" style="1" customWidth="1"/>
    <col min="11" max="16384" width="10.75390625" style="1" customWidth="1"/>
  </cols>
  <sheetData>
    <row r="1" spans="1:2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8</v>
      </c>
      <c r="F1" s="2" t="s">
        <v>9</v>
      </c>
      <c r="H1" s="1" t="s">
        <v>22</v>
      </c>
      <c r="I1" s="1" t="s">
        <v>23</v>
      </c>
      <c r="J1" s="1" t="s">
        <v>24</v>
      </c>
      <c r="T1" s="1" t="s">
        <v>0</v>
      </c>
      <c r="U1" s="1" t="s">
        <v>1</v>
      </c>
      <c r="V1" s="1" t="s">
        <v>2</v>
      </c>
      <c r="W1" s="1" t="s">
        <v>3</v>
      </c>
      <c r="X1" s="1" t="s">
        <v>8</v>
      </c>
      <c r="Y1" s="2" t="s">
        <v>9</v>
      </c>
      <c r="Z1" s="2"/>
      <c r="AA1" s="1" t="s">
        <v>22</v>
      </c>
      <c r="AB1" s="1" t="s">
        <v>23</v>
      </c>
      <c r="AC1" s="1" t="s">
        <v>24</v>
      </c>
    </row>
    <row r="2" spans="5:29" ht="12.75">
      <c r="E2" s="1" t="s">
        <v>20</v>
      </c>
      <c r="F2" s="2" t="s">
        <v>20</v>
      </c>
      <c r="H2" s="1" t="s">
        <v>21</v>
      </c>
      <c r="I2" s="1" t="s">
        <v>21</v>
      </c>
      <c r="J2" s="1" t="s">
        <v>21</v>
      </c>
      <c r="X2" s="1" t="s">
        <v>20</v>
      </c>
      <c r="Y2" s="2" t="s">
        <v>20</v>
      </c>
      <c r="Z2" s="2"/>
      <c r="AA2" s="1" t="s">
        <v>21</v>
      </c>
      <c r="AB2" s="1" t="s">
        <v>21</v>
      </c>
      <c r="AC2" s="1" t="s">
        <v>21</v>
      </c>
    </row>
    <row r="3" spans="1:26" ht="12.75">
      <c r="A3" s="1" t="s">
        <v>4</v>
      </c>
      <c r="B3">
        <v>0.587</v>
      </c>
      <c r="C3" s="1">
        <f>B3*0.4184</f>
        <v>0.24560079999999998</v>
      </c>
      <c r="D3">
        <v>178203</v>
      </c>
      <c r="T3" s="1" t="s">
        <v>4</v>
      </c>
      <c r="U3" s="20">
        <v>0.59</v>
      </c>
      <c r="V3" s="1">
        <f>U3*0.0486</f>
        <v>0.028673999999999998</v>
      </c>
      <c r="W3" s="20">
        <v>44848</v>
      </c>
      <c r="Y3" s="2"/>
      <c r="Z3" s="2"/>
    </row>
    <row r="4" spans="2:26" ht="12.75">
      <c r="B4">
        <v>0.59</v>
      </c>
      <c r="C4" s="1">
        <f>B4*0.4184</f>
        <v>0.246856</v>
      </c>
      <c r="D4">
        <v>180524</v>
      </c>
      <c r="U4" s="20">
        <v>0.587</v>
      </c>
      <c r="V4" s="1">
        <f>U4*0.0486</f>
        <v>0.028528199999999997</v>
      </c>
      <c r="W4" s="20">
        <v>42147</v>
      </c>
      <c r="Y4" s="2"/>
      <c r="Z4" s="2"/>
    </row>
    <row r="5" spans="2:26" ht="12.75">
      <c r="B5" s="20">
        <v>2.376</v>
      </c>
      <c r="C5" s="1">
        <f>B5*0.4184</f>
        <v>0.9941184</v>
      </c>
      <c r="D5" s="20">
        <v>721940</v>
      </c>
      <c r="U5" s="20">
        <v>2.376</v>
      </c>
      <c r="V5" s="1">
        <f>U5*0.0486</f>
        <v>0.11547359999999998</v>
      </c>
      <c r="W5" s="20">
        <v>217171</v>
      </c>
      <c r="Y5" s="2"/>
      <c r="Z5" s="2"/>
    </row>
    <row r="6" spans="21:26" ht="12.75">
      <c r="U6" s="20">
        <v>4.197</v>
      </c>
      <c r="V6" s="1">
        <f>U6*0.0486</f>
        <v>0.2039742</v>
      </c>
      <c r="W6" s="20">
        <v>419031</v>
      </c>
      <c r="Y6" s="2"/>
      <c r="Z6" s="2"/>
    </row>
    <row r="7" spans="1:26" ht="12.75">
      <c r="A7" s="1" t="s">
        <v>5</v>
      </c>
      <c r="B7" s="1">
        <v>0</v>
      </c>
      <c r="C7" s="1">
        <f>B7*0.4184</f>
        <v>0</v>
      </c>
      <c r="D7" s="1">
        <v>1207</v>
      </c>
      <c r="T7" s="1" t="s">
        <v>5</v>
      </c>
      <c r="U7" s="1">
        <v>0</v>
      </c>
      <c r="V7" s="1">
        <f>U7*0.4184</f>
        <v>0</v>
      </c>
      <c r="W7" s="1">
        <v>0</v>
      </c>
      <c r="Y7" s="2"/>
      <c r="Z7" s="2"/>
    </row>
    <row r="8" spans="3:26" ht="12.75">
      <c r="C8"/>
      <c r="V8"/>
      <c r="Y8" s="2"/>
      <c r="Z8" s="2"/>
    </row>
    <row r="9" spans="25:26" ht="12.75">
      <c r="Y9" s="2"/>
      <c r="Z9" s="2"/>
    </row>
    <row r="10" spans="25:26" ht="12.75">
      <c r="Y10" s="2"/>
      <c r="Z10" s="2"/>
    </row>
    <row r="11" spans="1:29" ht="12.75">
      <c r="A11" s="20" t="s">
        <v>39</v>
      </c>
      <c r="B11" s="20">
        <v>0.59</v>
      </c>
      <c r="C11" s="20"/>
      <c r="D11" s="20">
        <v>180524</v>
      </c>
      <c r="E11" s="21">
        <f aca="true" t="shared" si="0" ref="E11:E58">(D11-1241)/756788</f>
        <v>0.23689989798992583</v>
      </c>
      <c r="F11" s="22">
        <f aca="true" t="shared" si="1" ref="F11:F43">(E11/B11)*100</f>
        <v>40.15252508303828</v>
      </c>
      <c r="G11" s="22">
        <f aca="true" t="shared" si="2" ref="G11:G58">F11*44/12</f>
        <v>147.2259253044737</v>
      </c>
      <c r="H11" s="21">
        <f>(D11-1207)/724839</f>
        <v>0.2473887304629028</v>
      </c>
      <c r="I11" s="21">
        <f>(H11/B11)*100</f>
        <v>41.93029329879709</v>
      </c>
      <c r="J11" s="21">
        <f aca="true" t="shared" si="3" ref="J11:J58">I11*44/12</f>
        <v>153.744408762256</v>
      </c>
      <c r="T11" s="20" t="s">
        <v>39</v>
      </c>
      <c r="U11" s="20">
        <v>0.59</v>
      </c>
      <c r="V11" s="20"/>
      <c r="W11" s="20">
        <v>44848</v>
      </c>
      <c r="X11" s="21">
        <f aca="true" t="shared" si="4" ref="X11:X58">(W11-1241)/756788</f>
        <v>0.057621156783669934</v>
      </c>
      <c r="Y11" s="22">
        <f aca="true" t="shared" si="5" ref="Y11:Y58">(X11/U11)*100</f>
        <v>9.766297759944058</v>
      </c>
      <c r="Z11" s="22">
        <f aca="true" t="shared" si="6" ref="Z11:Z58">Y11*44/12</f>
        <v>35.80975845312821</v>
      </c>
      <c r="AA11" s="21">
        <f>W11/2076364.23</f>
        <v>0.021599293299326392</v>
      </c>
      <c r="AB11" s="21">
        <f>(AA11/U11)*100</f>
        <v>3.660897169377355</v>
      </c>
      <c r="AC11" s="21">
        <f>AB11*18/2</f>
        <v>32.9480745243962</v>
      </c>
    </row>
    <row r="12" spans="1:29" ht="12.75">
      <c r="A12" s="20" t="s">
        <v>40</v>
      </c>
      <c r="B12" s="20">
        <v>0.587</v>
      </c>
      <c r="C12" s="20"/>
      <c r="D12" s="20">
        <v>178203</v>
      </c>
      <c r="E12" s="21">
        <f t="shared" si="0"/>
        <v>0.23383298889517276</v>
      </c>
      <c r="F12" s="22">
        <f t="shared" si="1"/>
        <v>39.83526216272109</v>
      </c>
      <c r="G12" s="22">
        <f t="shared" si="2"/>
        <v>146.0626279299773</v>
      </c>
      <c r="H12" s="21">
        <f>(D12-1279.5)/881780</f>
        <v>0.20064358456757922</v>
      </c>
      <c r="I12" s="21">
        <f>(H12/B12)*100</f>
        <v>34.18118987522645</v>
      </c>
      <c r="J12" s="21">
        <f t="shared" si="3"/>
        <v>125.33102954249699</v>
      </c>
      <c r="T12" s="20" t="s">
        <v>40</v>
      </c>
      <c r="U12" s="20">
        <v>0.587</v>
      </c>
      <c r="V12" s="20"/>
      <c r="W12" s="20">
        <v>42147</v>
      </c>
      <c r="X12" s="21">
        <f t="shared" si="4"/>
        <v>0.054052125562244646</v>
      </c>
      <c r="Y12" s="22">
        <f t="shared" si="5"/>
        <v>9.208198562562972</v>
      </c>
      <c r="Z12" s="22">
        <f t="shared" si="6"/>
        <v>33.76339472939756</v>
      </c>
      <c r="AA12" s="21">
        <f aca="true" t="shared" si="7" ref="AA12:AA58">W12/2076364.23</f>
        <v>0.020298461797331194</v>
      </c>
      <c r="AB12" s="21">
        <f>(AA12/U12)*100</f>
        <v>3.4580003061893008</v>
      </c>
      <c r="AC12" s="21">
        <f aca="true" t="shared" si="8" ref="AC12:AC58">AB12*18/2</f>
        <v>31.122002755703708</v>
      </c>
    </row>
    <row r="13" spans="1:29" ht="12.75">
      <c r="A13" s="20" t="s">
        <v>41</v>
      </c>
      <c r="B13" s="20">
        <v>2.376</v>
      </c>
      <c r="C13" s="20"/>
      <c r="D13" s="20">
        <v>721940</v>
      </c>
      <c r="E13" s="21">
        <f t="shared" si="0"/>
        <v>0.9523129330803343</v>
      </c>
      <c r="F13" s="22">
        <f t="shared" si="1"/>
        <v>40.080510651529224</v>
      </c>
      <c r="G13" s="22">
        <f t="shared" si="2"/>
        <v>146.9618723889405</v>
      </c>
      <c r="H13" s="21">
        <f>(D13-1279.5)/881780</f>
        <v>0.8172792533284946</v>
      </c>
      <c r="I13" s="21">
        <f>(H13/B13)*100</f>
        <v>34.39727497173799</v>
      </c>
      <c r="J13" s="21">
        <f t="shared" si="3"/>
        <v>126.12334156303932</v>
      </c>
      <c r="T13" s="20" t="s">
        <v>41</v>
      </c>
      <c r="U13" s="20">
        <v>2.376</v>
      </c>
      <c r="V13" s="20"/>
      <c r="W13" s="20">
        <v>217171</v>
      </c>
      <c r="X13" s="21">
        <f t="shared" si="4"/>
        <v>0.28532429161138917</v>
      </c>
      <c r="Y13" s="22">
        <f t="shared" si="5"/>
        <v>12.008598131792473</v>
      </c>
      <c r="Z13" s="22">
        <f t="shared" si="6"/>
        <v>44.03152648323907</v>
      </c>
      <c r="AA13" s="21">
        <f t="shared" si="7"/>
        <v>0.10459195783776337</v>
      </c>
      <c r="AB13" s="21">
        <f>(AA13/U13)*100</f>
        <v>4.402018427515294</v>
      </c>
      <c r="AC13" s="21">
        <f t="shared" si="8"/>
        <v>39.61816584763765</v>
      </c>
    </row>
    <row r="14" spans="1:29" ht="12.75">
      <c r="A14" s="20" t="s">
        <v>42</v>
      </c>
      <c r="B14" s="20">
        <v>4.197</v>
      </c>
      <c r="C14" s="20"/>
      <c r="D14" s="20">
        <v>1279330</v>
      </c>
      <c r="E14" s="21">
        <f t="shared" si="0"/>
        <v>1.6888335967272208</v>
      </c>
      <c r="F14" s="22">
        <f t="shared" si="1"/>
        <v>40.23906592154445</v>
      </c>
      <c r="G14" s="22">
        <f t="shared" si="2"/>
        <v>147.54324171232966</v>
      </c>
      <c r="H14" s="21">
        <f>(D14-1279.5)/881780</f>
        <v>1.4493983760121572</v>
      </c>
      <c r="I14" s="21">
        <f>(H14/B14)*100</f>
        <v>34.53415239485721</v>
      </c>
      <c r="J14" s="21">
        <f t="shared" si="3"/>
        <v>126.62522544780977</v>
      </c>
      <c r="T14" s="20" t="s">
        <v>42</v>
      </c>
      <c r="U14" s="20">
        <v>4.197</v>
      </c>
      <c r="V14" s="20"/>
      <c r="W14" s="20">
        <v>419031</v>
      </c>
      <c r="X14" s="21">
        <f t="shared" si="4"/>
        <v>0.5520568507957314</v>
      </c>
      <c r="Y14" s="22">
        <f t="shared" si="5"/>
        <v>13.153606166207563</v>
      </c>
      <c r="Z14" s="22">
        <f t="shared" si="6"/>
        <v>48.229889276094404</v>
      </c>
      <c r="AA14" s="21">
        <f t="shared" si="7"/>
        <v>0.2018099685718435</v>
      </c>
      <c r="AB14" s="21">
        <f>(AA14/U14)*100</f>
        <v>4.808433847315785</v>
      </c>
      <c r="AC14" s="21">
        <f t="shared" si="8"/>
        <v>43.27590462584206</v>
      </c>
    </row>
    <row r="15" spans="1:29" ht="12.75">
      <c r="A15" s="20" t="s">
        <v>43</v>
      </c>
      <c r="B15" s="20">
        <v>0</v>
      </c>
      <c r="C15" s="20"/>
      <c r="D15" s="20">
        <v>1371</v>
      </c>
      <c r="E15" s="21">
        <f t="shared" si="0"/>
        <v>0.00017177862228259433</v>
      </c>
      <c r="F15" s="22" t="e">
        <f t="shared" si="1"/>
        <v>#DIV/0!</v>
      </c>
      <c r="G15" s="22" t="e">
        <f t="shared" si="2"/>
        <v>#DIV/0!</v>
      </c>
      <c r="H15" s="21">
        <f>(D15-1279.5)/881780</f>
        <v>0.00010376737961849895</v>
      </c>
      <c r="I15" s="21" t="e">
        <f>(H15/B15)*100</f>
        <v>#DIV/0!</v>
      </c>
      <c r="J15" s="21" t="e">
        <f t="shared" si="3"/>
        <v>#DIV/0!</v>
      </c>
      <c r="T15" s="20" t="s">
        <v>43</v>
      </c>
      <c r="U15" s="20">
        <v>0</v>
      </c>
      <c r="V15" s="20"/>
      <c r="W15" s="20">
        <v>0</v>
      </c>
      <c r="X15" s="21">
        <f t="shared" si="4"/>
        <v>-0.0016398251557899967</v>
      </c>
      <c r="Y15" s="22" t="e">
        <f t="shared" si="5"/>
        <v>#DIV/0!</v>
      </c>
      <c r="Z15" s="22" t="e">
        <f t="shared" si="6"/>
        <v>#DIV/0!</v>
      </c>
      <c r="AA15" s="21">
        <f t="shared" si="7"/>
        <v>0</v>
      </c>
      <c r="AB15" s="21" t="e">
        <f>(AA15/U15)*100</f>
        <v>#DIV/0!</v>
      </c>
      <c r="AC15" s="21" t="e">
        <f t="shared" si="8"/>
        <v>#DIV/0!</v>
      </c>
    </row>
    <row r="16" spans="1:29" ht="12.75">
      <c r="A16" s="20" t="s">
        <v>6</v>
      </c>
      <c r="B16" s="20">
        <v>9.313</v>
      </c>
      <c r="C16" s="20"/>
      <c r="D16" s="20">
        <v>27507</v>
      </c>
      <c r="E16" s="21">
        <f t="shared" si="0"/>
        <v>0.03470720994518941</v>
      </c>
      <c r="F16" s="22">
        <f t="shared" si="1"/>
        <v>0.3726748625060604</v>
      </c>
      <c r="G16" s="22">
        <f t="shared" si="2"/>
        <v>1.3664744958555548</v>
      </c>
      <c r="H16" s="21">
        <f>(D16-1207)/724839</f>
        <v>0.03628391960145632</v>
      </c>
      <c r="I16" s="21">
        <f aca="true" t="shared" si="9" ref="I16:I58">(H16/B16)*100</f>
        <v>0.38960506390482463</v>
      </c>
      <c r="J16" s="21">
        <f t="shared" si="3"/>
        <v>1.428551900984357</v>
      </c>
      <c r="T16" s="20" t="s">
        <v>6</v>
      </c>
      <c r="U16" s="20">
        <v>9.313</v>
      </c>
      <c r="V16" s="20"/>
      <c r="W16" s="20">
        <v>209789</v>
      </c>
      <c r="X16" s="21">
        <f t="shared" si="4"/>
        <v>0.27556990861377295</v>
      </c>
      <c r="Y16" s="22">
        <f t="shared" si="5"/>
        <v>2.958981086800955</v>
      </c>
      <c r="Z16" s="22">
        <f t="shared" si="6"/>
        <v>10.849597318270169</v>
      </c>
      <c r="AA16" s="21">
        <f t="shared" si="7"/>
        <v>0.10103670491376168</v>
      </c>
      <c r="AB16" s="21">
        <f aca="true" t="shared" si="10" ref="AB16:AB58">(AA16/U16)*100</f>
        <v>1.0848996554682881</v>
      </c>
      <c r="AC16" s="21">
        <f t="shared" si="8"/>
        <v>9.764096899214593</v>
      </c>
    </row>
    <row r="17" spans="1:29" ht="12.75">
      <c r="A17" s="20" t="s">
        <v>7</v>
      </c>
      <c r="B17" s="20">
        <v>9.598</v>
      </c>
      <c r="C17" s="20"/>
      <c r="D17" s="20">
        <v>6910</v>
      </c>
      <c r="E17" s="21">
        <f t="shared" si="0"/>
        <v>0.0074908693055386714</v>
      </c>
      <c r="F17" s="22">
        <f t="shared" si="1"/>
        <v>0.07804614821357231</v>
      </c>
      <c r="G17" s="22">
        <f t="shared" si="2"/>
        <v>0.28616921011643176</v>
      </c>
      <c r="H17" s="21">
        <f aca="true" t="shared" si="11" ref="H17:H58">(D17-1207)/724839</f>
        <v>0.007867954124984996</v>
      </c>
      <c r="I17" s="21">
        <f t="shared" si="9"/>
        <v>0.08197493357975616</v>
      </c>
      <c r="J17" s="21">
        <f t="shared" si="3"/>
        <v>0.3005747564591059</v>
      </c>
      <c r="T17" s="20" t="s">
        <v>7</v>
      </c>
      <c r="U17" s="20">
        <v>9.598</v>
      </c>
      <c r="V17" s="20"/>
      <c r="W17" s="20">
        <v>49352</v>
      </c>
      <c r="X17" s="21">
        <f t="shared" si="4"/>
        <v>0.06357262535875305</v>
      </c>
      <c r="Y17" s="22">
        <f t="shared" si="5"/>
        <v>0.6623528376615238</v>
      </c>
      <c r="Z17" s="22">
        <f t="shared" si="6"/>
        <v>2.4286270714255873</v>
      </c>
      <c r="AA17" s="21">
        <f t="shared" si="7"/>
        <v>0.023768469561816715</v>
      </c>
      <c r="AB17" s="21">
        <f t="shared" si="10"/>
        <v>0.24763981623063883</v>
      </c>
      <c r="AC17" s="21">
        <f t="shared" si="8"/>
        <v>2.2287583460757494</v>
      </c>
    </row>
    <row r="18" spans="1:29" ht="12.75">
      <c r="A18" s="20" t="s">
        <v>38</v>
      </c>
      <c r="B18" s="20">
        <v>10.124</v>
      </c>
      <c r="C18" s="20"/>
      <c r="D18" s="20">
        <v>3629</v>
      </c>
      <c r="E18" s="21">
        <f t="shared" si="0"/>
        <v>0.003155441153929502</v>
      </c>
      <c r="F18" s="22">
        <f t="shared" si="1"/>
        <v>0.03116792921700417</v>
      </c>
      <c r="G18" s="22">
        <f t="shared" si="2"/>
        <v>0.11428240712901529</v>
      </c>
      <c r="H18" s="21">
        <f t="shared" si="11"/>
        <v>0.003341431683449704</v>
      </c>
      <c r="I18" s="21">
        <f t="shared" si="9"/>
        <v>0.033005054162877356</v>
      </c>
      <c r="J18" s="21">
        <f t="shared" si="3"/>
        <v>0.1210185319305503</v>
      </c>
      <c r="T18" s="20" t="s">
        <v>38</v>
      </c>
      <c r="U18" s="20">
        <v>10.124</v>
      </c>
      <c r="V18" s="20"/>
      <c r="W18" s="20">
        <v>26564</v>
      </c>
      <c r="X18" s="21">
        <f t="shared" si="4"/>
        <v>0.03346115424663182</v>
      </c>
      <c r="Y18" s="22">
        <f t="shared" si="5"/>
        <v>0.33051317904614597</v>
      </c>
      <c r="Z18" s="22">
        <f t="shared" si="6"/>
        <v>1.2118816565025352</v>
      </c>
      <c r="AA18" s="21">
        <f t="shared" si="7"/>
        <v>0.01279351648241407</v>
      </c>
      <c r="AB18" s="21">
        <f t="shared" si="10"/>
        <v>0.12636819915462336</v>
      </c>
      <c r="AC18" s="21">
        <f t="shared" si="8"/>
        <v>1.1373137923916101</v>
      </c>
    </row>
    <row r="19" spans="1:29" ht="12.75">
      <c r="A19" s="20" t="s">
        <v>44</v>
      </c>
      <c r="B19" s="20">
        <v>10.405</v>
      </c>
      <c r="C19" s="20"/>
      <c r="D19" s="20">
        <v>3302</v>
      </c>
      <c r="E19" s="21">
        <f t="shared" si="0"/>
        <v>0.0027233518501878994</v>
      </c>
      <c r="F19" s="22">
        <f t="shared" si="1"/>
        <v>0.026173492072925512</v>
      </c>
      <c r="G19" s="22">
        <f t="shared" si="2"/>
        <v>0.09596947093406022</v>
      </c>
      <c r="H19" s="21">
        <f t="shared" si="11"/>
        <v>0.0028902970176825473</v>
      </c>
      <c r="I19" s="21">
        <f t="shared" si="9"/>
        <v>0.02777796268796297</v>
      </c>
      <c r="J19" s="21">
        <f t="shared" si="3"/>
        <v>0.10185252985586422</v>
      </c>
      <c r="T19" s="20" t="s">
        <v>44</v>
      </c>
      <c r="U19" s="20">
        <v>10.405</v>
      </c>
      <c r="V19" s="20"/>
      <c r="W19" s="20">
        <v>94379</v>
      </c>
      <c r="X19" s="21">
        <f t="shared" si="4"/>
        <v>0.12307013324735593</v>
      </c>
      <c r="Y19" s="22">
        <f t="shared" si="5"/>
        <v>1.18279801294912</v>
      </c>
      <c r="Z19" s="22">
        <f t="shared" si="6"/>
        <v>4.336926047480106</v>
      </c>
      <c r="AA19" s="21">
        <f t="shared" si="7"/>
        <v>0.04545397124280069</v>
      </c>
      <c r="AB19" s="21">
        <f t="shared" si="10"/>
        <v>0.436847393011059</v>
      </c>
      <c r="AC19" s="21">
        <f t="shared" si="8"/>
        <v>3.931626537099531</v>
      </c>
    </row>
    <row r="20" spans="1:29" ht="12.75">
      <c r="A20" s="20" t="s">
        <v>45</v>
      </c>
      <c r="B20" s="20">
        <v>12.021</v>
      </c>
      <c r="C20" s="20"/>
      <c r="D20" s="20">
        <v>6628</v>
      </c>
      <c r="E20" s="21">
        <f t="shared" si="0"/>
        <v>0.007118241832587197</v>
      </c>
      <c r="F20" s="22">
        <f t="shared" si="1"/>
        <v>0.05921505559094249</v>
      </c>
      <c r="G20" s="22">
        <f t="shared" si="2"/>
        <v>0.21712187050012247</v>
      </c>
      <c r="H20" s="21">
        <f t="shared" si="11"/>
        <v>0.007478902211387632</v>
      </c>
      <c r="I20" s="21">
        <f t="shared" si="9"/>
        <v>0.062215308305362545</v>
      </c>
      <c r="J20" s="21">
        <f t="shared" si="3"/>
        <v>0.22812279711966266</v>
      </c>
      <c r="T20" s="20" t="s">
        <v>45</v>
      </c>
      <c r="U20" s="20">
        <v>12.021</v>
      </c>
      <c r="V20" s="20"/>
      <c r="W20" s="20">
        <v>47737</v>
      </c>
      <c r="X20" s="21">
        <f t="shared" si="4"/>
        <v>0.0614386063203962</v>
      </c>
      <c r="Y20" s="22">
        <f t="shared" si="5"/>
        <v>0.5110939715530838</v>
      </c>
      <c r="Z20" s="22">
        <f t="shared" si="6"/>
        <v>1.8740112290279738</v>
      </c>
      <c r="AA20" s="21">
        <f t="shared" si="7"/>
        <v>0.02299066768261559</v>
      </c>
      <c r="AB20" s="21">
        <f t="shared" si="10"/>
        <v>0.19125420250075356</v>
      </c>
      <c r="AC20" s="21">
        <f t="shared" si="8"/>
        <v>1.721287822506782</v>
      </c>
    </row>
    <row r="21" spans="1:29" s="8" customFormat="1" ht="12.75">
      <c r="A21" s="20" t="s">
        <v>46</v>
      </c>
      <c r="B21" s="20">
        <v>8.843</v>
      </c>
      <c r="C21" s="20"/>
      <c r="D21" s="20">
        <v>1940</v>
      </c>
      <c r="E21" s="21">
        <f t="shared" si="0"/>
        <v>0.0009236404382733342</v>
      </c>
      <c r="F21" s="22">
        <f t="shared" si="1"/>
        <v>0.010444876606053762</v>
      </c>
      <c r="G21" s="22">
        <f t="shared" si="2"/>
        <v>0.038297880888863794</v>
      </c>
      <c r="H21" s="21">
        <f t="shared" si="11"/>
        <v>0.0010112590520101705</v>
      </c>
      <c r="I21" s="21">
        <f t="shared" si="9"/>
        <v>0.011435701142261343</v>
      </c>
      <c r="J21" s="21">
        <f t="shared" si="3"/>
        <v>0.04193090418829159</v>
      </c>
      <c r="T21" s="20" t="s">
        <v>46</v>
      </c>
      <c r="U21" s="20">
        <v>8.843</v>
      </c>
      <c r="V21" s="20"/>
      <c r="W21" s="20">
        <v>20449</v>
      </c>
      <c r="X21" s="21">
        <f t="shared" si="4"/>
        <v>0.025380952129262092</v>
      </c>
      <c r="Y21" s="22">
        <f t="shared" si="5"/>
        <v>0.287017438982948</v>
      </c>
      <c r="Z21" s="22">
        <f t="shared" si="6"/>
        <v>1.0523972762708094</v>
      </c>
      <c r="AA21" s="21">
        <f t="shared" si="7"/>
        <v>0.009848464785005472</v>
      </c>
      <c r="AB21" s="21">
        <f t="shared" si="10"/>
        <v>0.11137017737199448</v>
      </c>
      <c r="AC21" s="21">
        <f t="shared" si="8"/>
        <v>1.0023315963479502</v>
      </c>
    </row>
    <row r="22" spans="1:29" ht="12.75">
      <c r="A22" s="20" t="s">
        <v>47</v>
      </c>
      <c r="B22" s="20">
        <v>7.928</v>
      </c>
      <c r="C22" s="20"/>
      <c r="D22" s="20">
        <v>2091</v>
      </c>
      <c r="E22" s="21">
        <f t="shared" si="0"/>
        <v>0.0011231679149246554</v>
      </c>
      <c r="F22" s="22">
        <f t="shared" si="1"/>
        <v>0.014167102862319063</v>
      </c>
      <c r="G22" s="22">
        <f t="shared" si="2"/>
        <v>0.05194604382850323</v>
      </c>
      <c r="H22" s="21">
        <f t="shared" si="11"/>
        <v>0.0012195811759576954</v>
      </c>
      <c r="I22" s="21">
        <f t="shared" si="9"/>
        <v>0.01538321362206982</v>
      </c>
      <c r="J22" s="21">
        <f t="shared" si="3"/>
        <v>0.05640511661425601</v>
      </c>
      <c r="T22" s="20" t="s">
        <v>47</v>
      </c>
      <c r="U22" s="20">
        <v>7.928</v>
      </c>
      <c r="V22" s="20"/>
      <c r="W22" s="20">
        <v>8865</v>
      </c>
      <c r="X22" s="21">
        <f t="shared" si="4"/>
        <v>0.010074155509865379</v>
      </c>
      <c r="Y22" s="22">
        <f t="shared" si="5"/>
        <v>0.12707057908508296</v>
      </c>
      <c r="Z22" s="22">
        <f t="shared" si="6"/>
        <v>0.46592545664530416</v>
      </c>
      <c r="AA22" s="21">
        <f t="shared" si="7"/>
        <v>0.004269482141868722</v>
      </c>
      <c r="AB22" s="21">
        <f t="shared" si="10"/>
        <v>0.0538532056239748</v>
      </c>
      <c r="AC22" s="21">
        <f t="shared" si="8"/>
        <v>0.48467885061577315</v>
      </c>
    </row>
    <row r="23" spans="1:29" ht="12.75">
      <c r="A23" s="20" t="s">
        <v>48</v>
      </c>
      <c r="B23" s="20">
        <v>7.412</v>
      </c>
      <c r="C23" s="20"/>
      <c r="D23" s="20">
        <v>2260</v>
      </c>
      <c r="E23" s="21">
        <f t="shared" si="0"/>
        <v>0.0013464801238920279</v>
      </c>
      <c r="F23" s="22">
        <f t="shared" si="1"/>
        <v>0.018166218616999835</v>
      </c>
      <c r="G23" s="22">
        <f t="shared" si="2"/>
        <v>0.06660946826233273</v>
      </c>
      <c r="H23" s="21">
        <f t="shared" si="11"/>
        <v>0.0014527364007731372</v>
      </c>
      <c r="I23" s="21">
        <f t="shared" si="9"/>
        <v>0.01959978954092198</v>
      </c>
      <c r="J23" s="21">
        <f t="shared" si="3"/>
        <v>0.0718658949833806</v>
      </c>
      <c r="T23" s="20" t="s">
        <v>48</v>
      </c>
      <c r="U23" s="20">
        <v>7.412</v>
      </c>
      <c r="V23" s="20"/>
      <c r="W23" s="20">
        <v>37511</v>
      </c>
      <c r="X23" s="21">
        <f t="shared" si="4"/>
        <v>0.04792623561684382</v>
      </c>
      <c r="Y23" s="22">
        <f t="shared" si="5"/>
        <v>0.6466032867895819</v>
      </c>
      <c r="Z23" s="22">
        <f t="shared" si="6"/>
        <v>2.3708787182284667</v>
      </c>
      <c r="AA23" s="21">
        <f t="shared" si="7"/>
        <v>0.018065712873506785</v>
      </c>
      <c r="AB23" s="21">
        <f t="shared" si="10"/>
        <v>0.24373600746771165</v>
      </c>
      <c r="AC23" s="21">
        <f t="shared" si="8"/>
        <v>2.193624067209405</v>
      </c>
    </row>
    <row r="24" spans="1:29" ht="12.75">
      <c r="A24" s="20" t="s">
        <v>49</v>
      </c>
      <c r="B24" s="20">
        <v>9.471</v>
      </c>
      <c r="C24" s="20"/>
      <c r="D24" s="20">
        <v>1809</v>
      </c>
      <c r="E24" s="21">
        <f t="shared" si="0"/>
        <v>0.0007505404419731814</v>
      </c>
      <c r="F24" s="22">
        <f t="shared" si="1"/>
        <v>0.007924616639987133</v>
      </c>
      <c r="G24" s="22">
        <f t="shared" si="2"/>
        <v>0.029056927679952823</v>
      </c>
      <c r="H24" s="21">
        <f t="shared" si="11"/>
        <v>0.000830529262360331</v>
      </c>
      <c r="I24" s="21">
        <f t="shared" si="9"/>
        <v>0.008769182371030842</v>
      </c>
      <c r="J24" s="21">
        <f t="shared" si="3"/>
        <v>0.03215366869377975</v>
      </c>
      <c r="T24" s="20" t="s">
        <v>49</v>
      </c>
      <c r="U24" s="20">
        <v>9.471</v>
      </c>
      <c r="V24" s="20"/>
      <c r="W24" s="20">
        <v>14337</v>
      </c>
      <c r="X24" s="21">
        <f t="shared" si="4"/>
        <v>0.01730471413394504</v>
      </c>
      <c r="Y24" s="22">
        <f t="shared" si="5"/>
        <v>0.1827126399951963</v>
      </c>
      <c r="Z24" s="22">
        <f t="shared" si="6"/>
        <v>0.6699463466490531</v>
      </c>
      <c r="AA24" s="21">
        <f t="shared" si="7"/>
        <v>0.006904857920809009</v>
      </c>
      <c r="AB24" s="21">
        <f t="shared" si="10"/>
        <v>0.072905267878883</v>
      </c>
      <c r="AC24" s="21">
        <f t="shared" si="8"/>
        <v>0.656147410909947</v>
      </c>
    </row>
    <row r="25" spans="1:29" ht="12.75">
      <c r="A25" s="20" t="s">
        <v>50</v>
      </c>
      <c r="B25" s="20">
        <v>8.04</v>
      </c>
      <c r="C25" s="20"/>
      <c r="D25" s="20">
        <v>1774</v>
      </c>
      <c r="E25" s="21">
        <f t="shared" si="0"/>
        <v>0.0007042923513586368</v>
      </c>
      <c r="F25" s="22">
        <f t="shared" si="1"/>
        <v>0.008759855116400955</v>
      </c>
      <c r="G25" s="22">
        <f t="shared" si="2"/>
        <v>0.032119468760136834</v>
      </c>
      <c r="H25" s="21">
        <f t="shared" si="11"/>
        <v>0.0007822426773393816</v>
      </c>
      <c r="I25" s="21">
        <f t="shared" si="9"/>
        <v>0.009729386534071911</v>
      </c>
      <c r="J25" s="21">
        <f t="shared" si="3"/>
        <v>0.03567441729159701</v>
      </c>
      <c r="T25" s="20" t="s">
        <v>50</v>
      </c>
      <c r="U25" s="20">
        <v>8.04</v>
      </c>
      <c r="V25" s="20"/>
      <c r="W25" s="20">
        <v>12559</v>
      </c>
      <c r="X25" s="21">
        <f t="shared" si="4"/>
        <v>0.014955311130726174</v>
      </c>
      <c r="Y25" s="22">
        <f t="shared" si="5"/>
        <v>0.18601133247171858</v>
      </c>
      <c r="Z25" s="22">
        <f t="shared" si="6"/>
        <v>0.6820415523963015</v>
      </c>
      <c r="AA25" s="21">
        <f t="shared" si="7"/>
        <v>0.0060485534370817015</v>
      </c>
      <c r="AB25" s="21">
        <f t="shared" si="10"/>
        <v>0.07523076414280723</v>
      </c>
      <c r="AC25" s="21">
        <f t="shared" si="8"/>
        <v>0.6770768772852651</v>
      </c>
    </row>
    <row r="26" spans="1:29" ht="12.75">
      <c r="A26" s="20" t="s">
        <v>51</v>
      </c>
      <c r="B26" s="20">
        <v>9.884</v>
      </c>
      <c r="C26" s="20"/>
      <c r="D26" s="20">
        <v>5306</v>
      </c>
      <c r="E26" s="21">
        <f t="shared" si="0"/>
        <v>0.005371385381374969</v>
      </c>
      <c r="F26" s="22">
        <f t="shared" si="1"/>
        <v>0.05434424707987625</v>
      </c>
      <c r="G26" s="22">
        <f t="shared" si="2"/>
        <v>0.1992622392928796</v>
      </c>
      <c r="H26" s="21">
        <f t="shared" si="11"/>
        <v>0.0056550489143106265</v>
      </c>
      <c r="I26" s="21">
        <f t="shared" si="9"/>
        <v>0.05721417355636005</v>
      </c>
      <c r="J26" s="21">
        <f t="shared" si="3"/>
        <v>0.20978530303998685</v>
      </c>
      <c r="T26" s="20" t="s">
        <v>51</v>
      </c>
      <c r="U26" s="20">
        <v>9.884</v>
      </c>
      <c r="V26" s="20"/>
      <c r="W26" s="20">
        <v>65278</v>
      </c>
      <c r="X26" s="21">
        <f t="shared" si="4"/>
        <v>0.08461682796238841</v>
      </c>
      <c r="Y26" s="22">
        <f t="shared" si="5"/>
        <v>0.8560990283527763</v>
      </c>
      <c r="Z26" s="22">
        <f t="shared" si="6"/>
        <v>3.1390297706268466</v>
      </c>
      <c r="AA26" s="21">
        <f t="shared" si="7"/>
        <v>0.03143860747398832</v>
      </c>
      <c r="AB26" s="21">
        <f t="shared" si="10"/>
        <v>0.31807575348025413</v>
      </c>
      <c r="AC26" s="21">
        <f t="shared" si="8"/>
        <v>2.862681781322287</v>
      </c>
    </row>
    <row r="27" spans="1:29" ht="12.75">
      <c r="A27" s="20" t="s">
        <v>52</v>
      </c>
      <c r="B27" s="20">
        <v>10.712</v>
      </c>
      <c r="C27" s="20"/>
      <c r="D27" s="20">
        <v>3485</v>
      </c>
      <c r="E27" s="21">
        <f t="shared" si="0"/>
        <v>0.0029651632954010897</v>
      </c>
      <c r="F27" s="22">
        <f t="shared" si="1"/>
        <v>0.0276807626531095</v>
      </c>
      <c r="G27" s="22">
        <f t="shared" si="2"/>
        <v>0.10149612972806817</v>
      </c>
      <c r="H27" s="21">
        <f t="shared" si="11"/>
        <v>0.003142766876506369</v>
      </c>
      <c r="I27" s="21">
        <f t="shared" si="9"/>
        <v>0.029338749780679324</v>
      </c>
      <c r="J27" s="21">
        <f t="shared" si="3"/>
        <v>0.10757541586249086</v>
      </c>
      <c r="T27" s="20" t="s">
        <v>52</v>
      </c>
      <c r="U27" s="20">
        <v>10.712</v>
      </c>
      <c r="V27" s="20"/>
      <c r="W27" s="20">
        <v>153918</v>
      </c>
      <c r="X27" s="21">
        <f t="shared" si="4"/>
        <v>0.20174342087876657</v>
      </c>
      <c r="Y27" s="22">
        <f t="shared" si="5"/>
        <v>1.8833403741483064</v>
      </c>
      <c r="Z27" s="22">
        <f t="shared" si="6"/>
        <v>6.9055813718771235</v>
      </c>
      <c r="AA27" s="21">
        <f t="shared" si="7"/>
        <v>0.07412861278196842</v>
      </c>
      <c r="AB27" s="21">
        <f t="shared" si="10"/>
        <v>0.6920146824306238</v>
      </c>
      <c r="AC27" s="21">
        <f t="shared" si="8"/>
        <v>6.228132141875614</v>
      </c>
    </row>
    <row r="28" spans="1:29" ht="12.75">
      <c r="A28" s="20" t="s">
        <v>6</v>
      </c>
      <c r="B28" s="20">
        <v>10.671</v>
      </c>
      <c r="C28" s="20"/>
      <c r="D28" s="20">
        <v>20795</v>
      </c>
      <c r="E28" s="21">
        <f t="shared" si="0"/>
        <v>0.025838147539337303</v>
      </c>
      <c r="F28" s="22">
        <f t="shared" si="1"/>
        <v>0.2421342661356696</v>
      </c>
      <c r="G28" s="22">
        <f t="shared" si="2"/>
        <v>0.8878256424974552</v>
      </c>
      <c r="H28" s="21">
        <f t="shared" si="11"/>
        <v>0.0270239322111531</v>
      </c>
      <c r="I28" s="21">
        <f t="shared" si="9"/>
        <v>0.25324648309580267</v>
      </c>
      <c r="J28" s="21">
        <f t="shared" si="3"/>
        <v>0.928570438017943</v>
      </c>
      <c r="T28" s="20" t="s">
        <v>6</v>
      </c>
      <c r="U28" s="20">
        <v>10.671</v>
      </c>
      <c r="V28" s="20"/>
      <c r="W28" s="20">
        <v>261618</v>
      </c>
      <c r="X28" s="21">
        <f t="shared" si="4"/>
        <v>0.3440554025698082</v>
      </c>
      <c r="Y28" s="22">
        <f t="shared" si="5"/>
        <v>3.224209563956595</v>
      </c>
      <c r="Z28" s="22">
        <f t="shared" si="6"/>
        <v>11.822101734507514</v>
      </c>
      <c r="AA28" s="21">
        <f t="shared" si="7"/>
        <v>0.12599812509773395</v>
      </c>
      <c r="AB28" s="21">
        <f t="shared" si="10"/>
        <v>1.1807527419898225</v>
      </c>
      <c r="AC28" s="21">
        <f t="shared" si="8"/>
        <v>10.626774677908402</v>
      </c>
    </row>
    <row r="29" spans="1:29" ht="12.75">
      <c r="A29" s="20" t="s">
        <v>7</v>
      </c>
      <c r="B29" s="20">
        <v>7.334</v>
      </c>
      <c r="C29" s="20"/>
      <c r="D29" s="20">
        <v>5272</v>
      </c>
      <c r="E29" s="21">
        <f t="shared" si="0"/>
        <v>0.005326458664777983</v>
      </c>
      <c r="F29" s="22">
        <f t="shared" si="1"/>
        <v>0.07262692479926347</v>
      </c>
      <c r="G29" s="22">
        <f t="shared" si="2"/>
        <v>0.26629872426396606</v>
      </c>
      <c r="H29" s="21">
        <f t="shared" si="11"/>
        <v>0.005608141946004561</v>
      </c>
      <c r="I29" s="21">
        <f t="shared" si="9"/>
        <v>0.07646771128994492</v>
      </c>
      <c r="J29" s="21">
        <f t="shared" si="3"/>
        <v>0.2803816080631314</v>
      </c>
      <c r="T29" s="20" t="s">
        <v>7</v>
      </c>
      <c r="U29" s="20">
        <v>7.334</v>
      </c>
      <c r="V29" s="20"/>
      <c r="W29" s="20">
        <v>37149</v>
      </c>
      <c r="X29" s="21">
        <f t="shared" si="4"/>
        <v>0.04744789822248767</v>
      </c>
      <c r="Y29" s="22">
        <f t="shared" si="5"/>
        <v>0.6469579795812336</v>
      </c>
      <c r="Z29" s="22">
        <f t="shared" si="6"/>
        <v>2.372179258464523</v>
      </c>
      <c r="AA29" s="21">
        <f t="shared" si="7"/>
        <v>0.01789136966590876</v>
      </c>
      <c r="AB29" s="21">
        <f t="shared" si="10"/>
        <v>0.24395104534917864</v>
      </c>
      <c r="AC29" s="21">
        <f t="shared" si="8"/>
        <v>2.1955594081426075</v>
      </c>
    </row>
    <row r="30" spans="1:29" ht="12.75">
      <c r="A30" s="20" t="s">
        <v>43</v>
      </c>
      <c r="B30" s="20">
        <v>0</v>
      </c>
      <c r="C30" s="20"/>
      <c r="D30" s="20">
        <v>1222</v>
      </c>
      <c r="E30" s="21">
        <f t="shared" si="0"/>
        <v>-2.510610633360994E-05</v>
      </c>
      <c r="F30" s="22" t="e">
        <f t="shared" si="1"/>
        <v>#DIV/0!</v>
      </c>
      <c r="G30" s="22" t="e">
        <f t="shared" si="2"/>
        <v>#DIV/0!</v>
      </c>
      <c r="H30" s="21">
        <f t="shared" si="11"/>
        <v>2.0694250723264062E-05</v>
      </c>
      <c r="I30" s="21" t="e">
        <f t="shared" si="9"/>
        <v>#DIV/0!</v>
      </c>
      <c r="J30" s="21" t="e">
        <f t="shared" si="3"/>
        <v>#DIV/0!</v>
      </c>
      <c r="T30" s="20" t="s">
        <v>43</v>
      </c>
      <c r="U30" s="20">
        <v>0</v>
      </c>
      <c r="V30" s="20"/>
      <c r="W30" s="20">
        <v>0</v>
      </c>
      <c r="X30" s="21">
        <f t="shared" si="4"/>
        <v>-0.0016398251557899967</v>
      </c>
      <c r="Y30" s="22" t="e">
        <f t="shared" si="5"/>
        <v>#DIV/0!</v>
      </c>
      <c r="Z30" s="22" t="e">
        <f t="shared" si="6"/>
        <v>#DIV/0!</v>
      </c>
      <c r="AA30" s="21">
        <f t="shared" si="7"/>
        <v>0</v>
      </c>
      <c r="AB30" s="21" t="e">
        <f t="shared" si="10"/>
        <v>#DIV/0!</v>
      </c>
      <c r="AC30" s="21" t="e">
        <f t="shared" si="8"/>
        <v>#DIV/0!</v>
      </c>
    </row>
    <row r="31" spans="1:29" ht="12.75">
      <c r="A31" s="20" t="s">
        <v>38</v>
      </c>
      <c r="B31" s="20">
        <v>10.964</v>
      </c>
      <c r="C31" s="20"/>
      <c r="D31" s="20">
        <v>3018</v>
      </c>
      <c r="E31" s="21">
        <f t="shared" si="0"/>
        <v>0.002348081629201309</v>
      </c>
      <c r="F31" s="22">
        <f t="shared" si="1"/>
        <v>0.021416286293335543</v>
      </c>
      <c r="G31" s="22">
        <f t="shared" si="2"/>
        <v>0.07852638307556366</v>
      </c>
      <c r="H31" s="21">
        <f t="shared" si="11"/>
        <v>0.0024984858706554145</v>
      </c>
      <c r="I31" s="21">
        <f t="shared" si="9"/>
        <v>0.022788087109224867</v>
      </c>
      <c r="J31" s="21">
        <f t="shared" si="3"/>
        <v>0.08355631940049119</v>
      </c>
      <c r="T31" s="20" t="s">
        <v>38</v>
      </c>
      <c r="U31" s="20">
        <v>10.964</v>
      </c>
      <c r="V31" s="20"/>
      <c r="W31" s="20">
        <v>31395</v>
      </c>
      <c r="X31" s="21">
        <f t="shared" si="4"/>
        <v>0.03984471212545653</v>
      </c>
      <c r="Y31" s="22">
        <f t="shared" si="5"/>
        <v>0.36341401062984796</v>
      </c>
      <c r="Z31" s="22">
        <f t="shared" si="6"/>
        <v>1.332518038976109</v>
      </c>
      <c r="AA31" s="21">
        <f t="shared" si="7"/>
        <v>0.015120179565027472</v>
      </c>
      <c r="AB31" s="21">
        <f t="shared" si="10"/>
        <v>0.1379075115380105</v>
      </c>
      <c r="AC31" s="21">
        <f t="shared" si="8"/>
        <v>1.2411676038420945</v>
      </c>
    </row>
    <row r="32" spans="1:29" s="3" customFormat="1" ht="12.75">
      <c r="A32" s="20" t="s">
        <v>53</v>
      </c>
      <c r="B32" s="20">
        <v>7.932</v>
      </c>
      <c r="C32" s="20">
        <v>1371</v>
      </c>
      <c r="D32" s="20">
        <v>2595</v>
      </c>
      <c r="E32" s="21">
        <f t="shared" si="0"/>
        <v>0.001789140419774098</v>
      </c>
      <c r="F32" s="22">
        <f t="shared" si="1"/>
        <v>0.02255598108641071</v>
      </c>
      <c r="G32" s="22">
        <f t="shared" si="2"/>
        <v>0.08270526398350594</v>
      </c>
      <c r="H32" s="21">
        <f t="shared" si="11"/>
        <v>0.001914908000259368</v>
      </c>
      <c r="I32" s="21">
        <f t="shared" si="9"/>
        <v>0.02414155320548875</v>
      </c>
      <c r="J32" s="21">
        <f t="shared" si="3"/>
        <v>0.08851902842012542</v>
      </c>
      <c r="T32" s="20" t="s">
        <v>53</v>
      </c>
      <c r="U32" s="20">
        <v>7.932</v>
      </c>
      <c r="V32" s="20"/>
      <c r="W32" s="20">
        <v>67526</v>
      </c>
      <c r="X32" s="21">
        <f t="shared" si="4"/>
        <v>0.08758727675385973</v>
      </c>
      <c r="Y32" s="22">
        <f t="shared" si="5"/>
        <v>1.104226887971</v>
      </c>
      <c r="Z32" s="22">
        <f t="shared" si="6"/>
        <v>4.048831922560333</v>
      </c>
      <c r="AA32" s="21">
        <f t="shared" si="7"/>
        <v>0.03252126916095063</v>
      </c>
      <c r="AB32" s="21">
        <f t="shared" si="10"/>
        <v>0.41000087192323037</v>
      </c>
      <c r="AC32" s="21">
        <f t="shared" si="8"/>
        <v>3.690007847309073</v>
      </c>
    </row>
    <row r="33" spans="1:29" ht="12.75">
      <c r="A33" s="20" t="s">
        <v>45</v>
      </c>
      <c r="B33" s="20">
        <v>8.008</v>
      </c>
      <c r="C33" s="20">
        <v>1222</v>
      </c>
      <c r="D33" s="20">
        <v>4866</v>
      </c>
      <c r="E33" s="21">
        <f t="shared" si="0"/>
        <v>0.004789980813649265</v>
      </c>
      <c r="F33" s="22">
        <f t="shared" si="1"/>
        <v>0.05981494522539043</v>
      </c>
      <c r="G33" s="22">
        <f t="shared" si="2"/>
        <v>0.21932146582643156</v>
      </c>
      <c r="H33" s="21">
        <f t="shared" si="11"/>
        <v>0.005048017559761547</v>
      </c>
      <c r="I33" s="21">
        <f t="shared" si="9"/>
        <v>0.06303718231470465</v>
      </c>
      <c r="J33" s="21">
        <f t="shared" si="3"/>
        <v>0.23113633515391704</v>
      </c>
      <c r="T33" s="20" t="s">
        <v>45</v>
      </c>
      <c r="U33" s="20">
        <v>8.008</v>
      </c>
      <c r="V33" s="20"/>
      <c r="W33" s="20">
        <v>28039</v>
      </c>
      <c r="X33" s="21">
        <f t="shared" si="4"/>
        <v>0.03541018092253048</v>
      </c>
      <c r="Y33" s="22">
        <f t="shared" si="5"/>
        <v>0.4421850764551759</v>
      </c>
      <c r="Z33" s="22">
        <f t="shared" si="6"/>
        <v>1.621345280335645</v>
      </c>
      <c r="AA33" s="21">
        <f t="shared" si="7"/>
        <v>0.013503892811715408</v>
      </c>
      <c r="AB33" s="21">
        <f t="shared" si="10"/>
        <v>0.1686300301163263</v>
      </c>
      <c r="AC33" s="21">
        <f t="shared" si="8"/>
        <v>1.5176702710469367</v>
      </c>
    </row>
    <row r="34" spans="1:29" ht="12.75">
      <c r="A34" s="20" t="s">
        <v>46</v>
      </c>
      <c r="B34" s="20">
        <v>8.201</v>
      </c>
      <c r="C34" s="20">
        <v>1028</v>
      </c>
      <c r="D34" s="20">
        <v>1594</v>
      </c>
      <c r="E34" s="21">
        <f t="shared" si="0"/>
        <v>0.00046644502819812153</v>
      </c>
      <c r="F34" s="22">
        <f t="shared" si="1"/>
        <v>0.005687660385295958</v>
      </c>
      <c r="G34" s="22">
        <f t="shared" si="2"/>
        <v>0.02085475474608518</v>
      </c>
      <c r="H34" s="21">
        <f t="shared" si="11"/>
        <v>0.0005339116686602128</v>
      </c>
      <c r="I34" s="21">
        <f t="shared" si="9"/>
        <v>0.006510323968543016</v>
      </c>
      <c r="J34" s="21">
        <f t="shared" si="3"/>
        <v>0.023871187884657724</v>
      </c>
      <c r="T34" s="20" t="s">
        <v>46</v>
      </c>
      <c r="U34" s="20">
        <v>8.201</v>
      </c>
      <c r="V34" s="20"/>
      <c r="W34" s="20">
        <v>19489</v>
      </c>
      <c r="X34" s="21">
        <f t="shared" si="4"/>
        <v>0.02411243307240601</v>
      </c>
      <c r="Y34" s="22">
        <f t="shared" si="5"/>
        <v>0.29401820597983186</v>
      </c>
      <c r="Z34" s="22">
        <f t="shared" si="6"/>
        <v>1.0780667552593834</v>
      </c>
      <c r="AA34" s="21">
        <f t="shared" si="7"/>
        <v>0.00938611815712121</v>
      </c>
      <c r="AB34" s="21">
        <f t="shared" si="10"/>
        <v>0.11445089814804549</v>
      </c>
      <c r="AC34" s="21">
        <f t="shared" si="8"/>
        <v>1.0300580833324093</v>
      </c>
    </row>
    <row r="35" spans="1:29" ht="12.75">
      <c r="A35" s="20" t="s">
        <v>47</v>
      </c>
      <c r="B35" s="20">
        <v>10.553</v>
      </c>
      <c r="C35" s="20">
        <f>AVERAGE(C32:C34)</f>
        <v>1207</v>
      </c>
      <c r="D35" s="20">
        <v>2190</v>
      </c>
      <c r="E35" s="21">
        <f t="shared" si="0"/>
        <v>0.0012539839426629386</v>
      </c>
      <c r="F35" s="22">
        <f t="shared" si="1"/>
        <v>0.011882724748061579</v>
      </c>
      <c r="G35" s="22">
        <f t="shared" si="2"/>
        <v>0.04356999074289245</v>
      </c>
      <c r="H35" s="21">
        <f t="shared" si="11"/>
        <v>0.0013561632307312382</v>
      </c>
      <c r="I35" s="21">
        <f t="shared" si="9"/>
        <v>0.012850973474189693</v>
      </c>
      <c r="J35" s="21">
        <f t="shared" si="3"/>
        <v>0.04712023607202887</v>
      </c>
      <c r="T35" s="20" t="s">
        <v>47</v>
      </c>
      <c r="U35" s="20">
        <v>10.553</v>
      </c>
      <c r="V35" s="20"/>
      <c r="W35" s="20">
        <v>13226</v>
      </c>
      <c r="X35" s="21">
        <f t="shared" si="4"/>
        <v>0.01583666760043764</v>
      </c>
      <c r="Y35" s="22">
        <f t="shared" si="5"/>
        <v>0.1500679200268894</v>
      </c>
      <c r="Z35" s="22">
        <f t="shared" si="6"/>
        <v>0.5502490400985945</v>
      </c>
      <c r="AA35" s="21">
        <f t="shared" si="7"/>
        <v>0.00636978802124712</v>
      </c>
      <c r="AB35" s="21">
        <f t="shared" si="10"/>
        <v>0.060359973668597744</v>
      </c>
      <c r="AC35" s="21">
        <f t="shared" si="8"/>
        <v>0.5432397630173798</v>
      </c>
    </row>
    <row r="36" spans="1:29" ht="12.75">
      <c r="A36" s="20" t="s">
        <v>54</v>
      </c>
      <c r="B36" s="20">
        <v>6.969</v>
      </c>
      <c r="C36" s="20"/>
      <c r="D36" s="20">
        <v>1768</v>
      </c>
      <c r="E36" s="21">
        <f t="shared" si="0"/>
        <v>0.0006963641072532862</v>
      </c>
      <c r="F36" s="22">
        <f t="shared" si="1"/>
        <v>0.009992310335102398</v>
      </c>
      <c r="G36" s="22">
        <f t="shared" si="2"/>
        <v>0.036638471228708794</v>
      </c>
      <c r="H36" s="21">
        <f t="shared" si="11"/>
        <v>0.000773964977050076</v>
      </c>
      <c r="I36" s="21">
        <f t="shared" si="9"/>
        <v>0.01110582547065685</v>
      </c>
      <c r="J36" s="21">
        <f t="shared" si="3"/>
        <v>0.04072136005907512</v>
      </c>
      <c r="T36" s="20" t="s">
        <v>54</v>
      </c>
      <c r="U36" s="20">
        <v>6.969</v>
      </c>
      <c r="V36" s="20"/>
      <c r="W36" s="20">
        <v>16702</v>
      </c>
      <c r="X36" s="21">
        <f t="shared" si="4"/>
        <v>0.0204297636854707</v>
      </c>
      <c r="Y36" s="22">
        <f t="shared" si="5"/>
        <v>0.2931520115579093</v>
      </c>
      <c r="Z36" s="22">
        <f t="shared" si="6"/>
        <v>1.0748907090456676</v>
      </c>
      <c r="AA36" s="21">
        <f t="shared" si="7"/>
        <v>0.008043868103044714</v>
      </c>
      <c r="AB36" s="21">
        <f t="shared" si="10"/>
        <v>0.11542356296519894</v>
      </c>
      <c r="AC36" s="21">
        <f t="shared" si="8"/>
        <v>1.0388120666867904</v>
      </c>
    </row>
    <row r="37" spans="1:29" s="8" customFormat="1" ht="12.75">
      <c r="A37" s="20" t="s">
        <v>48</v>
      </c>
      <c r="B37" s="20">
        <v>9.382</v>
      </c>
      <c r="C37" s="20"/>
      <c r="D37" s="20">
        <v>1812</v>
      </c>
      <c r="E37" s="21">
        <f t="shared" si="0"/>
        <v>0.0007545045640258566</v>
      </c>
      <c r="F37" s="22">
        <f t="shared" si="1"/>
        <v>0.00804204395678807</v>
      </c>
      <c r="G37" s="22">
        <f t="shared" si="2"/>
        <v>0.02948749450822292</v>
      </c>
      <c r="H37" s="21">
        <f t="shared" si="11"/>
        <v>0.0008346681125049838</v>
      </c>
      <c r="I37" s="21">
        <f t="shared" si="9"/>
        <v>0.008896483825463482</v>
      </c>
      <c r="J37" s="21">
        <f t="shared" si="3"/>
        <v>0.0326204406933661</v>
      </c>
      <c r="T37" s="20" t="s">
        <v>48</v>
      </c>
      <c r="U37" s="20">
        <v>9.382</v>
      </c>
      <c r="V37" s="20"/>
      <c r="W37" s="20">
        <v>55003</v>
      </c>
      <c r="X37" s="21">
        <f t="shared" si="4"/>
        <v>0.07103970993197567</v>
      </c>
      <c r="Y37" s="22">
        <f t="shared" si="5"/>
        <v>0.7571915362606658</v>
      </c>
      <c r="Z37" s="22">
        <f t="shared" si="6"/>
        <v>2.7763689662891076</v>
      </c>
      <c r="AA37" s="21">
        <f t="shared" si="7"/>
        <v>0.02649005372241459</v>
      </c>
      <c r="AB37" s="21">
        <f t="shared" si="10"/>
        <v>0.28234975189101036</v>
      </c>
      <c r="AC37" s="21">
        <f t="shared" si="8"/>
        <v>2.541147767019093</v>
      </c>
    </row>
    <row r="38" spans="1:29" s="3" customFormat="1" ht="12.75">
      <c r="A38" s="20" t="s">
        <v>49</v>
      </c>
      <c r="B38" s="20">
        <v>11.35</v>
      </c>
      <c r="C38" s="20"/>
      <c r="D38" s="20">
        <v>1638</v>
      </c>
      <c r="E38" s="21">
        <f t="shared" si="0"/>
        <v>0.0005245854849706919</v>
      </c>
      <c r="F38" s="22">
        <f t="shared" si="1"/>
        <v>0.004621898545997286</v>
      </c>
      <c r="G38" s="22">
        <f t="shared" si="2"/>
        <v>0.01694696133532338</v>
      </c>
      <c r="H38" s="21">
        <f t="shared" si="11"/>
        <v>0.0005946148041151208</v>
      </c>
      <c r="I38" s="21">
        <f t="shared" si="9"/>
        <v>0.00523889695255613</v>
      </c>
      <c r="J38" s="21">
        <f t="shared" si="3"/>
        <v>0.019209288826039145</v>
      </c>
      <c r="T38" s="20" t="s">
        <v>49</v>
      </c>
      <c r="U38" s="20">
        <v>11.35</v>
      </c>
      <c r="V38" s="20"/>
      <c r="W38" s="20">
        <v>21296</v>
      </c>
      <c r="X38" s="21">
        <f t="shared" si="4"/>
        <v>0.02650015592213407</v>
      </c>
      <c r="Y38" s="22">
        <f t="shared" si="5"/>
        <v>0.2334815499747495</v>
      </c>
      <c r="Z38" s="22">
        <f t="shared" si="6"/>
        <v>0.8560990165740816</v>
      </c>
      <c r="AA38" s="21">
        <f t="shared" si="7"/>
        <v>0.010256389361899189</v>
      </c>
      <c r="AB38" s="21">
        <f t="shared" si="10"/>
        <v>0.09036466398149065</v>
      </c>
      <c r="AC38" s="21">
        <f t="shared" si="8"/>
        <v>0.8132819758334159</v>
      </c>
    </row>
    <row r="39" spans="1:29" s="8" customFormat="1" ht="12.75">
      <c r="A39" s="20" t="s">
        <v>50</v>
      </c>
      <c r="B39" s="20">
        <v>8.697</v>
      </c>
      <c r="C39" s="20"/>
      <c r="D39" s="20">
        <v>1763</v>
      </c>
      <c r="E39" s="21">
        <f t="shared" si="0"/>
        <v>0.0006897572371654942</v>
      </c>
      <c r="F39" s="22">
        <f t="shared" si="1"/>
        <v>0.007930978925669704</v>
      </c>
      <c r="G39" s="22">
        <f t="shared" si="2"/>
        <v>0.029080256060788914</v>
      </c>
      <c r="H39" s="21">
        <f t="shared" si="11"/>
        <v>0.0007670668934756546</v>
      </c>
      <c r="I39" s="21">
        <f t="shared" si="9"/>
        <v>0.008819902190130558</v>
      </c>
      <c r="J39" s="21">
        <f t="shared" si="3"/>
        <v>0.032339641363812045</v>
      </c>
      <c r="T39" s="20" t="s">
        <v>50</v>
      </c>
      <c r="U39" s="20">
        <v>8.697</v>
      </c>
      <c r="V39" s="20"/>
      <c r="W39" s="20">
        <v>16458</v>
      </c>
      <c r="X39" s="21">
        <f t="shared" si="4"/>
        <v>0.020107348425186446</v>
      </c>
      <c r="Y39" s="22">
        <f t="shared" si="5"/>
        <v>0.23119867109562434</v>
      </c>
      <c r="Z39" s="22">
        <f t="shared" si="6"/>
        <v>0.8477284606839559</v>
      </c>
      <c r="AA39" s="21">
        <f t="shared" si="7"/>
        <v>0.007926355001790798</v>
      </c>
      <c r="AB39" s="21">
        <f t="shared" si="10"/>
        <v>0.0911389559824169</v>
      </c>
      <c r="AC39" s="21">
        <f t="shared" si="8"/>
        <v>0.8202506038417522</v>
      </c>
    </row>
    <row r="40" spans="1:29" s="3" customFormat="1" ht="12.75">
      <c r="A40" s="20" t="s">
        <v>6</v>
      </c>
      <c r="B40" s="20">
        <v>10.004</v>
      </c>
      <c r="C40" s="20"/>
      <c r="D40" s="20">
        <v>21176</v>
      </c>
      <c r="E40" s="21">
        <f t="shared" si="0"/>
        <v>0.026341591040027063</v>
      </c>
      <c r="F40" s="22">
        <f t="shared" si="1"/>
        <v>0.26331058616580433</v>
      </c>
      <c r="G40" s="22">
        <f t="shared" si="2"/>
        <v>0.9654721492746159</v>
      </c>
      <c r="H40" s="21">
        <f t="shared" si="11"/>
        <v>0.027549566179524004</v>
      </c>
      <c r="I40" s="21">
        <f t="shared" si="9"/>
        <v>0.27538550759220315</v>
      </c>
      <c r="J40" s="21">
        <f t="shared" si="3"/>
        <v>1.0097468611714115</v>
      </c>
      <c r="T40" s="20" t="s">
        <v>6</v>
      </c>
      <c r="U40" s="20">
        <v>10.004</v>
      </c>
      <c r="V40" s="20"/>
      <c r="W40" s="20">
        <v>234566</v>
      </c>
      <c r="X40" s="21">
        <f t="shared" si="4"/>
        <v>0.30830959264681784</v>
      </c>
      <c r="Y40" s="22">
        <f t="shared" si="5"/>
        <v>3.0818631811957005</v>
      </c>
      <c r="Z40" s="22">
        <f t="shared" si="6"/>
        <v>11.300164997717568</v>
      </c>
      <c r="AA40" s="21">
        <f t="shared" si="7"/>
        <v>0.11296958241281203</v>
      </c>
      <c r="AB40" s="21">
        <f t="shared" si="10"/>
        <v>1.1292441264775295</v>
      </c>
      <c r="AC40" s="21">
        <f t="shared" si="8"/>
        <v>10.163197138297765</v>
      </c>
    </row>
    <row r="41" spans="1:29" s="3" customFormat="1" ht="12.75">
      <c r="A41" s="20" t="s">
        <v>7</v>
      </c>
      <c r="B41" s="20">
        <v>8.709</v>
      </c>
      <c r="C41" s="20"/>
      <c r="D41" s="20">
        <v>6178</v>
      </c>
      <c r="E41" s="21">
        <f t="shared" si="0"/>
        <v>0.006523623524685909</v>
      </c>
      <c r="F41" s="22">
        <f t="shared" si="1"/>
        <v>0.07490668876663119</v>
      </c>
      <c r="G41" s="22">
        <f t="shared" si="2"/>
        <v>0.27465785881098104</v>
      </c>
      <c r="H41" s="21">
        <f t="shared" si="11"/>
        <v>0.00685807468968971</v>
      </c>
      <c r="I41" s="21">
        <f t="shared" si="9"/>
        <v>0.07874698231358032</v>
      </c>
      <c r="J41" s="21">
        <f t="shared" si="3"/>
        <v>0.2887389351497945</v>
      </c>
      <c r="T41" s="20" t="s">
        <v>7</v>
      </c>
      <c r="U41" s="20">
        <v>8.709</v>
      </c>
      <c r="V41" s="20"/>
      <c r="W41" s="20">
        <v>48596</v>
      </c>
      <c r="X41" s="21">
        <f t="shared" si="4"/>
        <v>0.06257366660147888</v>
      </c>
      <c r="Y41" s="22">
        <f t="shared" si="5"/>
        <v>0.7184942772015029</v>
      </c>
      <c r="Z41" s="22">
        <f t="shared" si="6"/>
        <v>2.634479016405511</v>
      </c>
      <c r="AA41" s="21">
        <f t="shared" si="7"/>
        <v>0.02340437159235786</v>
      </c>
      <c r="AB41" s="21">
        <f t="shared" si="10"/>
        <v>0.26873776084921186</v>
      </c>
      <c r="AC41" s="21">
        <f t="shared" si="8"/>
        <v>2.4186398476429067</v>
      </c>
    </row>
    <row r="42" spans="1:29" ht="12.75">
      <c r="A42" s="20" t="s">
        <v>53</v>
      </c>
      <c r="B42" s="20">
        <v>7.734</v>
      </c>
      <c r="C42" s="20"/>
      <c r="D42" s="20">
        <v>2360</v>
      </c>
      <c r="E42" s="21">
        <f t="shared" si="0"/>
        <v>0.0014786175256478696</v>
      </c>
      <c r="F42" s="22">
        <f t="shared" si="1"/>
        <v>0.019118406072509305</v>
      </c>
      <c r="G42" s="22">
        <f t="shared" si="2"/>
        <v>0.07010082226586746</v>
      </c>
      <c r="H42" s="21">
        <f t="shared" si="11"/>
        <v>0.0015906980722615643</v>
      </c>
      <c r="I42" s="21">
        <f t="shared" si="9"/>
        <v>0.020567598555230986</v>
      </c>
      <c r="J42" s="21">
        <f t="shared" si="3"/>
        <v>0.07541452803584694</v>
      </c>
      <c r="T42" s="20" t="s">
        <v>53</v>
      </c>
      <c r="U42" s="20">
        <v>7.734</v>
      </c>
      <c r="V42" s="20"/>
      <c r="W42" s="20">
        <v>70225</v>
      </c>
      <c r="X42" s="21">
        <f t="shared" si="4"/>
        <v>0.09115366522724991</v>
      </c>
      <c r="Y42" s="22">
        <f t="shared" si="5"/>
        <v>1.1786095840089206</v>
      </c>
      <c r="Z42" s="22">
        <f t="shared" si="6"/>
        <v>4.321568474699375</v>
      </c>
      <c r="AA42" s="21">
        <f t="shared" si="7"/>
        <v>0.0338211374408044</v>
      </c>
      <c r="AB42" s="21">
        <f t="shared" si="10"/>
        <v>0.43730459582110687</v>
      </c>
      <c r="AC42" s="21">
        <f t="shared" si="8"/>
        <v>3.9357413623899618</v>
      </c>
    </row>
    <row r="43" spans="1:29" ht="12.75">
      <c r="A43" s="20" t="s">
        <v>45</v>
      </c>
      <c r="B43" s="20">
        <v>10.559</v>
      </c>
      <c r="C43" s="20"/>
      <c r="D43" s="20">
        <v>5533</v>
      </c>
      <c r="E43" s="21">
        <f t="shared" si="0"/>
        <v>0.00567133728336073</v>
      </c>
      <c r="F43" s="22">
        <f t="shared" si="1"/>
        <v>0.05371093174884677</v>
      </c>
      <c r="G43" s="22">
        <f t="shared" si="2"/>
        <v>0.19694008307910482</v>
      </c>
      <c r="H43" s="21">
        <f t="shared" si="11"/>
        <v>0.005968221908589356</v>
      </c>
      <c r="I43" s="21">
        <f t="shared" si="9"/>
        <v>0.0565226054417024</v>
      </c>
      <c r="J43" s="21">
        <f t="shared" si="3"/>
        <v>0.20724955328624214</v>
      </c>
      <c r="T43" s="20" t="s">
        <v>45</v>
      </c>
      <c r="U43" s="20">
        <v>10.559</v>
      </c>
      <c r="V43" s="20"/>
      <c r="W43" s="20">
        <v>46104</v>
      </c>
      <c r="X43" s="21">
        <f t="shared" si="4"/>
        <v>0.0592808025497233</v>
      </c>
      <c r="Y43" s="22">
        <f t="shared" si="5"/>
        <v>0.5614244014558509</v>
      </c>
      <c r="Z43" s="22">
        <f t="shared" si="6"/>
        <v>2.0585561386714537</v>
      </c>
      <c r="AA43" s="21">
        <f t="shared" si="7"/>
        <v>0.02220419680414163</v>
      </c>
      <c r="AB43" s="21">
        <f t="shared" si="10"/>
        <v>0.21028692872565236</v>
      </c>
      <c r="AC43" s="21">
        <f t="shared" si="8"/>
        <v>1.8925823585308712</v>
      </c>
    </row>
    <row r="44" spans="1:29" ht="12.75">
      <c r="A44" s="20" t="s">
        <v>46</v>
      </c>
      <c r="B44" s="20">
        <v>8.768</v>
      </c>
      <c r="C44" s="21"/>
      <c r="D44" s="20">
        <v>1639</v>
      </c>
      <c r="E44" s="21">
        <f t="shared" si="0"/>
        <v>0.0005259068589882504</v>
      </c>
      <c r="F44" s="22">
        <f aca="true" t="shared" si="12" ref="F44:F58">(E44/B44)*100</f>
        <v>0.00599802530780395</v>
      </c>
      <c r="G44" s="22">
        <f t="shared" si="2"/>
        <v>0.021992759461947814</v>
      </c>
      <c r="H44" s="21">
        <f t="shared" si="11"/>
        <v>0.000595994420830005</v>
      </c>
      <c r="I44" s="21">
        <f t="shared" si="9"/>
        <v>0.006797381624429802</v>
      </c>
      <c r="J44" s="21">
        <f t="shared" si="3"/>
        <v>0.024923732622909273</v>
      </c>
      <c r="T44" s="20" t="s">
        <v>46</v>
      </c>
      <c r="U44" s="20">
        <v>8.768</v>
      </c>
      <c r="V44" s="21"/>
      <c r="W44" s="20">
        <v>23125</v>
      </c>
      <c r="X44" s="21">
        <f t="shared" si="4"/>
        <v>0.028916949000248417</v>
      </c>
      <c r="Y44" s="22">
        <f t="shared" si="5"/>
        <v>0.32980096943713977</v>
      </c>
      <c r="Z44" s="22">
        <f t="shared" si="6"/>
        <v>1.2092702212695123</v>
      </c>
      <c r="AA44" s="21">
        <f t="shared" si="7"/>
        <v>0.011137256010232847</v>
      </c>
      <c r="AB44" s="21">
        <f t="shared" si="10"/>
        <v>0.127021624204298</v>
      </c>
      <c r="AC44" s="21">
        <f t="shared" si="8"/>
        <v>1.143194617838682</v>
      </c>
    </row>
    <row r="45" spans="1:30" ht="12.75">
      <c r="A45" s="20" t="s">
        <v>47</v>
      </c>
      <c r="B45" s="20">
        <v>7.499</v>
      </c>
      <c r="C45" s="21"/>
      <c r="D45" s="20">
        <v>1910</v>
      </c>
      <c r="E45" s="21">
        <f t="shared" si="0"/>
        <v>0.0008839992177465816</v>
      </c>
      <c r="F45" s="22">
        <f t="shared" si="12"/>
        <v>0.01178822800035447</v>
      </c>
      <c r="G45" s="22">
        <f t="shared" si="2"/>
        <v>0.043223502667966394</v>
      </c>
      <c r="H45" s="21">
        <f t="shared" si="11"/>
        <v>0.0009698705505636424</v>
      </c>
      <c r="I45" s="21">
        <f t="shared" si="9"/>
        <v>0.012933331785086578</v>
      </c>
      <c r="J45" s="21">
        <f t="shared" si="3"/>
        <v>0.047422216545317454</v>
      </c>
      <c r="K45" s="8"/>
      <c r="L45" s="12"/>
      <c r="T45" s="20" t="s">
        <v>47</v>
      </c>
      <c r="U45" s="20">
        <v>7.499</v>
      </c>
      <c r="V45" s="21"/>
      <c r="W45" s="20">
        <v>9718</v>
      </c>
      <c r="X45" s="21">
        <f t="shared" si="4"/>
        <v>0.011201287546842709</v>
      </c>
      <c r="Y45" s="22">
        <f t="shared" si="5"/>
        <v>0.14937041668012682</v>
      </c>
      <c r="Z45" s="22">
        <f t="shared" si="6"/>
        <v>0.5476915278271317</v>
      </c>
      <c r="AA45" s="21">
        <f t="shared" si="7"/>
        <v>0.004680296385186716</v>
      </c>
      <c r="AB45" s="21">
        <f t="shared" si="10"/>
        <v>0.062412273438948083</v>
      </c>
      <c r="AC45" s="21">
        <f t="shared" si="8"/>
        <v>0.5617104609505328</v>
      </c>
      <c r="AD45" s="8"/>
    </row>
    <row r="46" spans="1:30" ht="12.75">
      <c r="A46" s="20" t="s">
        <v>54</v>
      </c>
      <c r="B46" s="20">
        <v>13.589</v>
      </c>
      <c r="C46" s="21"/>
      <c r="D46" s="20">
        <v>3041</v>
      </c>
      <c r="E46" s="21">
        <f t="shared" si="0"/>
        <v>0.0023784732316051525</v>
      </c>
      <c r="F46" s="22">
        <f t="shared" si="12"/>
        <v>0.017502930543860123</v>
      </c>
      <c r="G46" s="22">
        <f t="shared" si="2"/>
        <v>0.06417741199415379</v>
      </c>
      <c r="H46" s="21">
        <f t="shared" si="11"/>
        <v>0.0025302170550977527</v>
      </c>
      <c r="I46" s="21">
        <f t="shared" si="9"/>
        <v>0.018619597138109886</v>
      </c>
      <c r="J46" s="21">
        <f t="shared" si="3"/>
        <v>0.06827185617306958</v>
      </c>
      <c r="K46" s="8"/>
      <c r="L46" s="12"/>
      <c r="T46" s="20" t="s">
        <v>54</v>
      </c>
      <c r="U46" s="20">
        <v>13.589</v>
      </c>
      <c r="V46" s="21"/>
      <c r="W46" s="20">
        <v>37049</v>
      </c>
      <c r="X46" s="21">
        <f t="shared" si="4"/>
        <v>0.04731576082073183</v>
      </c>
      <c r="Y46" s="22">
        <f t="shared" si="5"/>
        <v>0.3481916316191907</v>
      </c>
      <c r="Z46" s="22">
        <f t="shared" si="6"/>
        <v>1.276702649270366</v>
      </c>
      <c r="AA46" s="21">
        <f t="shared" si="7"/>
        <v>0.017843208558837483</v>
      </c>
      <c r="AB46" s="21">
        <f t="shared" si="10"/>
        <v>0.13130626653055769</v>
      </c>
      <c r="AC46" s="21">
        <f t="shared" si="8"/>
        <v>1.1817563987750193</v>
      </c>
      <c r="AD46" s="8"/>
    </row>
    <row r="47" spans="1:30" ht="12.75">
      <c r="A47" s="20" t="s">
        <v>48</v>
      </c>
      <c r="B47" s="20">
        <v>7.5</v>
      </c>
      <c r="C47" s="21"/>
      <c r="D47" s="20">
        <v>2416</v>
      </c>
      <c r="E47" s="21">
        <f t="shared" si="0"/>
        <v>0.0015526144706311412</v>
      </c>
      <c r="F47" s="22">
        <f t="shared" si="12"/>
        <v>0.020701526275081882</v>
      </c>
      <c r="G47" s="22">
        <f t="shared" si="2"/>
        <v>0.0759055963419669</v>
      </c>
      <c r="H47" s="21">
        <f t="shared" si="11"/>
        <v>0.0016679566082950835</v>
      </c>
      <c r="I47" s="21">
        <f t="shared" si="9"/>
        <v>0.022239421443934447</v>
      </c>
      <c r="J47" s="21">
        <f t="shared" si="3"/>
        <v>0.0815445452944263</v>
      </c>
      <c r="K47" s="8"/>
      <c r="L47" s="12"/>
      <c r="T47" s="20" t="s">
        <v>48</v>
      </c>
      <c r="U47" s="20">
        <v>7.5</v>
      </c>
      <c r="V47" s="21"/>
      <c r="W47" s="20">
        <v>44708</v>
      </c>
      <c r="X47" s="21">
        <f t="shared" si="4"/>
        <v>0.05743616442121175</v>
      </c>
      <c r="Y47" s="22">
        <f t="shared" si="5"/>
        <v>0.7658155256161566</v>
      </c>
      <c r="Z47" s="22">
        <f t="shared" si="6"/>
        <v>2.807990260592574</v>
      </c>
      <c r="AA47" s="21">
        <f t="shared" si="7"/>
        <v>0.021531867749426604</v>
      </c>
      <c r="AB47" s="21">
        <f t="shared" si="10"/>
        <v>0.2870915699923547</v>
      </c>
      <c r="AC47" s="21">
        <f t="shared" si="8"/>
        <v>2.5838241299311924</v>
      </c>
      <c r="AD47" s="8"/>
    </row>
    <row r="48" spans="1:29" s="8" customFormat="1" ht="12.75">
      <c r="A48" s="20" t="s">
        <v>49</v>
      </c>
      <c r="B48" s="20">
        <v>9.867</v>
      </c>
      <c r="C48" s="20"/>
      <c r="D48" s="20">
        <v>1555</v>
      </c>
      <c r="E48" s="21">
        <f t="shared" si="0"/>
        <v>0.00041491144151334326</v>
      </c>
      <c r="F48" s="22">
        <f t="shared" si="12"/>
        <v>0.004205041466639741</v>
      </c>
      <c r="G48" s="22">
        <f t="shared" si="2"/>
        <v>0.01541848537767905</v>
      </c>
      <c r="H48" s="21">
        <f t="shared" si="11"/>
        <v>0.00048010661677972625</v>
      </c>
      <c r="I48" s="21">
        <f t="shared" si="9"/>
        <v>0.004865781055839933</v>
      </c>
      <c r="J48" s="21">
        <f t="shared" si="3"/>
        <v>0.01784119720474642</v>
      </c>
      <c r="T48" s="20" t="s">
        <v>49</v>
      </c>
      <c r="U48" s="20">
        <v>9.867</v>
      </c>
      <c r="V48" s="20"/>
      <c r="W48" s="20">
        <v>18238</v>
      </c>
      <c r="X48" s="21">
        <f t="shared" si="4"/>
        <v>0.02245939417644043</v>
      </c>
      <c r="Y48" s="22">
        <f t="shared" si="5"/>
        <v>0.22762130512253395</v>
      </c>
      <c r="Z48" s="22">
        <f t="shared" si="6"/>
        <v>0.8346114521159578</v>
      </c>
      <c r="AA48" s="21">
        <f t="shared" si="7"/>
        <v>0.008783622707659533</v>
      </c>
      <c r="AB48" s="21">
        <f t="shared" si="10"/>
        <v>0.08902019567912772</v>
      </c>
      <c r="AC48" s="21">
        <f t="shared" si="8"/>
        <v>0.8011817611121494</v>
      </c>
    </row>
    <row r="49" spans="1:29" s="3" customFormat="1" ht="12.75">
      <c r="A49" s="20" t="s">
        <v>50</v>
      </c>
      <c r="B49" s="20">
        <v>8.548</v>
      </c>
      <c r="C49" s="20"/>
      <c r="D49" s="20">
        <v>1591</v>
      </c>
      <c r="E49" s="21">
        <f t="shared" si="0"/>
        <v>0.0004624809061454463</v>
      </c>
      <c r="F49" s="22">
        <f t="shared" si="12"/>
        <v>0.0054103989956182305</v>
      </c>
      <c r="G49" s="22">
        <f t="shared" si="2"/>
        <v>0.019838129650600177</v>
      </c>
      <c r="H49" s="21">
        <f t="shared" si="11"/>
        <v>0.00052977281851556</v>
      </c>
      <c r="I49" s="21">
        <f t="shared" si="9"/>
        <v>0.006197623052357979</v>
      </c>
      <c r="J49" s="21">
        <f t="shared" si="3"/>
        <v>0.022724617858645924</v>
      </c>
      <c r="T49" s="20" t="s">
        <v>50</v>
      </c>
      <c r="U49" s="20">
        <v>8.548</v>
      </c>
      <c r="V49" s="20"/>
      <c r="W49" s="20">
        <v>16260</v>
      </c>
      <c r="X49" s="21">
        <f t="shared" si="4"/>
        <v>0.01984571636970988</v>
      </c>
      <c r="Y49" s="22">
        <f t="shared" si="5"/>
        <v>0.23216795004340054</v>
      </c>
      <c r="Z49" s="22">
        <f t="shared" si="6"/>
        <v>0.8512824834924686</v>
      </c>
      <c r="AA49" s="21">
        <f t="shared" si="7"/>
        <v>0.00783099600978967</v>
      </c>
      <c r="AB49" s="21">
        <f t="shared" si="10"/>
        <v>0.09161202631948609</v>
      </c>
      <c r="AC49" s="21">
        <f t="shared" si="8"/>
        <v>0.8245082368753748</v>
      </c>
    </row>
    <row r="50" spans="1:29" s="3" customFormat="1" ht="12.75">
      <c r="A50" s="20" t="s">
        <v>51</v>
      </c>
      <c r="B50" s="20">
        <v>8.138</v>
      </c>
      <c r="C50" s="21"/>
      <c r="D50" s="20">
        <v>4212</v>
      </c>
      <c r="E50" s="21">
        <f t="shared" si="0"/>
        <v>0.00392580220616606</v>
      </c>
      <c r="F50" s="22">
        <f t="shared" si="12"/>
        <v>0.04824038100474392</v>
      </c>
      <c r="G50" s="22">
        <f t="shared" si="2"/>
        <v>0.17688139701739436</v>
      </c>
      <c r="H50" s="21">
        <f t="shared" si="11"/>
        <v>0.004145748228227234</v>
      </c>
      <c r="I50" s="21">
        <f t="shared" si="9"/>
        <v>0.050943084642752934</v>
      </c>
      <c r="J50" s="21">
        <f t="shared" si="3"/>
        <v>0.18679131035676075</v>
      </c>
      <c r="T50" s="20" t="s">
        <v>51</v>
      </c>
      <c r="U50" s="20">
        <v>8.138</v>
      </c>
      <c r="V50" s="21"/>
      <c r="W50" s="20">
        <v>57950</v>
      </c>
      <c r="X50" s="21">
        <f t="shared" si="4"/>
        <v>0.07493379916172033</v>
      </c>
      <c r="Y50" s="22">
        <f t="shared" si="5"/>
        <v>0.9207888813187557</v>
      </c>
      <c r="Z50" s="22">
        <f t="shared" si="6"/>
        <v>3.3762258981687707</v>
      </c>
      <c r="AA50" s="21">
        <f t="shared" si="7"/>
        <v>0.027909361547805128</v>
      </c>
      <c r="AB50" s="21">
        <f t="shared" si="10"/>
        <v>0.3429511126542778</v>
      </c>
      <c r="AC50" s="21">
        <f t="shared" si="8"/>
        <v>3.0865600138885</v>
      </c>
    </row>
    <row r="51" spans="1:29" s="8" customFormat="1" ht="12.75">
      <c r="A51" s="20" t="s">
        <v>54</v>
      </c>
      <c r="B51" s="20">
        <v>9.134</v>
      </c>
      <c r="C51" s="21"/>
      <c r="D51" s="20">
        <v>2042</v>
      </c>
      <c r="E51" s="21">
        <f t="shared" si="0"/>
        <v>0.0010584205880642928</v>
      </c>
      <c r="F51" s="22">
        <f t="shared" si="12"/>
        <v>0.011587700767071302</v>
      </c>
      <c r="G51" s="22">
        <f t="shared" si="2"/>
        <v>0.04248823614592811</v>
      </c>
      <c r="H51" s="21">
        <f t="shared" si="11"/>
        <v>0.0011519799569283662</v>
      </c>
      <c r="I51" s="21">
        <f t="shared" si="9"/>
        <v>0.01261199865259871</v>
      </c>
      <c r="J51" s="21">
        <f t="shared" si="3"/>
        <v>0.04624399505952861</v>
      </c>
      <c r="T51" s="20" t="s">
        <v>54</v>
      </c>
      <c r="U51" s="20">
        <v>9.134</v>
      </c>
      <c r="V51" s="21"/>
      <c r="W51" s="20">
        <v>26083</v>
      </c>
      <c r="X51" s="21">
        <f t="shared" si="4"/>
        <v>0.03282557334418622</v>
      </c>
      <c r="Y51" s="22">
        <f t="shared" si="5"/>
        <v>0.35937785574979436</v>
      </c>
      <c r="Z51" s="22">
        <f t="shared" si="6"/>
        <v>1.3177188044159127</v>
      </c>
      <c r="AA51" s="21">
        <f t="shared" si="7"/>
        <v>0.012561861557401228</v>
      </c>
      <c r="AB51" s="21">
        <f t="shared" si="10"/>
        <v>0.13752859160719538</v>
      </c>
      <c r="AC51" s="21">
        <f t="shared" si="8"/>
        <v>1.2377573244647584</v>
      </c>
    </row>
    <row r="52" spans="1:29" ht="12.75">
      <c r="A52" s="20" t="s">
        <v>6</v>
      </c>
      <c r="B52" s="20">
        <v>12.811</v>
      </c>
      <c r="C52" s="20"/>
      <c r="D52" s="20">
        <v>21254</v>
      </c>
      <c r="E52" s="21">
        <f t="shared" si="0"/>
        <v>0.02644465821339662</v>
      </c>
      <c r="F52" s="22">
        <f t="shared" si="12"/>
        <v>0.20642149881661556</v>
      </c>
      <c r="G52" s="22">
        <f t="shared" si="2"/>
        <v>0.7568788289942571</v>
      </c>
      <c r="H52" s="21">
        <f t="shared" si="11"/>
        <v>0.027657176283284977</v>
      </c>
      <c r="I52" s="21">
        <f t="shared" si="9"/>
        <v>0.21588616254222914</v>
      </c>
      <c r="J52" s="21">
        <f t="shared" si="3"/>
        <v>0.7915825959881735</v>
      </c>
      <c r="T52" s="20" t="s">
        <v>6</v>
      </c>
      <c r="U52" s="20">
        <v>12.811</v>
      </c>
      <c r="V52" s="20"/>
      <c r="W52" s="20">
        <v>309611</v>
      </c>
      <c r="X52" s="21">
        <f t="shared" si="4"/>
        <v>0.40747210579448934</v>
      </c>
      <c r="Y52" s="22">
        <f t="shared" si="5"/>
        <v>3.1806424619037497</v>
      </c>
      <c r="Z52" s="22">
        <f t="shared" si="6"/>
        <v>11.662355693647081</v>
      </c>
      <c r="AA52" s="21">
        <f t="shared" si="7"/>
        <v>0.149112085214452</v>
      </c>
      <c r="AB52" s="21">
        <f t="shared" si="10"/>
        <v>1.1639379065994222</v>
      </c>
      <c r="AC52" s="21">
        <f t="shared" si="8"/>
        <v>10.4754411593948</v>
      </c>
    </row>
    <row r="53" spans="1:29" ht="12.75">
      <c r="A53" s="20" t="s">
        <v>43</v>
      </c>
      <c r="B53" s="20">
        <v>0</v>
      </c>
      <c r="C53" s="21"/>
      <c r="D53" s="20">
        <v>1028</v>
      </c>
      <c r="E53" s="21">
        <f t="shared" si="0"/>
        <v>-0.000281452665739943</v>
      </c>
      <c r="F53" s="22" t="e">
        <f t="shared" si="12"/>
        <v>#DIV/0!</v>
      </c>
      <c r="G53" s="22" t="e">
        <f t="shared" si="2"/>
        <v>#DIV/0!</v>
      </c>
      <c r="H53" s="21">
        <f t="shared" si="11"/>
        <v>-0.00024695139196428446</v>
      </c>
      <c r="I53" s="21" t="e">
        <f t="shared" si="9"/>
        <v>#DIV/0!</v>
      </c>
      <c r="J53" s="21" t="e">
        <f t="shared" si="3"/>
        <v>#DIV/0!</v>
      </c>
      <c r="T53" s="20" t="s">
        <v>43</v>
      </c>
      <c r="U53" s="20">
        <v>0</v>
      </c>
      <c r="V53" s="21"/>
      <c r="W53" s="20">
        <v>0</v>
      </c>
      <c r="X53" s="21">
        <f t="shared" si="4"/>
        <v>-0.0016398251557899967</v>
      </c>
      <c r="Y53" s="22" t="e">
        <f t="shared" si="5"/>
        <v>#DIV/0!</v>
      </c>
      <c r="Z53" s="22" t="e">
        <f t="shared" si="6"/>
        <v>#DIV/0!</v>
      </c>
      <c r="AA53" s="21">
        <f t="shared" si="7"/>
        <v>0</v>
      </c>
      <c r="AB53" s="21" t="e">
        <f t="shared" si="10"/>
        <v>#DIV/0!</v>
      </c>
      <c r="AC53" s="21" t="e">
        <f t="shared" si="8"/>
        <v>#DIV/0!</v>
      </c>
    </row>
    <row r="54" spans="1:29" ht="12.75">
      <c r="A54" s="20" t="s">
        <v>52</v>
      </c>
      <c r="B54" s="20">
        <v>10.107</v>
      </c>
      <c r="C54" s="21"/>
      <c r="D54" s="20">
        <v>3040</v>
      </c>
      <c r="E54" s="21">
        <f t="shared" si="0"/>
        <v>0.002377151857587594</v>
      </c>
      <c r="F54" s="22">
        <f t="shared" si="12"/>
        <v>0.023519856115440725</v>
      </c>
      <c r="G54" s="22">
        <f t="shared" si="2"/>
        <v>0.08623947242328266</v>
      </c>
      <c r="H54" s="21">
        <f t="shared" si="11"/>
        <v>0.0025288374383828686</v>
      </c>
      <c r="I54" s="21">
        <f t="shared" si="9"/>
        <v>0.02502065339252863</v>
      </c>
      <c r="J54" s="21">
        <f t="shared" si="3"/>
        <v>0.09174239577260497</v>
      </c>
      <c r="T54" s="20" t="s">
        <v>52</v>
      </c>
      <c r="U54" s="20">
        <v>10.107</v>
      </c>
      <c r="V54" s="21"/>
      <c r="W54" s="20">
        <v>144778</v>
      </c>
      <c r="X54" s="21">
        <f t="shared" si="4"/>
        <v>0.18966606235828265</v>
      </c>
      <c r="Y54" s="22">
        <f t="shared" si="5"/>
        <v>1.8765812046926158</v>
      </c>
      <c r="Z54" s="22">
        <f t="shared" si="6"/>
        <v>6.880797750539592</v>
      </c>
      <c r="AA54" s="21">
        <f t="shared" si="7"/>
        <v>0.06972668759565367</v>
      </c>
      <c r="AB54" s="21">
        <f t="shared" si="10"/>
        <v>0.6898851053295111</v>
      </c>
      <c r="AC54" s="21">
        <f t="shared" si="8"/>
        <v>6.208965947965599</v>
      </c>
    </row>
    <row r="55" spans="1:29" ht="12.75">
      <c r="A55" s="20" t="s">
        <v>52</v>
      </c>
      <c r="B55" s="20">
        <v>10.675</v>
      </c>
      <c r="C55" s="21"/>
      <c r="D55" s="20">
        <v>3179</v>
      </c>
      <c r="E55" s="21">
        <f t="shared" si="0"/>
        <v>0.002560822846028214</v>
      </c>
      <c r="F55" s="22">
        <f t="shared" si="12"/>
        <v>0.023988972796517228</v>
      </c>
      <c r="G55" s="22">
        <f t="shared" si="2"/>
        <v>0.08795956692056317</v>
      </c>
      <c r="H55" s="21">
        <f t="shared" si="11"/>
        <v>0.0027206041617517823</v>
      </c>
      <c r="I55" s="21">
        <f t="shared" si="9"/>
        <v>0.025485753271679457</v>
      </c>
      <c r="J55" s="21">
        <f t="shared" si="3"/>
        <v>0.09344776199615801</v>
      </c>
      <c r="T55" s="20" t="s">
        <v>52</v>
      </c>
      <c r="U55" s="20">
        <v>10.675</v>
      </c>
      <c r="V55" s="21"/>
      <c r="W55" s="20">
        <v>157129</v>
      </c>
      <c r="X55" s="21">
        <f t="shared" si="4"/>
        <v>0.20598635284914665</v>
      </c>
      <c r="Y55" s="22">
        <f t="shared" si="5"/>
        <v>1.9296145465962213</v>
      </c>
      <c r="Z55" s="22">
        <f t="shared" si="6"/>
        <v>7.075253337519478</v>
      </c>
      <c r="AA55" s="21">
        <f t="shared" si="7"/>
        <v>0.07567506593002712</v>
      </c>
      <c r="AB55" s="21">
        <f t="shared" si="10"/>
        <v>0.7088999150353829</v>
      </c>
      <c r="AC55" s="21">
        <f t="shared" si="8"/>
        <v>6.380099235318446</v>
      </c>
    </row>
    <row r="56" spans="1:29" ht="12.75">
      <c r="A56" s="20" t="s">
        <v>51</v>
      </c>
      <c r="B56" s="20">
        <v>7.824</v>
      </c>
      <c r="C56" s="21"/>
      <c r="D56" s="20">
        <v>4246</v>
      </c>
      <c r="E56" s="21">
        <f t="shared" si="0"/>
        <v>0.003970728922763046</v>
      </c>
      <c r="F56" s="22">
        <f t="shared" si="12"/>
        <v>0.05075062529093873</v>
      </c>
      <c r="G56" s="22">
        <f t="shared" si="2"/>
        <v>0.18608562606677537</v>
      </c>
      <c r="H56" s="21">
        <f t="shared" si="11"/>
        <v>0.004192655196533299</v>
      </c>
      <c r="I56" s="21">
        <f t="shared" si="9"/>
        <v>0.05358710629515975</v>
      </c>
      <c r="J56" s="21">
        <f t="shared" si="3"/>
        <v>0.19648605641558578</v>
      </c>
      <c r="T56" s="20" t="s">
        <v>51</v>
      </c>
      <c r="U56" s="20">
        <v>7.824</v>
      </c>
      <c r="V56" s="21"/>
      <c r="W56" s="20">
        <v>57552</v>
      </c>
      <c r="X56" s="21">
        <f t="shared" si="4"/>
        <v>0.07440789230273208</v>
      </c>
      <c r="Y56" s="22">
        <f t="shared" si="5"/>
        <v>0.9510211183887025</v>
      </c>
      <c r="Z56" s="22">
        <f t="shared" si="6"/>
        <v>3.487077434091909</v>
      </c>
      <c r="AA56" s="21">
        <f t="shared" si="7"/>
        <v>0.027717680341661444</v>
      </c>
      <c r="AB56" s="21">
        <f t="shared" si="10"/>
        <v>0.35426483054270763</v>
      </c>
      <c r="AC56" s="21">
        <f t="shared" si="8"/>
        <v>3.1883834748843687</v>
      </c>
    </row>
    <row r="57" spans="1:29" ht="12.75">
      <c r="A57" s="20" t="s">
        <v>7</v>
      </c>
      <c r="B57" s="20">
        <v>9.493</v>
      </c>
      <c r="D57" s="20">
        <v>6378</v>
      </c>
      <c r="E57" s="21">
        <f t="shared" si="0"/>
        <v>0.006787898328197593</v>
      </c>
      <c r="F57" s="22">
        <f t="shared" si="12"/>
        <v>0.07150424869058879</v>
      </c>
      <c r="G57" s="22">
        <f t="shared" si="2"/>
        <v>0.26218224519882555</v>
      </c>
      <c r="H57" s="21">
        <f t="shared" si="11"/>
        <v>0.007133998032666565</v>
      </c>
      <c r="I57" s="21">
        <f t="shared" si="9"/>
        <v>0.07515008988377293</v>
      </c>
      <c r="J57" s="21">
        <f t="shared" si="3"/>
        <v>0.2755503295738341</v>
      </c>
      <c r="T57" s="20" t="s">
        <v>7</v>
      </c>
      <c r="U57" s="20">
        <v>9.493</v>
      </c>
      <c r="W57" s="20">
        <v>50043</v>
      </c>
      <c r="X57" s="21">
        <f t="shared" si="4"/>
        <v>0.06448569480488592</v>
      </c>
      <c r="Y57" s="22">
        <f t="shared" si="5"/>
        <v>0.6792973222889067</v>
      </c>
      <c r="Z57" s="22">
        <f t="shared" si="6"/>
        <v>2.490756848392658</v>
      </c>
      <c r="AA57" s="21">
        <f t="shared" si="7"/>
        <v>0.02410126281167924</v>
      </c>
      <c r="AB57" s="21">
        <f t="shared" si="10"/>
        <v>0.2538845761264009</v>
      </c>
      <c r="AC57" s="21">
        <f t="shared" si="8"/>
        <v>2.2849611851376084</v>
      </c>
    </row>
    <row r="58" spans="1:29" ht="12.75">
      <c r="A58" s="20" t="s">
        <v>38</v>
      </c>
      <c r="B58" s="20">
        <v>10.868</v>
      </c>
      <c r="D58" s="20">
        <v>3128</v>
      </c>
      <c r="E58" s="21">
        <f t="shared" si="0"/>
        <v>0.0024934327711327348</v>
      </c>
      <c r="F58" s="22">
        <f t="shared" si="12"/>
        <v>0.022942885269900026</v>
      </c>
      <c r="G58" s="22">
        <f t="shared" si="2"/>
        <v>0.08412391265630009</v>
      </c>
      <c r="H58" s="21">
        <f t="shared" si="11"/>
        <v>0.002650243709292684</v>
      </c>
      <c r="I58" s="21">
        <f t="shared" si="9"/>
        <v>0.024385753674021755</v>
      </c>
      <c r="J58" s="21">
        <f t="shared" si="3"/>
        <v>0.08941443013807976</v>
      </c>
      <c r="T58" s="20" t="s">
        <v>38</v>
      </c>
      <c r="U58" s="20">
        <v>10.868</v>
      </c>
      <c r="W58" s="20">
        <v>32687</v>
      </c>
      <c r="X58" s="21">
        <f t="shared" si="4"/>
        <v>0.041551927356142014</v>
      </c>
      <c r="Y58" s="22">
        <f t="shared" si="5"/>
        <v>0.3823327875979206</v>
      </c>
      <c r="Z58" s="22">
        <f t="shared" si="6"/>
        <v>1.4018868878590423</v>
      </c>
      <c r="AA58" s="21">
        <f t="shared" si="7"/>
        <v>0.01574242106838837</v>
      </c>
      <c r="AB58" s="21">
        <f t="shared" si="10"/>
        <v>0.14485113239223749</v>
      </c>
      <c r="AC58" s="21">
        <f t="shared" si="8"/>
        <v>1.3036601915301373</v>
      </c>
    </row>
    <row r="64" spans="2:3" ht="12.75">
      <c r="B64" s="18" t="s">
        <v>25</v>
      </c>
      <c r="C64" s="23">
        <f>$J$17</f>
        <v>0.3005747564591059</v>
      </c>
    </row>
    <row r="65" spans="2:3" ht="12.75">
      <c r="B65" s="18" t="s">
        <v>25</v>
      </c>
      <c r="C65" s="23">
        <f>$J$29</f>
        <v>0.2803816080631314</v>
      </c>
    </row>
    <row r="66" spans="2:3" ht="12.75">
      <c r="B66" s="18" t="s">
        <v>25</v>
      </c>
      <c r="C66" s="19">
        <f>$J$41</f>
        <v>0.2887389351497945</v>
      </c>
    </row>
    <row r="67" spans="2:3" ht="12.75">
      <c r="B67" s="18" t="s">
        <v>25</v>
      </c>
      <c r="C67" s="19">
        <f>$J$57</f>
        <v>0.2755503295738341</v>
      </c>
    </row>
    <row r="68" spans="2:3" ht="12.75">
      <c r="B68" s="18" t="s">
        <v>26</v>
      </c>
      <c r="C68" s="19">
        <f>AVERAGE(C64:C67)</f>
        <v>0.2863114073114664</v>
      </c>
    </row>
    <row r="69" spans="2:3" ht="12.75">
      <c r="B69" s="18" t="s">
        <v>27</v>
      </c>
      <c r="C69" s="19">
        <f>AVERAGE(STDEV(C64:C67))</f>
        <v>0.010959004418199305</v>
      </c>
    </row>
    <row r="70" spans="2:3" ht="12.75">
      <c r="B70" s="18" t="s">
        <v>55</v>
      </c>
      <c r="C70" s="19">
        <f>C69/(C68/100)</f>
        <v>3.8276520384245303</v>
      </c>
    </row>
    <row r="71" spans="2:3" ht="12.75">
      <c r="B71" s="18"/>
      <c r="C71" s="17"/>
    </row>
    <row r="72" spans="2:3" ht="12.75">
      <c r="B72" s="17" t="s">
        <v>6</v>
      </c>
      <c r="C72" s="19">
        <f>$J$16</f>
        <v>1.428551900984357</v>
      </c>
    </row>
    <row r="73" spans="2:3" ht="12.75">
      <c r="B73" s="17" t="s">
        <v>6</v>
      </c>
      <c r="C73" s="19">
        <f>$J$28</f>
        <v>0.928570438017943</v>
      </c>
    </row>
    <row r="74" spans="2:3" ht="12.75">
      <c r="B74" s="17" t="s">
        <v>6</v>
      </c>
      <c r="C74" s="19">
        <f>$J$40</f>
        <v>1.0097468611714115</v>
      </c>
    </row>
    <row r="75" spans="2:3" ht="12.75">
      <c r="B75" s="17" t="s">
        <v>6</v>
      </c>
      <c r="C75" s="19">
        <f>$J$52</f>
        <v>0.7915825959881735</v>
      </c>
    </row>
    <row r="76" spans="2:3" ht="12.75">
      <c r="B76" s="18" t="s">
        <v>26</v>
      </c>
      <c r="C76" s="19">
        <f>AVERAGE(C73:C75)</f>
        <v>0.9099666317258427</v>
      </c>
    </row>
    <row r="77" spans="2:3" ht="12.75">
      <c r="B77" s="18" t="s">
        <v>27</v>
      </c>
      <c r="C77" s="19">
        <f>(STDEV(C73:C75))</f>
        <v>0.11026553340528143</v>
      </c>
    </row>
    <row r="78" spans="2:3" ht="12.75">
      <c r="B78" s="18" t="s">
        <v>55</v>
      </c>
      <c r="C78" s="19">
        <f>C77/(C76/100)</f>
        <v>12.117535914053445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8"/>
  <sheetViews>
    <sheetView workbookViewId="0" topLeftCell="U1">
      <selection activeCell="AC11" sqref="AC11"/>
    </sheetView>
  </sheetViews>
  <sheetFormatPr defaultColWidth="11.00390625" defaultRowHeight="12.75"/>
  <cols>
    <col min="1" max="1" width="13.00390625" style="1" customWidth="1"/>
    <col min="2" max="2" width="9.375" style="1" customWidth="1"/>
    <col min="3" max="3" width="15.00390625" style="1" bestFit="1" customWidth="1"/>
    <col min="4" max="4" width="8.375" style="1" customWidth="1"/>
    <col min="5" max="5" width="15.625" style="1" bestFit="1" customWidth="1"/>
    <col min="6" max="6" width="10.75390625" style="2" customWidth="1"/>
    <col min="7" max="7" width="8.75390625" style="2" customWidth="1"/>
    <col min="8" max="8" width="10.125" style="1" customWidth="1"/>
    <col min="9" max="9" width="8.125" style="1" customWidth="1"/>
    <col min="10" max="10" width="6.75390625" style="1" customWidth="1"/>
    <col min="11" max="16384" width="10.75390625" style="1" customWidth="1"/>
  </cols>
  <sheetData>
    <row r="1" spans="1:2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8</v>
      </c>
      <c r="F1" s="2" t="s">
        <v>9</v>
      </c>
      <c r="H1" s="1" t="s">
        <v>22</v>
      </c>
      <c r="I1" s="1" t="s">
        <v>23</v>
      </c>
      <c r="J1" s="1" t="s">
        <v>24</v>
      </c>
      <c r="T1" s="1" t="s">
        <v>0</v>
      </c>
      <c r="U1" s="1" t="s">
        <v>1</v>
      </c>
      <c r="V1" s="1" t="s">
        <v>2</v>
      </c>
      <c r="W1" s="1" t="s">
        <v>3</v>
      </c>
      <c r="X1" s="1" t="s">
        <v>8</v>
      </c>
      <c r="Y1" s="2" t="s">
        <v>9</v>
      </c>
      <c r="Z1" s="2"/>
      <c r="AA1" s="1" t="s">
        <v>22</v>
      </c>
      <c r="AB1" s="1" t="s">
        <v>23</v>
      </c>
      <c r="AC1" s="1" t="s">
        <v>24</v>
      </c>
    </row>
    <row r="2" spans="5:29" ht="12.75">
      <c r="E2" s="1" t="s">
        <v>20</v>
      </c>
      <c r="F2" s="2" t="s">
        <v>20</v>
      </c>
      <c r="H2" s="1" t="s">
        <v>21</v>
      </c>
      <c r="I2" s="1" t="s">
        <v>21</v>
      </c>
      <c r="J2" s="1" t="s">
        <v>21</v>
      </c>
      <c r="X2" s="1" t="s">
        <v>20</v>
      </c>
      <c r="Y2" s="2" t="s">
        <v>20</v>
      </c>
      <c r="Z2" s="2"/>
      <c r="AA2" s="1" t="s">
        <v>21</v>
      </c>
      <c r="AB2" s="1" t="s">
        <v>21</v>
      </c>
      <c r="AC2" s="1" t="s">
        <v>21</v>
      </c>
    </row>
    <row r="3" spans="1:26" ht="12.75">
      <c r="A3" s="1" t="s">
        <v>4</v>
      </c>
      <c r="B3" s="20">
        <v>0.315</v>
      </c>
      <c r="C3" s="1">
        <f>B3*0.4184</f>
        <v>0.131796</v>
      </c>
      <c r="D3" s="20">
        <v>96351</v>
      </c>
      <c r="T3" s="1" t="s">
        <v>4</v>
      </c>
      <c r="U3" s="20">
        <v>0.59</v>
      </c>
      <c r="V3" s="1">
        <f>U3*0.0486</f>
        <v>0.028673999999999998</v>
      </c>
      <c r="W3" s="20">
        <v>44848</v>
      </c>
      <c r="Y3" s="2"/>
      <c r="Z3" s="2"/>
    </row>
    <row r="4" spans="2:26" ht="12.75">
      <c r="B4" s="20">
        <v>0.347</v>
      </c>
      <c r="C4" s="1">
        <f>B4*0.4184</f>
        <v>0.14518479999999997</v>
      </c>
      <c r="D4" s="20">
        <v>106135</v>
      </c>
      <c r="U4" s="20">
        <v>0.587</v>
      </c>
      <c r="V4" s="1">
        <f>U4*0.0486</f>
        <v>0.028528199999999997</v>
      </c>
      <c r="W4" s="20">
        <v>42147</v>
      </c>
      <c r="Y4" s="2"/>
      <c r="Z4" s="2"/>
    </row>
    <row r="5" spans="2:26" ht="12.75">
      <c r="B5" s="20">
        <v>2.105</v>
      </c>
      <c r="C5" s="1">
        <f>B5*0.4184</f>
        <v>0.880732</v>
      </c>
      <c r="D5" s="20">
        <v>644608</v>
      </c>
      <c r="U5" s="20">
        <v>2.376</v>
      </c>
      <c r="V5" s="1">
        <f>U5*0.0486</f>
        <v>0.11547359999999998</v>
      </c>
      <c r="W5" s="20">
        <v>217171</v>
      </c>
      <c r="Y5" s="2"/>
      <c r="Z5" s="2"/>
    </row>
    <row r="6" spans="5:26" ht="12.75">
      <c r="E6" s="20"/>
      <c r="U6" s="20">
        <v>4.197</v>
      </c>
      <c r="V6" s="1">
        <f>U6*0.0486</f>
        <v>0.2039742</v>
      </c>
      <c r="W6" s="20">
        <v>419031</v>
      </c>
      <c r="Y6" s="2"/>
      <c r="Z6" s="2"/>
    </row>
    <row r="7" spans="1:26" ht="12.75">
      <c r="A7" s="1" t="s">
        <v>5</v>
      </c>
      <c r="B7" s="1">
        <v>0</v>
      </c>
      <c r="C7" s="1">
        <f>B7*0.4184</f>
        <v>0</v>
      </c>
      <c r="D7" s="1">
        <v>1586.6666666666667</v>
      </c>
      <c r="E7" s="20"/>
      <c r="T7" s="1" t="s">
        <v>5</v>
      </c>
      <c r="U7" s="1">
        <v>0</v>
      </c>
      <c r="V7" s="1">
        <f>U7*0.4184</f>
        <v>0</v>
      </c>
      <c r="W7" s="1">
        <v>0</v>
      </c>
      <c r="Y7" s="2"/>
      <c r="Z7" s="2"/>
    </row>
    <row r="8" spans="3:26" ht="12.75">
      <c r="C8"/>
      <c r="E8" s="20"/>
      <c r="V8"/>
      <c r="Y8" s="2"/>
      <c r="Z8" s="2"/>
    </row>
    <row r="9" spans="25:26" ht="12.75">
      <c r="Y9" s="2"/>
      <c r="Z9" s="2"/>
    </row>
    <row r="10" spans="25:26" ht="12.75">
      <c r="Y10" s="2"/>
      <c r="Z10" s="2"/>
    </row>
    <row r="11" spans="1:29" ht="12.75">
      <c r="A11" s="20" t="s">
        <v>39</v>
      </c>
      <c r="B11" s="20">
        <v>0.315</v>
      </c>
      <c r="C11" s="20"/>
      <c r="D11" s="20">
        <v>96351</v>
      </c>
      <c r="E11" s="21">
        <f aca="true" t="shared" si="0" ref="E11:E58">(D11-1241)/756788</f>
        <v>0.12567588280998113</v>
      </c>
      <c r="F11" s="22">
        <f aca="true" t="shared" si="1" ref="F11:F58">(E11/B11)*100</f>
        <v>39.897105653962264</v>
      </c>
      <c r="G11" s="22">
        <f aca="true" t="shared" si="2" ref="G11:G58">F11*44/12</f>
        <v>146.28938739786165</v>
      </c>
      <c r="H11" s="21">
        <f>(D11-1586.67)/729603</f>
        <v>0.12988478665794959</v>
      </c>
      <c r="I11" s="21">
        <f>(H11/B11)*100</f>
        <v>41.233265605698286</v>
      </c>
      <c r="J11" s="21">
        <f aca="true" t="shared" si="3" ref="J11:J58">I11*44/12</f>
        <v>151.18864055422705</v>
      </c>
      <c r="T11" s="20" t="s">
        <v>39</v>
      </c>
      <c r="U11" s="20">
        <v>0.315</v>
      </c>
      <c r="V11" s="20"/>
      <c r="W11" s="20">
        <v>29826</v>
      </c>
      <c r="X11" s="21">
        <f aca="true" t="shared" si="4" ref="X11:X58">(W11-1241)/756788</f>
        <v>0.03777147629190738</v>
      </c>
      <c r="Y11" s="22">
        <f aca="true" t="shared" si="5" ref="Y11:Y58">(X11/U11)*100</f>
        <v>11.99094485457377</v>
      </c>
      <c r="Z11" s="22">
        <f aca="true" t="shared" si="6" ref="Z11:Z58">Y11*44/12</f>
        <v>43.966797800103826</v>
      </c>
      <c r="AA11" s="21">
        <f>W11/2076364.23</f>
        <v>0.014364531795079133</v>
      </c>
      <c r="AB11" s="21">
        <f>(AA11/U11)*100</f>
        <v>4.560168823834646</v>
      </c>
      <c r="AC11" s="21">
        <f>AB11*18/2</f>
        <v>41.04151941451181</v>
      </c>
    </row>
    <row r="12" spans="1:29" ht="12.75">
      <c r="A12" s="20" t="s">
        <v>40</v>
      </c>
      <c r="B12" s="20">
        <v>0.347</v>
      </c>
      <c r="C12" s="20"/>
      <c r="D12" s="20">
        <v>106135</v>
      </c>
      <c r="E12" s="21">
        <f t="shared" si="0"/>
        <v>0.1386042061977727</v>
      </c>
      <c r="F12" s="22">
        <f t="shared" si="1"/>
        <v>39.94357527313334</v>
      </c>
      <c r="G12" s="22">
        <f t="shared" si="2"/>
        <v>146.4597760014889</v>
      </c>
      <c r="H12" s="21">
        <f aca="true" t="shared" si="7" ref="H12:H58">(D12-1586.67)/729603</f>
        <v>0.14329481923731124</v>
      </c>
      <c r="I12" s="21">
        <f>(H12/B12)*100</f>
        <v>41.29533695599748</v>
      </c>
      <c r="J12" s="21">
        <f t="shared" si="3"/>
        <v>151.41623550532407</v>
      </c>
      <c r="T12" s="20" t="s">
        <v>40</v>
      </c>
      <c r="U12" s="20">
        <v>0.347</v>
      </c>
      <c r="V12" s="20"/>
      <c r="W12" s="20">
        <v>23383</v>
      </c>
      <c r="X12" s="21">
        <f t="shared" si="4"/>
        <v>0.02925786349677849</v>
      </c>
      <c r="Y12" s="22">
        <f t="shared" si="5"/>
        <v>8.431660950080257</v>
      </c>
      <c r="Z12" s="22">
        <f t="shared" si="6"/>
        <v>30.916090150294277</v>
      </c>
      <c r="AA12" s="21">
        <f aca="true" t="shared" si="8" ref="AA12:AA58">W12/2076364.23</f>
        <v>0.011261511666476744</v>
      </c>
      <c r="AB12" s="21">
        <f>(AA12/U12)*100</f>
        <v>3.245392411088399</v>
      </c>
      <c r="AC12" s="21">
        <f aca="true" t="shared" si="9" ref="AC12:AC58">AB12*18/2</f>
        <v>29.208531699795593</v>
      </c>
    </row>
    <row r="13" spans="1:29" ht="12.75">
      <c r="A13" s="20" t="s">
        <v>41</v>
      </c>
      <c r="B13" s="20">
        <v>2.105</v>
      </c>
      <c r="C13" s="20"/>
      <c r="D13" s="20">
        <v>644608</v>
      </c>
      <c r="E13" s="21">
        <f t="shared" si="0"/>
        <v>0.8501284375545067</v>
      </c>
      <c r="F13" s="22">
        <f t="shared" si="1"/>
        <v>40.38614905247063</v>
      </c>
      <c r="G13" s="22">
        <f t="shared" si="2"/>
        <v>148.08254652572563</v>
      </c>
      <c r="H13" s="21">
        <f t="shared" si="7"/>
        <v>0.8813304358671771</v>
      </c>
      <c r="I13" s="21">
        <f>(H13/B13)*100</f>
        <v>41.868429257348076</v>
      </c>
      <c r="J13" s="21">
        <f t="shared" si="3"/>
        <v>153.51757394360962</v>
      </c>
      <c r="T13" s="20" t="s">
        <v>41</v>
      </c>
      <c r="U13" s="20">
        <v>2.105</v>
      </c>
      <c r="V13" s="20"/>
      <c r="W13" s="20">
        <v>197938</v>
      </c>
      <c r="X13" s="21">
        <f t="shared" si="4"/>
        <v>0.2599103051316881</v>
      </c>
      <c r="Y13" s="22">
        <f t="shared" si="5"/>
        <v>12.3472829041182</v>
      </c>
      <c r="Z13" s="22">
        <f t="shared" si="6"/>
        <v>45.2733706484334</v>
      </c>
      <c r="AA13" s="21">
        <f t="shared" si="8"/>
        <v>0.09532913211474463</v>
      </c>
      <c r="AB13" s="21">
        <f>(AA13/U13)*100</f>
        <v>4.5286998629332365</v>
      </c>
      <c r="AC13" s="21">
        <f t="shared" si="9"/>
        <v>40.75829876639913</v>
      </c>
    </row>
    <row r="14" spans="1:29" ht="12.75">
      <c r="A14" s="20" t="s">
        <v>42</v>
      </c>
      <c r="B14" s="20">
        <v>3.316</v>
      </c>
      <c r="C14" s="20"/>
      <c r="D14" s="20">
        <v>1019588</v>
      </c>
      <c r="E14" s="21">
        <f t="shared" si="0"/>
        <v>1.3456172666585622</v>
      </c>
      <c r="F14" s="22">
        <f t="shared" si="1"/>
        <v>40.57953156388909</v>
      </c>
      <c r="G14" s="22">
        <f t="shared" si="2"/>
        <v>148.79161573426</v>
      </c>
      <c r="H14" s="21">
        <f t="shared" si="7"/>
        <v>1.3952811734600872</v>
      </c>
      <c r="I14" s="21">
        <f>(H14/B14)*100</f>
        <v>42.07723683534642</v>
      </c>
      <c r="J14" s="21">
        <f t="shared" si="3"/>
        <v>154.28320172960352</v>
      </c>
      <c r="T14" s="20" t="s">
        <v>42</v>
      </c>
      <c r="U14" s="20">
        <v>3.316</v>
      </c>
      <c r="V14" s="20"/>
      <c r="W14" s="20">
        <v>337037</v>
      </c>
      <c r="X14" s="21">
        <f t="shared" si="4"/>
        <v>0.44371210960004653</v>
      </c>
      <c r="Y14" s="22">
        <f t="shared" si="5"/>
        <v>13.380944197830114</v>
      </c>
      <c r="Z14" s="22">
        <f t="shared" si="6"/>
        <v>49.06346205871042</v>
      </c>
      <c r="AA14" s="21">
        <f t="shared" si="8"/>
        <v>0.16232075043982047</v>
      </c>
      <c r="AB14" s="21">
        <f>(AA14/U14)*100</f>
        <v>4.895076913142958</v>
      </c>
      <c r="AC14" s="21">
        <f t="shared" si="9"/>
        <v>44.05569221828662</v>
      </c>
    </row>
    <row r="15" spans="1:29" ht="12.75">
      <c r="A15" s="20" t="s">
        <v>43</v>
      </c>
      <c r="B15" s="20">
        <v>0</v>
      </c>
      <c r="C15" s="20"/>
      <c r="D15" s="20">
        <v>1149</v>
      </c>
      <c r="E15" s="21">
        <f t="shared" si="0"/>
        <v>-0.00012156640961537445</v>
      </c>
      <c r="F15" s="22" t="e">
        <f t="shared" si="1"/>
        <v>#DIV/0!</v>
      </c>
      <c r="G15" s="22" t="e">
        <f t="shared" si="2"/>
        <v>#DIV/0!</v>
      </c>
      <c r="H15" s="21">
        <f t="shared" si="7"/>
        <v>-0.0005998741781489387</v>
      </c>
      <c r="I15" s="21" t="e">
        <f>(H15/B15)*100</f>
        <v>#DIV/0!</v>
      </c>
      <c r="J15" s="21" t="e">
        <f t="shared" si="3"/>
        <v>#DIV/0!</v>
      </c>
      <c r="T15" s="20" t="s">
        <v>43</v>
      </c>
      <c r="U15" s="20">
        <v>0</v>
      </c>
      <c r="V15" s="20"/>
      <c r="W15" s="20">
        <v>0</v>
      </c>
      <c r="X15" s="21">
        <f t="shared" si="4"/>
        <v>-0.0016398251557899967</v>
      </c>
      <c r="Y15" s="22" t="e">
        <f t="shared" si="5"/>
        <v>#DIV/0!</v>
      </c>
      <c r="Z15" s="22" t="e">
        <f t="shared" si="6"/>
        <v>#DIV/0!</v>
      </c>
      <c r="AA15" s="21">
        <f t="shared" si="8"/>
        <v>0</v>
      </c>
      <c r="AB15" s="21" t="e">
        <f>(AA15/U15)*100</f>
        <v>#DIV/0!</v>
      </c>
      <c r="AC15" s="21" t="e">
        <f t="shared" si="9"/>
        <v>#DIV/0!</v>
      </c>
    </row>
    <row r="16" spans="1:29" ht="12.75">
      <c r="A16" s="20" t="s">
        <v>6</v>
      </c>
      <c r="B16" s="20">
        <v>8.219</v>
      </c>
      <c r="C16" s="20"/>
      <c r="D16" s="20">
        <v>18435</v>
      </c>
      <c r="E16" s="21">
        <f t="shared" si="0"/>
        <v>0.02271970485789944</v>
      </c>
      <c r="F16" s="22">
        <f t="shared" si="1"/>
        <v>0.27642906506751963</v>
      </c>
      <c r="G16" s="22">
        <f t="shared" si="2"/>
        <v>1.0135732385809053</v>
      </c>
      <c r="H16" s="21">
        <f>(D16-1586.67)/729603.69</f>
        <v>0.023092440774251023</v>
      </c>
      <c r="I16" s="21">
        <f aca="true" t="shared" si="10" ref="I16:I33">(H16/B16)*100</f>
        <v>0.28096411697592194</v>
      </c>
      <c r="J16" s="21">
        <f t="shared" si="3"/>
        <v>1.0302017622450472</v>
      </c>
      <c r="T16" s="20" t="s">
        <v>6</v>
      </c>
      <c r="U16" s="20">
        <v>8.219</v>
      </c>
      <c r="V16" s="20"/>
      <c r="W16" s="20">
        <v>184444</v>
      </c>
      <c r="X16" s="21">
        <f t="shared" si="4"/>
        <v>0.24207968413875483</v>
      </c>
      <c r="Y16" s="22">
        <f t="shared" si="5"/>
        <v>2.9453666399653833</v>
      </c>
      <c r="Z16" s="22">
        <f t="shared" si="6"/>
        <v>10.799677679873072</v>
      </c>
      <c r="AA16" s="21">
        <f t="shared" si="8"/>
        <v>0.08883027232654649</v>
      </c>
      <c r="AB16" s="21">
        <f aca="true" t="shared" si="11" ref="AB16:AB58">(AA16/U16)*100</f>
        <v>1.0807917304604757</v>
      </c>
      <c r="AC16" s="21">
        <f t="shared" si="9"/>
        <v>9.727125574144281</v>
      </c>
    </row>
    <row r="17" spans="1:29" ht="12.75">
      <c r="A17" s="20" t="s">
        <v>7</v>
      </c>
      <c r="B17" s="20">
        <v>9.737</v>
      </c>
      <c r="C17" s="20"/>
      <c r="D17" s="20">
        <v>6689</v>
      </c>
      <c r="E17" s="21">
        <f t="shared" si="0"/>
        <v>0.007198845647658261</v>
      </c>
      <c r="F17" s="22">
        <f t="shared" si="1"/>
        <v>0.07393289152365473</v>
      </c>
      <c r="G17" s="22">
        <f t="shared" si="2"/>
        <v>0.27108726892006735</v>
      </c>
      <c r="H17" s="21">
        <f t="shared" si="7"/>
        <v>0.006993296354318718</v>
      </c>
      <c r="I17" s="21">
        <f t="shared" si="10"/>
        <v>0.07182187895983072</v>
      </c>
      <c r="J17" s="21">
        <f t="shared" si="3"/>
        <v>0.2633468895193793</v>
      </c>
      <c r="T17" s="20" t="s">
        <v>7</v>
      </c>
      <c r="U17" s="20">
        <v>9.737</v>
      </c>
      <c r="V17" s="20"/>
      <c r="W17" s="20">
        <v>50637</v>
      </c>
      <c r="X17" s="21">
        <f t="shared" si="4"/>
        <v>0.06527059097131561</v>
      </c>
      <c r="Y17" s="22">
        <f t="shared" si="5"/>
        <v>0.670335739666382</v>
      </c>
      <c r="Z17" s="22">
        <f t="shared" si="6"/>
        <v>2.4578977121100674</v>
      </c>
      <c r="AA17" s="21">
        <f t="shared" si="8"/>
        <v>0.024387339787682625</v>
      </c>
      <c r="AB17" s="21">
        <f t="shared" si="11"/>
        <v>0.25046050927064417</v>
      </c>
      <c r="AC17" s="21">
        <f t="shared" si="9"/>
        <v>2.2541445834357976</v>
      </c>
    </row>
    <row r="18" spans="1:29" ht="12.75">
      <c r="A18" s="20" t="s">
        <v>56</v>
      </c>
      <c r="B18" s="20">
        <v>13.046</v>
      </c>
      <c r="C18" s="20"/>
      <c r="D18" s="20">
        <v>2103</v>
      </c>
      <c r="E18" s="21">
        <f t="shared" si="0"/>
        <v>0.0011390244031353562</v>
      </c>
      <c r="F18" s="22">
        <f t="shared" si="1"/>
        <v>0.008730832463094867</v>
      </c>
      <c r="G18" s="22">
        <f t="shared" si="2"/>
        <v>0.03201305236468118</v>
      </c>
      <c r="H18" s="21">
        <f t="shared" si="7"/>
        <v>0.0007076862348427842</v>
      </c>
      <c r="I18" s="21">
        <f t="shared" si="10"/>
        <v>0.005424545721621832</v>
      </c>
      <c r="J18" s="21">
        <f t="shared" si="3"/>
        <v>0.01989000097928005</v>
      </c>
      <c r="T18" s="20" t="s">
        <v>56</v>
      </c>
      <c r="U18" s="20">
        <v>13.046</v>
      </c>
      <c r="V18" s="20"/>
      <c r="W18" s="20">
        <v>19345</v>
      </c>
      <c r="X18" s="21">
        <f t="shared" si="4"/>
        <v>0.0239221552138776</v>
      </c>
      <c r="Y18" s="22">
        <f t="shared" si="5"/>
        <v>0.18336773887687874</v>
      </c>
      <c r="Z18" s="22">
        <f t="shared" si="6"/>
        <v>0.6723483758818887</v>
      </c>
      <c r="AA18" s="21">
        <f t="shared" si="8"/>
        <v>0.009316766162938571</v>
      </c>
      <c r="AB18" s="21">
        <f t="shared" si="11"/>
        <v>0.07141473373400714</v>
      </c>
      <c r="AC18" s="21">
        <f t="shared" si="9"/>
        <v>0.6427326036060643</v>
      </c>
    </row>
    <row r="19" spans="1:29" ht="12.75">
      <c r="A19" s="20" t="s">
        <v>57</v>
      </c>
      <c r="B19" s="20">
        <v>7.397</v>
      </c>
      <c r="C19" s="20"/>
      <c r="D19" s="20">
        <v>1841</v>
      </c>
      <c r="E19" s="21">
        <f t="shared" si="0"/>
        <v>0.0007928244105350507</v>
      </c>
      <c r="F19" s="22">
        <f t="shared" si="1"/>
        <v>0.010718188597202255</v>
      </c>
      <c r="G19" s="22">
        <f t="shared" si="2"/>
        <v>0.03930002485640827</v>
      </c>
      <c r="H19" s="21">
        <f t="shared" si="7"/>
        <v>0.0003485868342098373</v>
      </c>
      <c r="I19" s="21">
        <f t="shared" si="10"/>
        <v>0.004712543385289134</v>
      </c>
      <c r="J19" s="21">
        <f t="shared" si="3"/>
        <v>0.01727932574606016</v>
      </c>
      <c r="T19" s="20" t="s">
        <v>57</v>
      </c>
      <c r="U19" s="20">
        <v>7.397</v>
      </c>
      <c r="V19" s="20"/>
      <c r="W19" s="20">
        <v>50823</v>
      </c>
      <c r="X19" s="21">
        <f t="shared" si="4"/>
        <v>0.06551636653858148</v>
      </c>
      <c r="Y19" s="22">
        <f t="shared" si="5"/>
        <v>0.8857153783774703</v>
      </c>
      <c r="Z19" s="22">
        <f t="shared" si="6"/>
        <v>3.2476230540507243</v>
      </c>
      <c r="AA19" s="21">
        <f t="shared" si="8"/>
        <v>0.0244769194468352</v>
      </c>
      <c r="AB19" s="21">
        <f t="shared" si="11"/>
        <v>0.3309033317133324</v>
      </c>
      <c r="AC19" s="21">
        <f t="shared" si="9"/>
        <v>2.978129985419992</v>
      </c>
    </row>
    <row r="20" spans="1:29" ht="12.75">
      <c r="A20" s="20" t="s">
        <v>58</v>
      </c>
      <c r="B20" s="20">
        <v>9.199</v>
      </c>
      <c r="C20" s="20"/>
      <c r="D20" s="20">
        <v>2050</v>
      </c>
      <c r="E20" s="21">
        <f t="shared" si="0"/>
        <v>0.0010689915802047601</v>
      </c>
      <c r="F20" s="22">
        <f t="shared" si="1"/>
        <v>0.011620736821445377</v>
      </c>
      <c r="G20" s="22">
        <f t="shared" si="2"/>
        <v>0.042609368345299714</v>
      </c>
      <c r="H20" s="21">
        <f t="shared" si="7"/>
        <v>0.0006350439896765774</v>
      </c>
      <c r="I20" s="21">
        <f t="shared" si="10"/>
        <v>0.006903402431531443</v>
      </c>
      <c r="J20" s="21">
        <f t="shared" si="3"/>
        <v>0.025312475582281956</v>
      </c>
      <c r="T20" s="20" t="s">
        <v>58</v>
      </c>
      <c r="U20" s="20">
        <v>9.199</v>
      </c>
      <c r="V20" s="20"/>
      <c r="W20" s="20">
        <v>20840</v>
      </c>
      <c r="X20" s="21">
        <f t="shared" si="4"/>
        <v>0.025897609370127434</v>
      </c>
      <c r="Y20" s="22">
        <f t="shared" si="5"/>
        <v>0.281526354713854</v>
      </c>
      <c r="Z20" s="22">
        <f t="shared" si="6"/>
        <v>1.0322633006174646</v>
      </c>
      <c r="AA20" s="21">
        <f t="shared" si="8"/>
        <v>0.010036774713654165</v>
      </c>
      <c r="AB20" s="21">
        <f t="shared" si="11"/>
        <v>0.10910723680458925</v>
      </c>
      <c r="AC20" s="21">
        <f t="shared" si="9"/>
        <v>0.9819651312413032</v>
      </c>
    </row>
    <row r="21" spans="1:29" s="8" customFormat="1" ht="12.75">
      <c r="A21" s="20" t="s">
        <v>59</v>
      </c>
      <c r="B21" s="20">
        <v>10.658</v>
      </c>
      <c r="C21" s="20"/>
      <c r="D21" s="20">
        <v>4124</v>
      </c>
      <c r="E21" s="21">
        <f t="shared" si="0"/>
        <v>0.003809521292620919</v>
      </c>
      <c r="F21" s="22">
        <f t="shared" si="1"/>
        <v>0.03574330355245749</v>
      </c>
      <c r="G21" s="22">
        <f t="shared" si="2"/>
        <v>0.1310587796923441</v>
      </c>
      <c r="H21" s="21">
        <f t="shared" si="7"/>
        <v>0.0034776858099541804</v>
      </c>
      <c r="I21" s="21">
        <f t="shared" si="10"/>
        <v>0.032629816193978055</v>
      </c>
      <c r="J21" s="21">
        <f t="shared" si="3"/>
        <v>0.11964265937791953</v>
      </c>
      <c r="T21" s="20" t="s">
        <v>59</v>
      </c>
      <c r="U21" s="20">
        <v>10.658</v>
      </c>
      <c r="V21" s="20"/>
      <c r="W21" s="20">
        <v>16139</v>
      </c>
      <c r="X21" s="21">
        <f t="shared" si="4"/>
        <v>0.01968583011358531</v>
      </c>
      <c r="Y21" s="22">
        <f t="shared" si="5"/>
        <v>0.18470472990791245</v>
      </c>
      <c r="Z21" s="22">
        <f t="shared" si="6"/>
        <v>0.6772506763290123</v>
      </c>
      <c r="AA21" s="21">
        <f t="shared" si="8"/>
        <v>0.007772721070233425</v>
      </c>
      <c r="AB21" s="21">
        <f t="shared" si="11"/>
        <v>0.07292851445143014</v>
      </c>
      <c r="AC21" s="21">
        <f t="shared" si="9"/>
        <v>0.6563566300628713</v>
      </c>
    </row>
    <row r="22" spans="1:29" ht="12.75">
      <c r="A22" s="20" t="s">
        <v>60</v>
      </c>
      <c r="B22" s="20">
        <v>12.36</v>
      </c>
      <c r="C22" s="20"/>
      <c r="D22" s="20">
        <v>2386</v>
      </c>
      <c r="E22" s="21">
        <f t="shared" si="0"/>
        <v>0.0015129732501043885</v>
      </c>
      <c r="F22" s="22">
        <f t="shared" si="1"/>
        <v>0.012240883900520942</v>
      </c>
      <c r="G22" s="22">
        <f t="shared" si="2"/>
        <v>0.044883240968576786</v>
      </c>
      <c r="H22" s="21">
        <f t="shared" si="7"/>
        <v>0.0010955684118623414</v>
      </c>
      <c r="I22" s="21">
        <f t="shared" si="10"/>
        <v>0.008863822102446128</v>
      </c>
      <c r="J22" s="21">
        <f t="shared" si="3"/>
        <v>0.03250068104230247</v>
      </c>
      <c r="T22" s="20" t="s">
        <v>60</v>
      </c>
      <c r="U22" s="20">
        <v>12.36</v>
      </c>
      <c r="V22" s="20"/>
      <c r="W22" s="20">
        <v>23556</v>
      </c>
      <c r="X22" s="21">
        <f t="shared" si="4"/>
        <v>0.029486461201816097</v>
      </c>
      <c r="Y22" s="22">
        <f t="shared" si="5"/>
        <v>0.2385636019564409</v>
      </c>
      <c r="Z22" s="22">
        <f t="shared" si="6"/>
        <v>0.8747332071736166</v>
      </c>
      <c r="AA22" s="21">
        <f t="shared" si="8"/>
        <v>0.011344830381710053</v>
      </c>
      <c r="AB22" s="21">
        <f t="shared" si="11"/>
        <v>0.09178665357370594</v>
      </c>
      <c r="AC22" s="21">
        <f t="shared" si="9"/>
        <v>0.8260798821633535</v>
      </c>
    </row>
    <row r="23" spans="1:29" ht="12.75">
      <c r="A23" s="20" t="s">
        <v>61</v>
      </c>
      <c r="B23" s="20">
        <v>0.868</v>
      </c>
      <c r="C23" s="20"/>
      <c r="D23" s="20">
        <v>3433</v>
      </c>
      <c r="E23" s="21">
        <f t="shared" si="0"/>
        <v>0.002896451846488052</v>
      </c>
      <c r="F23" s="22">
        <f t="shared" si="1"/>
        <v>0.3336926090424023</v>
      </c>
      <c r="G23" s="22">
        <f t="shared" si="2"/>
        <v>1.2235395664888082</v>
      </c>
      <c r="H23" s="21">
        <f t="shared" si="7"/>
        <v>0.002530595405994767</v>
      </c>
      <c r="I23" s="21">
        <f t="shared" si="10"/>
        <v>0.29154324953856764</v>
      </c>
      <c r="J23" s="21">
        <f t="shared" si="3"/>
        <v>1.068991914974748</v>
      </c>
      <c r="T23" s="20" t="s">
        <v>61</v>
      </c>
      <c r="U23" s="20">
        <v>0.868</v>
      </c>
      <c r="V23" s="20"/>
      <c r="W23" s="20">
        <v>14254</v>
      </c>
      <c r="X23" s="21">
        <f t="shared" si="4"/>
        <v>0.017195040090487692</v>
      </c>
      <c r="Y23" s="22">
        <f t="shared" si="5"/>
        <v>1.9809954021299185</v>
      </c>
      <c r="Z23" s="22">
        <f t="shared" si="6"/>
        <v>7.263649807809702</v>
      </c>
      <c r="AA23" s="21">
        <f t="shared" si="8"/>
        <v>0.006864884201939849</v>
      </c>
      <c r="AB23" s="21">
        <f t="shared" si="11"/>
        <v>0.7908852767211807</v>
      </c>
      <c r="AC23" s="21">
        <f t="shared" si="9"/>
        <v>7.117967490490626</v>
      </c>
    </row>
    <row r="24" spans="1:29" ht="12.75">
      <c r="A24" s="20" t="s">
        <v>62</v>
      </c>
      <c r="B24" s="20">
        <v>8.57</v>
      </c>
      <c r="C24" s="20"/>
      <c r="D24" s="20">
        <v>1897</v>
      </c>
      <c r="E24" s="21">
        <f t="shared" si="0"/>
        <v>0.0008668213555183222</v>
      </c>
      <c r="F24" s="22">
        <f t="shared" si="1"/>
        <v>0.010114601581310643</v>
      </c>
      <c r="G24" s="22">
        <f t="shared" si="2"/>
        <v>0.037086872464805694</v>
      </c>
      <c r="H24" s="21">
        <f t="shared" si="7"/>
        <v>0.00042534090457413133</v>
      </c>
      <c r="I24" s="21">
        <f t="shared" si="10"/>
        <v>0.004963137742988697</v>
      </c>
      <c r="J24" s="21">
        <f t="shared" si="3"/>
        <v>0.01819817172429189</v>
      </c>
      <c r="T24" s="20" t="s">
        <v>62</v>
      </c>
      <c r="U24" s="20">
        <v>8.57</v>
      </c>
      <c r="V24" s="20"/>
      <c r="W24" s="20">
        <v>19156</v>
      </c>
      <c r="X24" s="21">
        <f t="shared" si="4"/>
        <v>0.023672415524559058</v>
      </c>
      <c r="Y24" s="22">
        <f t="shared" si="5"/>
        <v>0.27622421848960393</v>
      </c>
      <c r="Z24" s="22">
        <f t="shared" si="6"/>
        <v>1.012822134461881</v>
      </c>
      <c r="AA24" s="21">
        <f t="shared" si="8"/>
        <v>0.009225741670573858</v>
      </c>
      <c r="AB24" s="21">
        <f t="shared" si="11"/>
        <v>0.10765159475582098</v>
      </c>
      <c r="AC24" s="21">
        <f t="shared" si="9"/>
        <v>0.9688643528023888</v>
      </c>
    </row>
    <row r="25" spans="1:29" ht="12.75">
      <c r="A25" s="20" t="s">
        <v>63</v>
      </c>
      <c r="B25" s="20">
        <v>8.992</v>
      </c>
      <c r="C25" s="20"/>
      <c r="D25" s="20">
        <v>2114</v>
      </c>
      <c r="E25" s="21">
        <f t="shared" si="0"/>
        <v>0.0011535595173284988</v>
      </c>
      <c r="F25" s="22">
        <f t="shared" si="1"/>
        <v>0.012828731287016223</v>
      </c>
      <c r="G25" s="22">
        <f t="shared" si="2"/>
        <v>0.04703868138572615</v>
      </c>
      <c r="H25" s="21">
        <f t="shared" si="7"/>
        <v>0.0007227629272357705</v>
      </c>
      <c r="I25" s="21">
        <f t="shared" si="10"/>
        <v>0.008037843941678943</v>
      </c>
      <c r="J25" s="21">
        <f t="shared" si="3"/>
        <v>0.029472094452822787</v>
      </c>
      <c r="T25" s="20" t="s">
        <v>63</v>
      </c>
      <c r="U25" s="20">
        <v>8.992</v>
      </c>
      <c r="V25" s="20"/>
      <c r="W25" s="20">
        <v>26738</v>
      </c>
      <c r="X25" s="21">
        <f t="shared" si="4"/>
        <v>0.03369107332568698</v>
      </c>
      <c r="Y25" s="22">
        <f t="shared" si="5"/>
        <v>0.37467830655790674</v>
      </c>
      <c r="Z25" s="22">
        <f t="shared" si="6"/>
        <v>1.3738204573789912</v>
      </c>
      <c r="AA25" s="21">
        <f t="shared" si="8"/>
        <v>0.012877316808718092</v>
      </c>
      <c r="AB25" s="21">
        <f t="shared" si="11"/>
        <v>0.14320859440300368</v>
      </c>
      <c r="AC25" s="21">
        <f t="shared" si="9"/>
        <v>1.2888773496270332</v>
      </c>
    </row>
    <row r="26" spans="1:29" ht="12.75">
      <c r="A26" s="20" t="s">
        <v>64</v>
      </c>
      <c r="B26" s="20">
        <v>9.27</v>
      </c>
      <c r="C26" s="20"/>
      <c r="D26" s="20">
        <v>2153</v>
      </c>
      <c r="E26" s="21">
        <f t="shared" si="0"/>
        <v>0.0012050931040132771</v>
      </c>
      <c r="F26" s="22">
        <f t="shared" si="1"/>
        <v>0.012999925609636215</v>
      </c>
      <c r="G26" s="22">
        <f t="shared" si="2"/>
        <v>0.047666393901999456</v>
      </c>
      <c r="H26" s="21">
        <f t="shared" si="7"/>
        <v>0.0007762166548109039</v>
      </c>
      <c r="I26" s="21">
        <f t="shared" si="10"/>
        <v>0.008373426696989254</v>
      </c>
      <c r="J26" s="21">
        <f t="shared" si="3"/>
        <v>0.030702564555627265</v>
      </c>
      <c r="T26" s="20" t="s">
        <v>64</v>
      </c>
      <c r="U26" s="20">
        <v>9.27</v>
      </c>
      <c r="V26" s="20"/>
      <c r="W26" s="20">
        <v>10636</v>
      </c>
      <c r="X26" s="21">
        <f t="shared" si="4"/>
        <v>0.012414308894961337</v>
      </c>
      <c r="Y26" s="22">
        <f t="shared" si="5"/>
        <v>0.13391918980540815</v>
      </c>
      <c r="Z26" s="22">
        <f t="shared" si="6"/>
        <v>0.49103702928649656</v>
      </c>
      <c r="AA26" s="21">
        <f t="shared" si="8"/>
        <v>0.005122415348101041</v>
      </c>
      <c r="AB26" s="21">
        <f t="shared" si="11"/>
        <v>0.05525798649515687</v>
      </c>
      <c r="AC26" s="21">
        <f t="shared" si="9"/>
        <v>0.49732187845641185</v>
      </c>
    </row>
    <row r="27" spans="1:29" ht="12.75">
      <c r="A27" s="20" t="s">
        <v>65</v>
      </c>
      <c r="B27" s="20">
        <v>7.978</v>
      </c>
      <c r="C27" s="20"/>
      <c r="D27" s="20">
        <v>2139</v>
      </c>
      <c r="E27" s="21">
        <f t="shared" si="0"/>
        <v>0.0011865938677674593</v>
      </c>
      <c r="F27" s="22">
        <f t="shared" si="1"/>
        <v>0.01487332499081799</v>
      </c>
      <c r="G27" s="22">
        <f t="shared" si="2"/>
        <v>0.05453552496633263</v>
      </c>
      <c r="H27" s="21">
        <f t="shared" si="7"/>
        <v>0.0007570281372198304</v>
      </c>
      <c r="I27" s="21">
        <f t="shared" si="10"/>
        <v>0.009488946317621339</v>
      </c>
      <c r="J27" s="21">
        <f t="shared" si="3"/>
        <v>0.03479280316461158</v>
      </c>
      <c r="T27" s="20" t="s">
        <v>65</v>
      </c>
      <c r="U27" s="20">
        <v>7.978</v>
      </c>
      <c r="V27" s="20"/>
      <c r="W27" s="20">
        <v>7393</v>
      </c>
      <c r="X27" s="21">
        <f t="shared" si="4"/>
        <v>0.008129092956019388</v>
      </c>
      <c r="Y27" s="22">
        <f t="shared" si="5"/>
        <v>0.10189387009299809</v>
      </c>
      <c r="Z27" s="22">
        <f t="shared" si="6"/>
        <v>0.37361085700765967</v>
      </c>
      <c r="AA27" s="21">
        <f t="shared" si="8"/>
        <v>0.003560550645779522</v>
      </c>
      <c r="AB27" s="21">
        <f t="shared" si="11"/>
        <v>0.04462961451215244</v>
      </c>
      <c r="AC27" s="21">
        <f t="shared" si="9"/>
        <v>0.40166653060937196</v>
      </c>
    </row>
    <row r="28" spans="1:29" ht="12.75">
      <c r="A28" s="20" t="s">
        <v>6</v>
      </c>
      <c r="B28" s="20">
        <v>8.743</v>
      </c>
      <c r="C28" s="20"/>
      <c r="D28" s="20">
        <v>17988</v>
      </c>
      <c r="E28" s="21">
        <f t="shared" si="0"/>
        <v>0.022129050672050826</v>
      </c>
      <c r="F28" s="22">
        <f t="shared" si="1"/>
        <v>0.25310592098880047</v>
      </c>
      <c r="G28" s="22">
        <f t="shared" si="2"/>
        <v>0.9280550436256018</v>
      </c>
      <c r="H28" s="21">
        <f t="shared" si="7"/>
        <v>0.0224798006587144</v>
      </c>
      <c r="I28" s="21">
        <f t="shared" si="10"/>
        <v>0.2571177016895162</v>
      </c>
      <c r="J28" s="21">
        <f t="shared" si="3"/>
        <v>0.9427649061948927</v>
      </c>
      <c r="T28" s="20" t="s">
        <v>6</v>
      </c>
      <c r="U28" s="20">
        <v>8.743</v>
      </c>
      <c r="V28" s="20"/>
      <c r="W28" s="20">
        <v>189913</v>
      </c>
      <c r="X28" s="21">
        <f t="shared" si="4"/>
        <v>0.24930627864078184</v>
      </c>
      <c r="Y28" s="22">
        <f t="shared" si="5"/>
        <v>2.8514958096852547</v>
      </c>
      <c r="Z28" s="22">
        <f t="shared" si="6"/>
        <v>10.455484635512601</v>
      </c>
      <c r="AA28" s="21">
        <f t="shared" si="8"/>
        <v>0.09146420327227464</v>
      </c>
      <c r="AB28" s="21">
        <f t="shared" si="11"/>
        <v>1.0461420939297112</v>
      </c>
      <c r="AC28" s="21">
        <f t="shared" si="9"/>
        <v>9.415278845367402</v>
      </c>
    </row>
    <row r="29" spans="1:29" ht="12.75">
      <c r="A29" s="20" t="s">
        <v>7</v>
      </c>
      <c r="B29" s="20">
        <v>10.684</v>
      </c>
      <c r="C29" s="20"/>
      <c r="D29" s="20">
        <v>7743</v>
      </c>
      <c r="E29" s="21">
        <f t="shared" si="0"/>
        <v>0.008591573862164834</v>
      </c>
      <c r="F29" s="22">
        <f t="shared" si="1"/>
        <v>0.08041533004646981</v>
      </c>
      <c r="G29" s="22">
        <f t="shared" si="2"/>
        <v>0.29485621017038927</v>
      </c>
      <c r="H29" s="21">
        <f t="shared" si="7"/>
        <v>0.008437917607246681</v>
      </c>
      <c r="I29" s="21">
        <f t="shared" si="10"/>
        <v>0.07897713971589931</v>
      </c>
      <c r="J29" s="21">
        <f t="shared" si="3"/>
        <v>0.2895828456249641</v>
      </c>
      <c r="T29" s="20" t="s">
        <v>7</v>
      </c>
      <c r="U29" s="20">
        <v>10.684</v>
      </c>
      <c r="V29" s="20"/>
      <c r="W29" s="20">
        <v>63423</v>
      </c>
      <c r="X29" s="21">
        <f t="shared" si="4"/>
        <v>0.08216567915981754</v>
      </c>
      <c r="Y29" s="22">
        <f t="shared" si="5"/>
        <v>0.7690535301368172</v>
      </c>
      <c r="Z29" s="22">
        <f t="shared" si="6"/>
        <v>2.8198629438349965</v>
      </c>
      <c r="AA29" s="21">
        <f t="shared" si="8"/>
        <v>0.030545218937816126</v>
      </c>
      <c r="AB29" s="21">
        <f t="shared" si="11"/>
        <v>0.2858968451686272</v>
      </c>
      <c r="AC29" s="21">
        <f t="shared" si="9"/>
        <v>2.5730716065176447</v>
      </c>
    </row>
    <row r="30" spans="1:29" ht="12.75">
      <c r="A30" s="20" t="s">
        <v>56</v>
      </c>
      <c r="B30" s="20">
        <v>7.211</v>
      </c>
      <c r="C30" s="20"/>
      <c r="D30" s="20">
        <v>1378</v>
      </c>
      <c r="E30" s="21">
        <f t="shared" si="0"/>
        <v>0.00018102824040550325</v>
      </c>
      <c r="F30" s="22">
        <f t="shared" si="1"/>
        <v>0.0025104457135695915</v>
      </c>
      <c r="G30" s="22">
        <f t="shared" si="2"/>
        <v>0.009204967616421835</v>
      </c>
      <c r="H30" s="21">
        <f t="shared" si="7"/>
        <v>-0.00028600485469495063</v>
      </c>
      <c r="I30" s="21">
        <f t="shared" si="10"/>
        <v>-0.003966230130286377</v>
      </c>
      <c r="J30" s="21">
        <f t="shared" si="3"/>
        <v>-0.014542843811050046</v>
      </c>
      <c r="T30" s="20" t="s">
        <v>56</v>
      </c>
      <c r="U30" s="20">
        <v>7.211</v>
      </c>
      <c r="V30" s="20"/>
      <c r="W30" s="20">
        <v>8036</v>
      </c>
      <c r="X30" s="21">
        <f t="shared" si="4"/>
        <v>0.00897873644930945</v>
      </c>
      <c r="Y30" s="22">
        <f t="shared" si="5"/>
        <v>0.12451444250879835</v>
      </c>
      <c r="Z30" s="22">
        <f t="shared" si="6"/>
        <v>0.4565529558655939</v>
      </c>
      <c r="AA30" s="21">
        <f t="shared" si="8"/>
        <v>0.0038702265642478343</v>
      </c>
      <c r="AB30" s="21">
        <f t="shared" si="11"/>
        <v>0.0536711491367055</v>
      </c>
      <c r="AC30" s="21">
        <f t="shared" si="9"/>
        <v>0.48304034223034953</v>
      </c>
    </row>
    <row r="31" spans="1:29" ht="12.75">
      <c r="A31" s="20" t="s">
        <v>57</v>
      </c>
      <c r="B31" s="20">
        <v>9.02</v>
      </c>
      <c r="C31" s="20"/>
      <c r="D31" s="20">
        <v>1906</v>
      </c>
      <c r="E31" s="21">
        <f t="shared" si="0"/>
        <v>0.000878713721676348</v>
      </c>
      <c r="F31" s="22">
        <f t="shared" si="1"/>
        <v>0.009741837269139113</v>
      </c>
      <c r="G31" s="22">
        <f t="shared" si="2"/>
        <v>0.03572006998684341</v>
      </c>
      <c r="H31" s="21">
        <f t="shared" si="7"/>
        <v>0.0004376763801683928</v>
      </c>
      <c r="I31" s="21">
        <f t="shared" si="10"/>
        <v>0.004852288028474421</v>
      </c>
      <c r="J31" s="21">
        <f t="shared" si="3"/>
        <v>0.01779172277107288</v>
      </c>
      <c r="T31" s="20" t="s">
        <v>57</v>
      </c>
      <c r="U31" s="20">
        <v>9.02</v>
      </c>
      <c r="V31" s="20"/>
      <c r="W31" s="20">
        <v>62076</v>
      </c>
      <c r="X31" s="21">
        <f t="shared" si="4"/>
        <v>0.08038578835816636</v>
      </c>
      <c r="Y31" s="22">
        <f t="shared" si="5"/>
        <v>0.8911949928843277</v>
      </c>
      <c r="Z31" s="22">
        <f t="shared" si="6"/>
        <v>3.2677149739092015</v>
      </c>
      <c r="AA31" s="21">
        <f t="shared" si="8"/>
        <v>0.029896488825566024</v>
      </c>
      <c r="AB31" s="21">
        <f t="shared" si="11"/>
        <v>0.33144666103731735</v>
      </c>
      <c r="AC31" s="21">
        <f t="shared" si="9"/>
        <v>2.9830199493358562</v>
      </c>
    </row>
    <row r="32" spans="1:29" s="3" customFormat="1" ht="12.75">
      <c r="A32" s="20" t="s">
        <v>58</v>
      </c>
      <c r="B32" s="20">
        <v>8.456</v>
      </c>
      <c r="C32" s="20"/>
      <c r="D32" s="20">
        <v>1578</v>
      </c>
      <c r="E32" s="21">
        <f t="shared" si="0"/>
        <v>0.00044530304391718687</v>
      </c>
      <c r="F32" s="22">
        <f t="shared" si="1"/>
        <v>0.0052661192516223615</v>
      </c>
      <c r="G32" s="22">
        <f t="shared" si="2"/>
        <v>0.019309103922615325</v>
      </c>
      <c r="H32" s="21">
        <f t="shared" si="7"/>
        <v>-1.1883174822472047E-05</v>
      </c>
      <c r="I32" s="21">
        <f t="shared" si="10"/>
        <v>-0.00014052950357701098</v>
      </c>
      <c r="J32" s="21">
        <f t="shared" si="3"/>
        <v>-0.0005152748464490402</v>
      </c>
      <c r="T32" s="20" t="s">
        <v>58</v>
      </c>
      <c r="U32" s="20">
        <v>8.456</v>
      </c>
      <c r="V32" s="20"/>
      <c r="W32" s="20">
        <v>17949</v>
      </c>
      <c r="X32" s="21">
        <f t="shared" si="4"/>
        <v>0.022077517085366045</v>
      </c>
      <c r="Y32" s="22">
        <f t="shared" si="5"/>
        <v>0.2610870043207905</v>
      </c>
      <c r="Z32" s="22">
        <f t="shared" si="6"/>
        <v>0.9573190158428986</v>
      </c>
      <c r="AA32" s="21">
        <f t="shared" si="8"/>
        <v>0.00864443710822354</v>
      </c>
      <c r="AB32" s="21">
        <f t="shared" si="11"/>
        <v>0.10222844262326798</v>
      </c>
      <c r="AC32" s="21">
        <f t="shared" si="9"/>
        <v>0.9200559836094119</v>
      </c>
    </row>
    <row r="33" spans="1:29" ht="12.75">
      <c r="A33" s="20" t="s">
        <v>59</v>
      </c>
      <c r="B33" s="20">
        <v>8.856</v>
      </c>
      <c r="C33" s="20"/>
      <c r="D33" s="20">
        <v>3630</v>
      </c>
      <c r="E33" s="21">
        <f t="shared" si="0"/>
        <v>0.0031567625279470607</v>
      </c>
      <c r="F33" s="22">
        <f t="shared" si="1"/>
        <v>0.03564546666606889</v>
      </c>
      <c r="G33" s="22">
        <f t="shared" si="2"/>
        <v>0.13070004444225258</v>
      </c>
      <c r="H33" s="21">
        <f t="shared" si="7"/>
        <v>0.0028006052606691584</v>
      </c>
      <c r="I33" s="21">
        <f t="shared" si="10"/>
        <v>0.031623817306562316</v>
      </c>
      <c r="J33" s="21">
        <f t="shared" si="3"/>
        <v>0.11595399679072849</v>
      </c>
      <c r="T33" s="20" t="s">
        <v>59</v>
      </c>
      <c r="U33" s="20">
        <v>8.856</v>
      </c>
      <c r="V33" s="20"/>
      <c r="W33" s="20">
        <v>11524</v>
      </c>
      <c r="X33" s="21">
        <f t="shared" si="4"/>
        <v>0.013587689022553211</v>
      </c>
      <c r="Y33" s="22">
        <f t="shared" si="5"/>
        <v>0.15342918950489173</v>
      </c>
      <c r="Z33" s="22">
        <f t="shared" si="6"/>
        <v>0.5625736948512697</v>
      </c>
      <c r="AA33" s="21">
        <f t="shared" si="8"/>
        <v>0.005550085978893982</v>
      </c>
      <c r="AB33" s="21">
        <f t="shared" si="11"/>
        <v>0.0626703475484867</v>
      </c>
      <c r="AC33" s="21">
        <f t="shared" si="9"/>
        <v>0.5640331279363803</v>
      </c>
    </row>
    <row r="34" spans="1:29" ht="12.75">
      <c r="A34" s="20" t="s">
        <v>60</v>
      </c>
      <c r="B34" s="20">
        <v>7.457</v>
      </c>
      <c r="C34" s="20"/>
      <c r="D34" s="20">
        <v>1846</v>
      </c>
      <c r="E34" s="21">
        <f t="shared" si="0"/>
        <v>0.0007994312806228429</v>
      </c>
      <c r="F34" s="22">
        <f t="shared" si="1"/>
        <v>0.010720548218088278</v>
      </c>
      <c r="G34" s="22">
        <f t="shared" si="2"/>
        <v>0.03930867679965702</v>
      </c>
      <c r="H34" s="21">
        <f t="shared" si="7"/>
        <v>0.00035543987620664927</v>
      </c>
      <c r="I34" s="21">
        <f aca="true" t="shared" si="12" ref="I34:I58">(H34/B34)*100</f>
        <v>0.004766526434312046</v>
      </c>
      <c r="J34" s="21">
        <f t="shared" si="3"/>
        <v>0.0174772635924775</v>
      </c>
      <c r="T34" s="20" t="s">
        <v>60</v>
      </c>
      <c r="U34" s="20">
        <v>7.457</v>
      </c>
      <c r="V34" s="20"/>
      <c r="W34" s="20">
        <v>13225</v>
      </c>
      <c r="X34" s="21">
        <f t="shared" si="4"/>
        <v>0.01583534622642008</v>
      </c>
      <c r="Y34" s="22">
        <f t="shared" si="5"/>
        <v>0.21235545429019823</v>
      </c>
      <c r="Z34" s="22">
        <f t="shared" si="6"/>
        <v>0.7786366657307268</v>
      </c>
      <c r="AA34" s="21">
        <f t="shared" si="8"/>
        <v>0.0063693064101764075</v>
      </c>
      <c r="AB34" s="21">
        <f t="shared" si="11"/>
        <v>0.08541379120526227</v>
      </c>
      <c r="AC34" s="21">
        <f t="shared" si="9"/>
        <v>0.7687241208473604</v>
      </c>
    </row>
    <row r="35" spans="1:29" ht="12.75">
      <c r="A35" s="20" t="s">
        <v>43</v>
      </c>
      <c r="B35" s="20">
        <v>0</v>
      </c>
      <c r="C35" s="20"/>
      <c r="D35" s="20">
        <v>1841</v>
      </c>
      <c r="E35" s="21">
        <f t="shared" si="0"/>
        <v>0.0007928244105350507</v>
      </c>
      <c r="F35" s="22" t="e">
        <f t="shared" si="1"/>
        <v>#DIV/0!</v>
      </c>
      <c r="G35" s="22" t="e">
        <f t="shared" si="2"/>
        <v>#DIV/0!</v>
      </c>
      <c r="H35" s="21">
        <f t="shared" si="7"/>
        <v>0.0003485868342098373</v>
      </c>
      <c r="I35" s="21" t="e">
        <f t="shared" si="12"/>
        <v>#DIV/0!</v>
      </c>
      <c r="J35" s="21" t="e">
        <f t="shared" si="3"/>
        <v>#DIV/0!</v>
      </c>
      <c r="T35" s="20" t="s">
        <v>43</v>
      </c>
      <c r="U35" s="20">
        <v>0</v>
      </c>
      <c r="V35" s="20"/>
      <c r="W35" s="20">
        <v>0</v>
      </c>
      <c r="X35" s="21">
        <f t="shared" si="4"/>
        <v>-0.0016398251557899967</v>
      </c>
      <c r="Y35" s="22" t="e">
        <f t="shared" si="5"/>
        <v>#DIV/0!</v>
      </c>
      <c r="Z35" s="22" t="e">
        <f t="shared" si="6"/>
        <v>#DIV/0!</v>
      </c>
      <c r="AA35" s="21">
        <f t="shared" si="8"/>
        <v>0</v>
      </c>
      <c r="AB35" s="21" t="e">
        <f t="shared" si="11"/>
        <v>#DIV/0!</v>
      </c>
      <c r="AC35" s="21" t="e">
        <f t="shared" si="9"/>
        <v>#DIV/0!</v>
      </c>
    </row>
    <row r="36" spans="1:29" ht="12.75">
      <c r="A36" s="20" t="s">
        <v>61</v>
      </c>
      <c r="B36" s="20">
        <v>9.626</v>
      </c>
      <c r="C36" s="20"/>
      <c r="D36" s="20">
        <v>2424</v>
      </c>
      <c r="E36" s="21">
        <f t="shared" si="0"/>
        <v>0.0015631854627716085</v>
      </c>
      <c r="F36" s="22">
        <f t="shared" si="1"/>
        <v>0.016239200735213052</v>
      </c>
      <c r="G36" s="22">
        <f t="shared" si="2"/>
        <v>0.05954373602911452</v>
      </c>
      <c r="H36" s="21">
        <f t="shared" si="7"/>
        <v>0.0011476515310381123</v>
      </c>
      <c r="I36" s="21">
        <f t="shared" si="12"/>
        <v>0.011922413578206028</v>
      </c>
      <c r="J36" s="21">
        <f t="shared" si="3"/>
        <v>0.04371551645342211</v>
      </c>
      <c r="T36" s="20" t="s">
        <v>61</v>
      </c>
      <c r="U36" s="20">
        <v>9.626</v>
      </c>
      <c r="V36" s="20"/>
      <c r="W36" s="20">
        <v>11379</v>
      </c>
      <c r="X36" s="21">
        <f t="shared" si="4"/>
        <v>0.013396089790007242</v>
      </c>
      <c r="Y36" s="22">
        <f t="shared" si="5"/>
        <v>0.13916569488891795</v>
      </c>
      <c r="Z36" s="22">
        <f t="shared" si="6"/>
        <v>0.5102742145926992</v>
      </c>
      <c r="AA36" s="21">
        <f t="shared" si="8"/>
        <v>0.00548025237364063</v>
      </c>
      <c r="AB36" s="21">
        <f t="shared" si="11"/>
        <v>0.056931772009563994</v>
      </c>
      <c r="AC36" s="21">
        <f t="shared" si="9"/>
        <v>0.512385948086076</v>
      </c>
    </row>
    <row r="37" spans="1:29" s="8" customFormat="1" ht="12.75">
      <c r="A37" s="20" t="s">
        <v>62</v>
      </c>
      <c r="B37" s="20">
        <v>7.83</v>
      </c>
      <c r="C37" s="20"/>
      <c r="D37" s="20">
        <v>1656</v>
      </c>
      <c r="E37" s="21">
        <f t="shared" si="0"/>
        <v>0.0005483702172867435</v>
      </c>
      <c r="F37" s="22">
        <f t="shared" si="1"/>
        <v>0.007003451050916264</v>
      </c>
      <c r="G37" s="22">
        <f t="shared" si="2"/>
        <v>0.025679320520026302</v>
      </c>
      <c r="H37" s="21">
        <f t="shared" si="7"/>
        <v>9.50242803277946E-05</v>
      </c>
      <c r="I37" s="21">
        <f t="shared" si="12"/>
        <v>0.0012135923413511443</v>
      </c>
      <c r="J37" s="21">
        <f t="shared" si="3"/>
        <v>0.0044498385849541956</v>
      </c>
      <c r="T37" s="20" t="s">
        <v>62</v>
      </c>
      <c r="U37" s="20">
        <v>7.83</v>
      </c>
      <c r="V37" s="20"/>
      <c r="W37" s="20">
        <v>19661</v>
      </c>
      <c r="X37" s="21">
        <f t="shared" si="4"/>
        <v>0.024339709403426057</v>
      </c>
      <c r="Y37" s="22">
        <f t="shared" si="5"/>
        <v>0.31085197194669295</v>
      </c>
      <c r="Z37" s="22">
        <f t="shared" si="6"/>
        <v>1.1397905638045407</v>
      </c>
      <c r="AA37" s="21">
        <f t="shared" si="8"/>
        <v>0.009468955261283806</v>
      </c>
      <c r="AB37" s="21">
        <f t="shared" si="11"/>
        <v>0.12093174024628106</v>
      </c>
      <c r="AC37" s="21">
        <f t="shared" si="9"/>
        <v>1.0883856622165295</v>
      </c>
    </row>
    <row r="38" spans="1:29" s="3" customFormat="1" ht="12.75">
      <c r="A38" s="20" t="s">
        <v>63</v>
      </c>
      <c r="B38" s="20">
        <v>6.735</v>
      </c>
      <c r="C38" s="20"/>
      <c r="D38" s="20">
        <v>1700</v>
      </c>
      <c r="E38" s="21">
        <f t="shared" si="0"/>
        <v>0.0006065106740593138</v>
      </c>
      <c r="F38" s="22">
        <f t="shared" si="1"/>
        <v>0.009005355219885875</v>
      </c>
      <c r="G38" s="22">
        <f t="shared" si="2"/>
        <v>0.033019635806248206</v>
      </c>
      <c r="H38" s="21">
        <f t="shared" si="7"/>
        <v>0.0001553310498997399</v>
      </c>
      <c r="I38" s="21">
        <f t="shared" si="12"/>
        <v>0.002306325907939716</v>
      </c>
      <c r="J38" s="21">
        <f t="shared" si="3"/>
        <v>0.008456528329112293</v>
      </c>
      <c r="T38" s="20" t="s">
        <v>63</v>
      </c>
      <c r="U38" s="20">
        <v>6.735</v>
      </c>
      <c r="V38" s="20"/>
      <c r="W38" s="20">
        <v>17992</v>
      </c>
      <c r="X38" s="21">
        <f t="shared" si="4"/>
        <v>0.02213433616812106</v>
      </c>
      <c r="Y38" s="22">
        <f t="shared" si="5"/>
        <v>0.32864641675012707</v>
      </c>
      <c r="Z38" s="22">
        <f t="shared" si="6"/>
        <v>1.2050368614171327</v>
      </c>
      <c r="AA38" s="21">
        <f t="shared" si="8"/>
        <v>0.00866514638426419</v>
      </c>
      <c r="AB38" s="21">
        <f t="shared" si="11"/>
        <v>0.12865844668543713</v>
      </c>
      <c r="AC38" s="21">
        <f t="shared" si="9"/>
        <v>1.1579260201689343</v>
      </c>
    </row>
    <row r="39" spans="1:29" s="8" customFormat="1" ht="12.75">
      <c r="A39" s="20" t="s">
        <v>64</v>
      </c>
      <c r="B39" s="20">
        <v>8.612</v>
      </c>
      <c r="C39" s="20"/>
      <c r="D39" s="20">
        <v>1968</v>
      </c>
      <c r="E39" s="21">
        <f t="shared" si="0"/>
        <v>0.0009606389107649698</v>
      </c>
      <c r="F39" s="22">
        <f t="shared" si="1"/>
        <v>0.011154655257373082</v>
      </c>
      <c r="G39" s="22">
        <f t="shared" si="2"/>
        <v>0.04090040261036797</v>
      </c>
      <c r="H39" s="21">
        <f t="shared" si="7"/>
        <v>0.0005226541009288612</v>
      </c>
      <c r="I39" s="21">
        <f t="shared" si="12"/>
        <v>0.006068905027042049</v>
      </c>
      <c r="J39" s="21">
        <f t="shared" si="3"/>
        <v>0.022252651765820846</v>
      </c>
      <c r="T39" s="20" t="s">
        <v>64</v>
      </c>
      <c r="U39" s="20">
        <v>8.612</v>
      </c>
      <c r="V39" s="20"/>
      <c r="W39" s="20">
        <v>10182</v>
      </c>
      <c r="X39" s="21">
        <f t="shared" si="4"/>
        <v>0.011814405090989815</v>
      </c>
      <c r="Y39" s="22">
        <f t="shared" si="5"/>
        <v>0.13718538192045768</v>
      </c>
      <c r="Z39" s="22">
        <f t="shared" si="6"/>
        <v>0.5030130670416781</v>
      </c>
      <c r="AA39" s="21">
        <f t="shared" si="8"/>
        <v>0.004903763921997443</v>
      </c>
      <c r="AB39" s="21">
        <f t="shared" si="11"/>
        <v>0.056941058081716706</v>
      </c>
      <c r="AC39" s="21">
        <f t="shared" si="9"/>
        <v>0.5124695227354503</v>
      </c>
    </row>
    <row r="40" spans="1:29" s="3" customFormat="1" ht="12.75">
      <c r="A40" s="20" t="s">
        <v>6</v>
      </c>
      <c r="B40" s="20">
        <v>5.695</v>
      </c>
      <c r="C40" s="20"/>
      <c r="D40" s="20">
        <v>13756</v>
      </c>
      <c r="E40" s="21">
        <f t="shared" si="0"/>
        <v>0.0165369958297436</v>
      </c>
      <c r="F40" s="22">
        <f t="shared" si="1"/>
        <v>0.29037745091735906</v>
      </c>
      <c r="G40" s="22">
        <f t="shared" si="2"/>
        <v>1.0647173200303166</v>
      </c>
      <c r="H40" s="21">
        <f t="shared" si="7"/>
        <v>0.01667938591261275</v>
      </c>
      <c r="I40" s="21">
        <f t="shared" si="12"/>
        <v>0.2928777157614179</v>
      </c>
      <c r="J40" s="21">
        <f t="shared" si="3"/>
        <v>1.0738849577918657</v>
      </c>
      <c r="T40" s="20" t="s">
        <v>6</v>
      </c>
      <c r="U40" s="20">
        <v>5.695</v>
      </c>
      <c r="V40" s="20"/>
      <c r="W40" s="20">
        <v>126226</v>
      </c>
      <c r="X40" s="21">
        <f t="shared" si="4"/>
        <v>0.16515193158453886</v>
      </c>
      <c r="Y40" s="22">
        <f t="shared" si="5"/>
        <v>2.8999461208874253</v>
      </c>
      <c r="Z40" s="22">
        <f t="shared" si="6"/>
        <v>10.633135776587226</v>
      </c>
      <c r="AA40" s="21">
        <f t="shared" si="8"/>
        <v>0.06079183901179033</v>
      </c>
      <c r="AB40" s="21">
        <f t="shared" si="11"/>
        <v>1.0674598597329295</v>
      </c>
      <c r="AC40" s="21">
        <f t="shared" si="9"/>
        <v>9.607138737596365</v>
      </c>
    </row>
    <row r="41" spans="1:29" s="3" customFormat="1" ht="12.75">
      <c r="A41" s="20" t="s">
        <v>7</v>
      </c>
      <c r="B41" s="20">
        <v>7.432</v>
      </c>
      <c r="C41" s="20"/>
      <c r="D41" s="20">
        <v>5961</v>
      </c>
      <c r="E41" s="21">
        <f t="shared" si="0"/>
        <v>0.006236885362875733</v>
      </c>
      <c r="F41" s="22">
        <f t="shared" si="1"/>
        <v>0.08391934018939361</v>
      </c>
      <c r="G41" s="22">
        <f t="shared" si="2"/>
        <v>0.3077042473611099</v>
      </c>
      <c r="H41" s="21">
        <f t="shared" si="7"/>
        <v>0.005995493439582896</v>
      </c>
      <c r="I41" s="21">
        <f t="shared" si="12"/>
        <v>0.08067133261010355</v>
      </c>
      <c r="J41" s="21">
        <f t="shared" si="3"/>
        <v>0.29579488623704636</v>
      </c>
      <c r="T41" s="20" t="s">
        <v>7</v>
      </c>
      <c r="U41" s="20">
        <v>7.432</v>
      </c>
      <c r="V41" s="20"/>
      <c r="W41" s="20">
        <v>35979</v>
      </c>
      <c r="X41" s="21">
        <f t="shared" si="4"/>
        <v>0.04590189062194432</v>
      </c>
      <c r="Y41" s="22">
        <f t="shared" si="5"/>
        <v>0.6176250083684651</v>
      </c>
      <c r="Z41" s="22">
        <f t="shared" si="6"/>
        <v>2.264625030684372</v>
      </c>
      <c r="AA41" s="21">
        <f t="shared" si="8"/>
        <v>0.017327884713174816</v>
      </c>
      <c r="AB41" s="21">
        <f t="shared" si="11"/>
        <v>0.23315237773378383</v>
      </c>
      <c r="AC41" s="21">
        <f t="shared" si="9"/>
        <v>2.0983713996040545</v>
      </c>
    </row>
    <row r="42" spans="1:29" ht="12.75">
      <c r="A42" s="20" t="s">
        <v>56</v>
      </c>
      <c r="B42" s="20">
        <v>9.78</v>
      </c>
      <c r="C42" s="20"/>
      <c r="D42" s="20">
        <v>1529</v>
      </c>
      <c r="E42" s="21">
        <f t="shared" si="0"/>
        <v>0.0003805557170568244</v>
      </c>
      <c r="F42" s="22">
        <f t="shared" si="1"/>
        <v>0.003891162751092274</v>
      </c>
      <c r="G42" s="22">
        <f t="shared" si="2"/>
        <v>0.014267596754005005</v>
      </c>
      <c r="H42" s="21">
        <f t="shared" si="7"/>
        <v>-7.90429863912293E-05</v>
      </c>
      <c r="I42" s="21">
        <f t="shared" si="12"/>
        <v>-0.0008082104947978456</v>
      </c>
      <c r="J42" s="21">
        <f t="shared" si="3"/>
        <v>-0.0029634384809254337</v>
      </c>
      <c r="T42" s="20" t="s">
        <v>56</v>
      </c>
      <c r="U42" s="20">
        <v>9.78</v>
      </c>
      <c r="V42" s="20"/>
      <c r="W42" s="20">
        <v>12658</v>
      </c>
      <c r="X42" s="21">
        <f t="shared" si="4"/>
        <v>0.015086127158464458</v>
      </c>
      <c r="Y42" s="22">
        <f t="shared" si="5"/>
        <v>0.15425487892090448</v>
      </c>
      <c r="Z42" s="22">
        <f t="shared" si="6"/>
        <v>0.565601222709983</v>
      </c>
      <c r="AA42" s="21">
        <f t="shared" si="8"/>
        <v>0.006096232933082266</v>
      </c>
      <c r="AB42" s="21">
        <f t="shared" si="11"/>
        <v>0.06233367007241581</v>
      </c>
      <c r="AC42" s="21">
        <f t="shared" si="9"/>
        <v>0.5610030306517423</v>
      </c>
    </row>
    <row r="43" spans="1:29" ht="12.75">
      <c r="A43" s="20" t="s">
        <v>57</v>
      </c>
      <c r="B43" s="20">
        <v>8.225</v>
      </c>
      <c r="C43" s="20"/>
      <c r="D43" s="20">
        <v>2263</v>
      </c>
      <c r="E43" s="21">
        <f t="shared" si="0"/>
        <v>0.001350444245944703</v>
      </c>
      <c r="F43" s="22">
        <f t="shared" si="1"/>
        <v>0.016418775026683322</v>
      </c>
      <c r="G43" s="22">
        <f t="shared" si="2"/>
        <v>0.060202175097838845</v>
      </c>
      <c r="H43" s="21">
        <f t="shared" si="7"/>
        <v>0.0009269835787407672</v>
      </c>
      <c r="I43" s="21">
        <f t="shared" si="12"/>
        <v>0.011270317066757048</v>
      </c>
      <c r="J43" s="21">
        <f t="shared" si="3"/>
        <v>0.04132449591144251</v>
      </c>
      <c r="T43" s="20" t="s">
        <v>57</v>
      </c>
      <c r="U43" s="20">
        <v>8.225</v>
      </c>
      <c r="V43" s="20"/>
      <c r="W43" s="20">
        <v>50732</v>
      </c>
      <c r="X43" s="21">
        <f t="shared" si="4"/>
        <v>0.06539612150298366</v>
      </c>
      <c r="Y43" s="22">
        <f t="shared" si="5"/>
        <v>0.7950896231365795</v>
      </c>
      <c r="Z43" s="22">
        <f t="shared" si="6"/>
        <v>2.915328618167458</v>
      </c>
      <c r="AA43" s="21">
        <f t="shared" si="8"/>
        <v>0.02443309283940034</v>
      </c>
      <c r="AB43" s="21">
        <f t="shared" si="11"/>
        <v>0.2970588795063871</v>
      </c>
      <c r="AC43" s="21">
        <f t="shared" si="9"/>
        <v>2.673529915557484</v>
      </c>
    </row>
    <row r="44" spans="1:29" ht="12.75">
      <c r="A44" s="20" t="s">
        <v>58</v>
      </c>
      <c r="B44" s="20">
        <v>6.876</v>
      </c>
      <c r="C44" s="21"/>
      <c r="D44" s="20">
        <v>3094</v>
      </c>
      <c r="E44" s="21">
        <f t="shared" si="0"/>
        <v>0.0024485060545357483</v>
      </c>
      <c r="F44" s="22">
        <f t="shared" si="1"/>
        <v>0.03560945396357982</v>
      </c>
      <c r="G44" s="22">
        <f t="shared" si="2"/>
        <v>0.13056799786645934</v>
      </c>
      <c r="H44" s="21">
        <f t="shared" si="7"/>
        <v>0.0020659591586109157</v>
      </c>
      <c r="I44" s="21">
        <f t="shared" si="12"/>
        <v>0.0300459447151093</v>
      </c>
      <c r="J44" s="21">
        <f t="shared" si="3"/>
        <v>0.11016846395540077</v>
      </c>
      <c r="T44" s="20" t="s">
        <v>58</v>
      </c>
      <c r="U44" s="20">
        <v>6.876</v>
      </c>
      <c r="V44" s="21"/>
      <c r="W44" s="20">
        <v>13706</v>
      </c>
      <c r="X44" s="21">
        <f t="shared" si="4"/>
        <v>0.01647092712886568</v>
      </c>
      <c r="Y44" s="22">
        <f t="shared" si="5"/>
        <v>0.23954227936104824</v>
      </c>
      <c r="Z44" s="22">
        <f t="shared" si="6"/>
        <v>0.8783216909905103</v>
      </c>
      <c r="AA44" s="21">
        <f t="shared" si="8"/>
        <v>0.00660096133518925</v>
      </c>
      <c r="AB44" s="21">
        <f t="shared" si="11"/>
        <v>0.0960000194181101</v>
      </c>
      <c r="AC44" s="21">
        <f t="shared" si="9"/>
        <v>0.8640001747629908</v>
      </c>
    </row>
    <row r="45" spans="1:30" ht="12.75">
      <c r="A45" s="20" t="s">
        <v>59</v>
      </c>
      <c r="B45" s="20">
        <v>6.529</v>
      </c>
      <c r="C45" s="21"/>
      <c r="D45" s="20">
        <v>2707</v>
      </c>
      <c r="E45" s="21">
        <f t="shared" si="0"/>
        <v>0.0019371343097406408</v>
      </c>
      <c r="F45" s="22">
        <f t="shared" si="1"/>
        <v>0.029669693823566254</v>
      </c>
      <c r="G45" s="22">
        <f t="shared" si="2"/>
        <v>0.10878887735307625</v>
      </c>
      <c r="H45" s="21">
        <f t="shared" si="7"/>
        <v>0.0015355337080576695</v>
      </c>
      <c r="I45" s="21">
        <f t="shared" si="12"/>
        <v>0.02351866607532041</v>
      </c>
      <c r="J45" s="21">
        <f t="shared" si="3"/>
        <v>0.08623510894284152</v>
      </c>
      <c r="K45" s="8"/>
      <c r="L45" s="12"/>
      <c r="T45" s="20" t="s">
        <v>59</v>
      </c>
      <c r="U45" s="20">
        <v>6.529</v>
      </c>
      <c r="V45" s="21"/>
      <c r="W45" s="20">
        <v>7638</v>
      </c>
      <c r="X45" s="21">
        <f t="shared" si="4"/>
        <v>0.0084528295903212</v>
      </c>
      <c r="Y45" s="22">
        <f t="shared" si="5"/>
        <v>0.1294659149995589</v>
      </c>
      <c r="Z45" s="22">
        <f t="shared" si="6"/>
        <v>0.4747083549983826</v>
      </c>
      <c r="AA45" s="21">
        <f t="shared" si="8"/>
        <v>0.003678545358104151</v>
      </c>
      <c r="AB45" s="21">
        <f t="shared" si="11"/>
        <v>0.0563416351371443</v>
      </c>
      <c r="AC45" s="21">
        <f t="shared" si="9"/>
        <v>0.5070747162342987</v>
      </c>
      <c r="AD45" s="8"/>
    </row>
    <row r="46" spans="1:30" ht="12.75">
      <c r="A46" s="20" t="s">
        <v>60</v>
      </c>
      <c r="B46" s="20">
        <v>11.66</v>
      </c>
      <c r="C46" s="21"/>
      <c r="D46" s="20">
        <v>2389</v>
      </c>
      <c r="E46" s="21">
        <f t="shared" si="0"/>
        <v>0.0015169373721570637</v>
      </c>
      <c r="F46" s="22">
        <f t="shared" si="1"/>
        <v>0.013009754478190942</v>
      </c>
      <c r="G46" s="22">
        <f t="shared" si="2"/>
        <v>0.047702433086700115</v>
      </c>
      <c r="H46" s="21">
        <f t="shared" si="7"/>
        <v>0.0010996802370604286</v>
      </c>
      <c r="I46" s="21">
        <f t="shared" si="12"/>
        <v>0.009431219871873316</v>
      </c>
      <c r="J46" s="21">
        <f t="shared" si="3"/>
        <v>0.03458113953020216</v>
      </c>
      <c r="K46" s="8"/>
      <c r="L46" s="12"/>
      <c r="T46" s="20" t="s">
        <v>60</v>
      </c>
      <c r="U46" s="20">
        <v>11.66</v>
      </c>
      <c r="V46" s="21"/>
      <c r="W46" s="20">
        <v>22683</v>
      </c>
      <c r="X46" s="21">
        <f t="shared" si="4"/>
        <v>0.0283329016844876</v>
      </c>
      <c r="Y46" s="22">
        <f t="shared" si="5"/>
        <v>0.24299229575032244</v>
      </c>
      <c r="Z46" s="22">
        <f t="shared" si="6"/>
        <v>0.8909717510845155</v>
      </c>
      <c r="AA46" s="21">
        <f t="shared" si="8"/>
        <v>0.010924383916977804</v>
      </c>
      <c r="AB46" s="21">
        <f t="shared" si="11"/>
        <v>0.09369111421078734</v>
      </c>
      <c r="AC46" s="21">
        <f t="shared" si="9"/>
        <v>0.843220027897086</v>
      </c>
      <c r="AD46" s="8"/>
    </row>
    <row r="47" spans="1:30" ht="12.75">
      <c r="A47" s="20" t="s">
        <v>61</v>
      </c>
      <c r="B47" s="20">
        <v>11.604</v>
      </c>
      <c r="C47" s="21"/>
      <c r="D47" s="20">
        <v>2458</v>
      </c>
      <c r="E47" s="21">
        <f t="shared" si="0"/>
        <v>0.0016081121793685947</v>
      </c>
      <c r="F47" s="22">
        <f t="shared" si="1"/>
        <v>0.01385825731961905</v>
      </c>
      <c r="G47" s="22">
        <f t="shared" si="2"/>
        <v>0.05081361017193652</v>
      </c>
      <c r="H47" s="21">
        <f t="shared" si="7"/>
        <v>0.0011942522166164338</v>
      </c>
      <c r="I47" s="21">
        <f t="shared" si="12"/>
        <v>0.010291728857432212</v>
      </c>
      <c r="J47" s="21">
        <f t="shared" si="3"/>
        <v>0.037736339143918114</v>
      </c>
      <c r="K47" s="8"/>
      <c r="L47" s="12"/>
      <c r="T47" s="20" t="s">
        <v>61</v>
      </c>
      <c r="U47" s="20">
        <v>11.604</v>
      </c>
      <c r="V47" s="21"/>
      <c r="W47" s="20">
        <v>15872</v>
      </c>
      <c r="X47" s="21">
        <f t="shared" si="4"/>
        <v>0.019333023250897214</v>
      </c>
      <c r="Y47" s="22">
        <f t="shared" si="5"/>
        <v>0.1666065430101449</v>
      </c>
      <c r="Z47" s="22">
        <f t="shared" si="6"/>
        <v>0.6108906577038646</v>
      </c>
      <c r="AA47" s="21">
        <f t="shared" si="8"/>
        <v>0.007644130914353114</v>
      </c>
      <c r="AB47" s="21">
        <f t="shared" si="11"/>
        <v>0.06587496479104717</v>
      </c>
      <c r="AC47" s="21">
        <f t="shared" si="9"/>
        <v>0.5928746831194245</v>
      </c>
      <c r="AD47" s="8"/>
    </row>
    <row r="48" spans="1:29" s="8" customFormat="1" ht="12.75">
      <c r="A48" s="20" t="s">
        <v>62</v>
      </c>
      <c r="B48" s="20">
        <v>11.616</v>
      </c>
      <c r="C48" s="20"/>
      <c r="D48" s="20">
        <v>1882</v>
      </c>
      <c r="E48" s="21">
        <f t="shared" si="0"/>
        <v>0.0008470007452549459</v>
      </c>
      <c r="F48" s="22">
        <f t="shared" si="1"/>
        <v>0.007291673082428942</v>
      </c>
      <c r="G48" s="22">
        <f t="shared" si="2"/>
        <v>0.026736134635572787</v>
      </c>
      <c r="H48" s="21">
        <f t="shared" si="7"/>
        <v>0.0004047817785836954</v>
      </c>
      <c r="I48" s="21">
        <f t="shared" si="12"/>
        <v>0.0034846916200387</v>
      </c>
      <c r="J48" s="21">
        <f t="shared" si="3"/>
        <v>0.012777202606808565</v>
      </c>
      <c r="T48" s="20" t="s">
        <v>62</v>
      </c>
      <c r="U48" s="20">
        <v>11.616</v>
      </c>
      <c r="V48" s="20"/>
      <c r="W48" s="20">
        <v>30411</v>
      </c>
      <c r="X48" s="21">
        <f t="shared" si="4"/>
        <v>0.03854448009217905</v>
      </c>
      <c r="Y48" s="22">
        <f t="shared" si="5"/>
        <v>0.33182231484313923</v>
      </c>
      <c r="Z48" s="22">
        <f t="shared" si="6"/>
        <v>1.2166818210915105</v>
      </c>
      <c r="AA48" s="21">
        <f t="shared" si="8"/>
        <v>0.014646274271446104</v>
      </c>
      <c r="AB48" s="21">
        <f t="shared" si="11"/>
        <v>0.12608707189605806</v>
      </c>
      <c r="AC48" s="21">
        <f t="shared" si="9"/>
        <v>1.1347836470645225</v>
      </c>
    </row>
    <row r="49" spans="1:29" s="3" customFormat="1" ht="12.75">
      <c r="A49" s="20" t="s">
        <v>63</v>
      </c>
      <c r="B49" s="20">
        <v>7.937</v>
      </c>
      <c r="C49" s="20"/>
      <c r="D49" s="20">
        <v>1870</v>
      </c>
      <c r="E49" s="21">
        <f t="shared" si="0"/>
        <v>0.0008311442570442449</v>
      </c>
      <c r="F49" s="22">
        <f t="shared" si="1"/>
        <v>0.01047176838911736</v>
      </c>
      <c r="G49" s="22">
        <f t="shared" si="2"/>
        <v>0.03839648409343032</v>
      </c>
      <c r="H49" s="21">
        <f t="shared" si="7"/>
        <v>0.0003883344777913467</v>
      </c>
      <c r="I49" s="21">
        <f t="shared" si="12"/>
        <v>0.004892711072084499</v>
      </c>
      <c r="J49" s="21">
        <f t="shared" si="3"/>
        <v>0.017939940597643162</v>
      </c>
      <c r="T49" s="20" t="s">
        <v>63</v>
      </c>
      <c r="U49" s="20">
        <v>7.937</v>
      </c>
      <c r="V49" s="20"/>
      <c r="W49" s="20">
        <v>22015</v>
      </c>
      <c r="X49" s="21">
        <f t="shared" si="4"/>
        <v>0.027450223840758573</v>
      </c>
      <c r="Y49" s="22">
        <f t="shared" si="5"/>
        <v>0.34585137760814627</v>
      </c>
      <c r="Z49" s="22">
        <f t="shared" si="6"/>
        <v>1.2681217178965363</v>
      </c>
      <c r="AA49" s="21">
        <f t="shared" si="8"/>
        <v>0.010602667721741671</v>
      </c>
      <c r="AB49" s="21">
        <f t="shared" si="11"/>
        <v>0.13358533100342285</v>
      </c>
      <c r="AC49" s="21">
        <f t="shared" si="9"/>
        <v>1.2022679790308057</v>
      </c>
    </row>
    <row r="50" spans="1:29" s="3" customFormat="1" ht="12.75">
      <c r="A50" s="20" t="s">
        <v>64</v>
      </c>
      <c r="B50" s="20">
        <v>7.929</v>
      </c>
      <c r="C50" s="21"/>
      <c r="D50" s="20">
        <v>1850</v>
      </c>
      <c r="E50" s="21">
        <f t="shared" si="0"/>
        <v>0.0008047167766930765</v>
      </c>
      <c r="F50" s="22">
        <f t="shared" si="1"/>
        <v>0.010149032370955687</v>
      </c>
      <c r="G50" s="22">
        <f t="shared" si="2"/>
        <v>0.03721311869350418</v>
      </c>
      <c r="H50" s="21">
        <f t="shared" si="7"/>
        <v>0.00036092230980409884</v>
      </c>
      <c r="I50" s="21">
        <f t="shared" si="12"/>
        <v>0.004551927226688092</v>
      </c>
      <c r="J50" s="21">
        <f t="shared" si="3"/>
        <v>0.01669039983118967</v>
      </c>
      <c r="T50" s="20" t="s">
        <v>64</v>
      </c>
      <c r="U50" s="20">
        <v>7.929</v>
      </c>
      <c r="V50" s="21"/>
      <c r="W50" s="20">
        <v>8342</v>
      </c>
      <c r="X50" s="21">
        <f t="shared" si="4"/>
        <v>0.009383076898682325</v>
      </c>
      <c r="Y50" s="22">
        <f t="shared" si="5"/>
        <v>0.11833871735001039</v>
      </c>
      <c r="Z50" s="22">
        <f t="shared" si="6"/>
        <v>0.43390863028337145</v>
      </c>
      <c r="AA50" s="21">
        <f t="shared" si="8"/>
        <v>0.0040175995518859425</v>
      </c>
      <c r="AB50" s="21">
        <f t="shared" si="11"/>
        <v>0.050669687878495934</v>
      </c>
      <c r="AC50" s="21">
        <f t="shared" si="9"/>
        <v>0.4560271909064634</v>
      </c>
    </row>
    <row r="51" spans="1:29" s="8" customFormat="1" ht="12.75">
      <c r="A51" s="20" t="s">
        <v>65</v>
      </c>
      <c r="B51" s="20">
        <v>8.922</v>
      </c>
      <c r="C51" s="21"/>
      <c r="D51" s="20">
        <v>2086</v>
      </c>
      <c r="E51" s="21">
        <f t="shared" si="0"/>
        <v>0.0011165610448368632</v>
      </c>
      <c r="F51" s="22">
        <f t="shared" si="1"/>
        <v>0.012514694517337627</v>
      </c>
      <c r="G51" s="22">
        <f t="shared" si="2"/>
        <v>0.04588721323023797</v>
      </c>
      <c r="H51" s="21">
        <f t="shared" si="7"/>
        <v>0.0006843858920536236</v>
      </c>
      <c r="I51" s="21">
        <f t="shared" si="12"/>
        <v>0.0076707676760101266</v>
      </c>
      <c r="J51" s="21">
        <f t="shared" si="3"/>
        <v>0.028126148145370466</v>
      </c>
      <c r="T51" s="20" t="s">
        <v>65</v>
      </c>
      <c r="U51" s="20">
        <v>8.922</v>
      </c>
      <c r="V51" s="21"/>
      <c r="W51" s="20">
        <v>7076</v>
      </c>
      <c r="X51" s="21">
        <f t="shared" si="4"/>
        <v>0.0077102173924533685</v>
      </c>
      <c r="Y51" s="22">
        <f t="shared" si="5"/>
        <v>0.08641803847179295</v>
      </c>
      <c r="Z51" s="22">
        <f t="shared" si="6"/>
        <v>0.31686614106324085</v>
      </c>
      <c r="AA51" s="21">
        <f t="shared" si="8"/>
        <v>0.0034078799363635734</v>
      </c>
      <c r="AB51" s="21">
        <f t="shared" si="11"/>
        <v>0.03819636781398311</v>
      </c>
      <c r="AC51" s="21">
        <f t="shared" si="9"/>
        <v>0.343767310325848</v>
      </c>
    </row>
    <row r="52" spans="1:29" ht="12.75">
      <c r="A52" s="20" t="s">
        <v>66</v>
      </c>
      <c r="B52" s="20">
        <v>7.105</v>
      </c>
      <c r="C52" s="20"/>
      <c r="D52" s="20">
        <v>2205</v>
      </c>
      <c r="E52" s="21">
        <f t="shared" si="0"/>
        <v>0.0012738045529263149</v>
      </c>
      <c r="F52" s="22">
        <f t="shared" si="1"/>
        <v>0.01792828364428311</v>
      </c>
      <c r="G52" s="22">
        <f t="shared" si="2"/>
        <v>0.06573704002903806</v>
      </c>
      <c r="H52" s="21">
        <f t="shared" si="7"/>
        <v>0.0008474882915777484</v>
      </c>
      <c r="I52" s="21">
        <f t="shared" si="12"/>
        <v>0.011928054772382101</v>
      </c>
      <c r="J52" s="21">
        <f t="shared" si="3"/>
        <v>0.0437362008320677</v>
      </c>
      <c r="T52" s="20" t="s">
        <v>66</v>
      </c>
      <c r="U52" s="20">
        <v>7.105</v>
      </c>
      <c r="V52" s="20"/>
      <c r="W52" s="20">
        <v>30553</v>
      </c>
      <c r="X52" s="21">
        <f t="shared" si="4"/>
        <v>0.03873211520267235</v>
      </c>
      <c r="Y52" s="22">
        <f t="shared" si="5"/>
        <v>0.5451388487357122</v>
      </c>
      <c r="Z52" s="22">
        <f t="shared" si="6"/>
        <v>1.998842445364278</v>
      </c>
      <c r="AA52" s="21">
        <f t="shared" si="8"/>
        <v>0.014714663043487317</v>
      </c>
      <c r="AB52" s="21">
        <f t="shared" si="11"/>
        <v>0.2071029281279003</v>
      </c>
      <c r="AC52" s="21">
        <f t="shared" si="9"/>
        <v>1.8639263531511026</v>
      </c>
    </row>
    <row r="53" spans="1:29" ht="12.75">
      <c r="A53" s="20" t="s">
        <v>6</v>
      </c>
      <c r="B53" s="20">
        <v>9.664</v>
      </c>
      <c r="C53" s="21"/>
      <c r="D53" s="20">
        <v>24571</v>
      </c>
      <c r="E53" s="21">
        <f t="shared" si="0"/>
        <v>0.030827655829637892</v>
      </c>
      <c r="F53" s="22">
        <f t="shared" si="1"/>
        <v>0.318994783005359</v>
      </c>
      <c r="G53" s="22">
        <f t="shared" si="2"/>
        <v>1.1696475376863162</v>
      </c>
      <c r="H53" s="21">
        <f t="shared" si="7"/>
        <v>0.03150251575171703</v>
      </c>
      <c r="I53" s="21">
        <f t="shared" si="12"/>
        <v>0.32597801895402556</v>
      </c>
      <c r="J53" s="21">
        <f t="shared" si="3"/>
        <v>1.1952527361647605</v>
      </c>
      <c r="T53" s="20" t="s">
        <v>6</v>
      </c>
      <c r="U53" s="20">
        <v>9.664</v>
      </c>
      <c r="V53" s="21"/>
      <c r="W53" s="20">
        <v>172036</v>
      </c>
      <c r="X53" s="21">
        <f t="shared" si="4"/>
        <v>0.22568407532888998</v>
      </c>
      <c r="Y53" s="22">
        <f t="shared" si="5"/>
        <v>2.3353070708701367</v>
      </c>
      <c r="Z53" s="22">
        <f t="shared" si="6"/>
        <v>8.562792593190501</v>
      </c>
      <c r="AA53" s="21">
        <f t="shared" si="8"/>
        <v>0.08285444216114242</v>
      </c>
      <c r="AB53" s="21">
        <f t="shared" si="11"/>
        <v>0.857351429647583</v>
      </c>
      <c r="AC53" s="21">
        <f t="shared" si="9"/>
        <v>7.716162866828247</v>
      </c>
    </row>
    <row r="54" spans="1:29" ht="12.75">
      <c r="A54" s="20" t="s">
        <v>65</v>
      </c>
      <c r="B54" s="20">
        <v>13.621</v>
      </c>
      <c r="C54" s="21"/>
      <c r="D54" s="20">
        <v>3629</v>
      </c>
      <c r="E54" s="21">
        <f t="shared" si="0"/>
        <v>0.003155441153929502</v>
      </c>
      <c r="F54" s="22">
        <f t="shared" si="1"/>
        <v>0.023166002157914267</v>
      </c>
      <c r="G54" s="22">
        <f t="shared" si="2"/>
        <v>0.0849420079123523</v>
      </c>
      <c r="H54" s="21">
        <f t="shared" si="7"/>
        <v>0.0027992346522697957</v>
      </c>
      <c r="I54" s="21">
        <f t="shared" si="12"/>
        <v>0.02055087476888478</v>
      </c>
      <c r="J54" s="21">
        <f t="shared" si="3"/>
        <v>0.07535320748591086</v>
      </c>
      <c r="T54" s="20" t="s">
        <v>65</v>
      </c>
      <c r="U54" s="20">
        <v>13.621</v>
      </c>
      <c r="V54" s="21"/>
      <c r="W54" s="20">
        <v>15172</v>
      </c>
      <c r="X54" s="21">
        <f t="shared" si="4"/>
        <v>0.01840806143860632</v>
      </c>
      <c r="Y54" s="22">
        <f t="shared" si="5"/>
        <v>0.13514471359376198</v>
      </c>
      <c r="Z54" s="22">
        <f t="shared" si="6"/>
        <v>0.49553061651046065</v>
      </c>
      <c r="AA54" s="21">
        <f t="shared" si="8"/>
        <v>0.007307003164854174</v>
      </c>
      <c r="AB54" s="21">
        <f t="shared" si="11"/>
        <v>0.053645130055459754</v>
      </c>
      <c r="AC54" s="21">
        <f t="shared" si="9"/>
        <v>0.48280617049913777</v>
      </c>
    </row>
    <row r="55" spans="1:29" ht="12.75">
      <c r="A55" s="20" t="s">
        <v>43</v>
      </c>
      <c r="B55" s="20">
        <v>0</v>
      </c>
      <c r="C55" s="21"/>
      <c r="D55" s="20">
        <v>1770</v>
      </c>
      <c r="E55" s="21">
        <f t="shared" si="0"/>
        <v>0.0006990068552884031</v>
      </c>
      <c r="F55" s="22" t="e">
        <f t="shared" si="1"/>
        <v>#DIV/0!</v>
      </c>
      <c r="G55" s="22" t="e">
        <f t="shared" si="2"/>
        <v>#DIV/0!</v>
      </c>
      <c r="H55" s="21">
        <f t="shared" si="7"/>
        <v>0.00025127363785510743</v>
      </c>
      <c r="I55" s="21" t="e">
        <f t="shared" si="12"/>
        <v>#DIV/0!</v>
      </c>
      <c r="J55" s="21" t="e">
        <f t="shared" si="3"/>
        <v>#DIV/0!</v>
      </c>
      <c r="T55" s="20" t="s">
        <v>43</v>
      </c>
      <c r="U55" s="20">
        <v>0</v>
      </c>
      <c r="V55" s="21"/>
      <c r="W55" s="20">
        <v>0</v>
      </c>
      <c r="X55" s="21">
        <f t="shared" si="4"/>
        <v>-0.0016398251557899967</v>
      </c>
      <c r="Y55" s="22" t="e">
        <f t="shared" si="5"/>
        <v>#DIV/0!</v>
      </c>
      <c r="Z55" s="22" t="e">
        <f t="shared" si="6"/>
        <v>#DIV/0!</v>
      </c>
      <c r="AA55" s="21">
        <f t="shared" si="8"/>
        <v>0</v>
      </c>
      <c r="AB55" s="21" t="e">
        <f t="shared" si="11"/>
        <v>#DIV/0!</v>
      </c>
      <c r="AC55" s="21" t="e">
        <f t="shared" si="9"/>
        <v>#DIV/0!</v>
      </c>
    </row>
    <row r="56" spans="1:29" ht="12.75">
      <c r="A56" s="20" t="s">
        <v>66</v>
      </c>
      <c r="B56" s="20">
        <v>8.532</v>
      </c>
      <c r="C56" s="21"/>
      <c r="D56" s="20">
        <v>2458</v>
      </c>
      <c r="E56" s="21">
        <f t="shared" si="0"/>
        <v>0.0016081121793685947</v>
      </c>
      <c r="F56" s="22">
        <f t="shared" si="1"/>
        <v>0.01884800960347626</v>
      </c>
      <c r="G56" s="22">
        <f t="shared" si="2"/>
        <v>0.06910936854607962</v>
      </c>
      <c r="H56" s="21">
        <f t="shared" si="7"/>
        <v>0.0011942522166164338</v>
      </c>
      <c r="I56" s="21">
        <f t="shared" si="12"/>
        <v>0.01399733024632482</v>
      </c>
      <c r="J56" s="21">
        <f t="shared" si="3"/>
        <v>0.05132354423652435</v>
      </c>
      <c r="T56" s="20" t="s">
        <v>66</v>
      </c>
      <c r="U56" s="20">
        <v>8.532</v>
      </c>
      <c r="V56" s="21"/>
      <c r="W56" s="20">
        <v>33001</v>
      </c>
      <c r="X56" s="21">
        <f t="shared" si="4"/>
        <v>0.04196683879765535</v>
      </c>
      <c r="Y56" s="22">
        <f t="shared" si="5"/>
        <v>0.4918757477456089</v>
      </c>
      <c r="Z56" s="22">
        <f t="shared" si="6"/>
        <v>1.803544408400566</v>
      </c>
      <c r="AA56" s="21">
        <f t="shared" si="8"/>
        <v>0.015893646944592183</v>
      </c>
      <c r="AB56" s="21">
        <f t="shared" si="11"/>
        <v>0.1862827818165985</v>
      </c>
      <c r="AC56" s="21">
        <f t="shared" si="9"/>
        <v>1.6765450363493863</v>
      </c>
    </row>
    <row r="57" spans="1:29" ht="12.75">
      <c r="A57" s="20" t="s">
        <v>7</v>
      </c>
      <c r="B57" s="20">
        <v>9.068</v>
      </c>
      <c r="D57" s="20">
        <v>6517</v>
      </c>
      <c r="E57" s="21">
        <f t="shared" si="0"/>
        <v>0.006971569316638213</v>
      </c>
      <c r="F57" s="22">
        <f t="shared" si="1"/>
        <v>0.07688100260959653</v>
      </c>
      <c r="G57" s="22">
        <f t="shared" si="2"/>
        <v>0.2818970095685206</v>
      </c>
      <c r="H57" s="21">
        <f t="shared" si="7"/>
        <v>0.006757551709628387</v>
      </c>
      <c r="I57" s="21">
        <f t="shared" si="12"/>
        <v>0.07452086137658125</v>
      </c>
      <c r="J57" s="21">
        <f t="shared" si="3"/>
        <v>0.2732431583807979</v>
      </c>
      <c r="T57" s="20" t="s">
        <v>7</v>
      </c>
      <c r="U57" s="20">
        <v>9.068</v>
      </c>
      <c r="W57" s="20">
        <v>46210</v>
      </c>
      <c r="X57" s="21">
        <f t="shared" si="4"/>
        <v>0.059420868195584495</v>
      </c>
      <c r="Y57" s="22">
        <f t="shared" si="5"/>
        <v>0.6552808579133712</v>
      </c>
      <c r="Z57" s="22">
        <f t="shared" si="6"/>
        <v>2.4026964790156944</v>
      </c>
      <c r="AA57" s="21">
        <f t="shared" si="8"/>
        <v>0.022255247577637187</v>
      </c>
      <c r="AB57" s="21">
        <f t="shared" si="11"/>
        <v>0.24542619737138496</v>
      </c>
      <c r="AC57" s="21">
        <f t="shared" si="9"/>
        <v>2.2088357763424646</v>
      </c>
    </row>
    <row r="58" spans="1:29" ht="12.75">
      <c r="A58" s="20" t="s">
        <v>66</v>
      </c>
      <c r="B58" s="20">
        <v>8.013</v>
      </c>
      <c r="D58" s="20">
        <v>2680</v>
      </c>
      <c r="E58" s="21">
        <f t="shared" si="0"/>
        <v>0.0019014572112665633</v>
      </c>
      <c r="F58" s="22">
        <f t="shared" si="1"/>
        <v>0.02372965445234698</v>
      </c>
      <c r="G58" s="22">
        <f t="shared" si="2"/>
        <v>0.08700873299193891</v>
      </c>
      <c r="H58" s="21">
        <f t="shared" si="7"/>
        <v>0.001498527281274885</v>
      </c>
      <c r="I58" s="21">
        <f t="shared" si="12"/>
        <v>0.018701201563395546</v>
      </c>
      <c r="J58" s="21">
        <f t="shared" si="3"/>
        <v>0.068571072399117</v>
      </c>
      <c r="T58" s="20" t="s">
        <v>66</v>
      </c>
      <c r="U58" s="20">
        <v>8.013</v>
      </c>
      <c r="W58" s="20">
        <v>33877</v>
      </c>
      <c r="X58" s="21">
        <f t="shared" si="4"/>
        <v>0.04312436243703653</v>
      </c>
      <c r="Y58" s="22">
        <f t="shared" si="5"/>
        <v>0.5381799879824851</v>
      </c>
      <c r="Z58" s="22">
        <f t="shared" si="6"/>
        <v>1.9733266226024455</v>
      </c>
      <c r="AA58" s="21">
        <f t="shared" si="8"/>
        <v>0.01631553824253657</v>
      </c>
      <c r="AB58" s="21">
        <f t="shared" si="11"/>
        <v>0.20361335632767466</v>
      </c>
      <c r="AC58" s="21">
        <f t="shared" si="9"/>
        <v>1.832520206949072</v>
      </c>
    </row>
    <row r="63" spans="21:22" ht="12.75">
      <c r="U63" s="18" t="s">
        <v>25</v>
      </c>
      <c r="V63" s="1">
        <f>$AC$17</f>
        <v>2.2541445834357976</v>
      </c>
    </row>
    <row r="64" spans="2:22" ht="12.75">
      <c r="B64" s="18" t="s">
        <v>25</v>
      </c>
      <c r="C64" s="23">
        <f>$J$17</f>
        <v>0.2633468895193793</v>
      </c>
      <c r="U64" s="18" t="s">
        <v>25</v>
      </c>
      <c r="V64" s="1">
        <f>$AC$29</f>
        <v>2.5730716065176447</v>
      </c>
    </row>
    <row r="65" spans="2:22" ht="12.75">
      <c r="B65" s="18" t="s">
        <v>25</v>
      </c>
      <c r="C65" s="23">
        <f>$J$29</f>
        <v>0.2895828456249641</v>
      </c>
      <c r="U65" s="18" t="s">
        <v>25</v>
      </c>
      <c r="V65" s="1">
        <f>$AC$41</f>
        <v>2.0983713996040545</v>
      </c>
    </row>
    <row r="66" spans="2:22" ht="12.75">
      <c r="B66" s="18" t="s">
        <v>25</v>
      </c>
      <c r="C66" s="19">
        <f>$J$41</f>
        <v>0.29579488623704636</v>
      </c>
      <c r="U66" s="18" t="s">
        <v>25</v>
      </c>
      <c r="V66" s="1">
        <f>$AC$57</f>
        <v>2.2088357763424646</v>
      </c>
    </row>
    <row r="67" spans="2:22" ht="12.75">
      <c r="B67" s="18" t="s">
        <v>25</v>
      </c>
      <c r="C67" s="19">
        <f>$J$57</f>
        <v>0.2732431583807979</v>
      </c>
      <c r="U67" s="18" t="s">
        <v>26</v>
      </c>
      <c r="V67" s="24">
        <f>AVERAGE(V63:V65)</f>
        <v>2.3085291965191654</v>
      </c>
    </row>
    <row r="68" spans="2:22" ht="12.75">
      <c r="B68" s="18" t="s">
        <v>26</v>
      </c>
      <c r="C68" s="24">
        <f>AVERAGE(C64:C67)</f>
        <v>0.2804919449405469</v>
      </c>
      <c r="U68" s="18" t="s">
        <v>27</v>
      </c>
      <c r="V68" s="19">
        <f>AVERAGE(STDEV(V63:V65))</f>
        <v>0.2419779663856262</v>
      </c>
    </row>
    <row r="69" spans="2:22" ht="12.75">
      <c r="B69" s="18" t="s">
        <v>27</v>
      </c>
      <c r="C69" s="19">
        <f>AVERAGE(STDEV(C64:C67))</f>
        <v>0.014869681901571086</v>
      </c>
      <c r="U69" s="18" t="s">
        <v>55</v>
      </c>
      <c r="V69" s="19">
        <f>V68/(V67/100)</f>
        <v>10.481910592704834</v>
      </c>
    </row>
    <row r="70" spans="2:22" ht="12.75">
      <c r="B70" s="18" t="s">
        <v>55</v>
      </c>
      <c r="C70" s="19">
        <f>C69/(C68/100)</f>
        <v>5.301286603692974</v>
      </c>
      <c r="U70" s="18"/>
      <c r="V70" s="17"/>
    </row>
    <row r="71" spans="2:22" ht="12.75">
      <c r="B71" s="18"/>
      <c r="C71" s="17"/>
      <c r="U71" s="17" t="s">
        <v>6</v>
      </c>
      <c r="V71" s="19">
        <f>$AC$16</f>
        <v>9.727125574144281</v>
      </c>
    </row>
    <row r="72" spans="2:22" ht="12.75">
      <c r="B72" s="17" t="s">
        <v>6</v>
      </c>
      <c r="C72" s="19">
        <f>$J$16</f>
        <v>1.0302017622450472</v>
      </c>
      <c r="U72" s="17" t="s">
        <v>6</v>
      </c>
      <c r="V72" s="19">
        <f>$AC$28</f>
        <v>9.415278845367402</v>
      </c>
    </row>
    <row r="73" spans="2:22" ht="12.75">
      <c r="B73" s="17" t="s">
        <v>6</v>
      </c>
      <c r="C73" s="19">
        <f>$J$28</f>
        <v>0.9427649061948927</v>
      </c>
      <c r="U73" s="17" t="s">
        <v>6</v>
      </c>
      <c r="V73" s="19">
        <f>$AC$40</f>
        <v>9.607138737596365</v>
      </c>
    </row>
    <row r="74" spans="2:22" ht="12.75">
      <c r="B74" s="17" t="s">
        <v>6</v>
      </c>
      <c r="C74" s="19">
        <f>$J$40</f>
        <v>1.0738849577918657</v>
      </c>
      <c r="U74" s="17" t="s">
        <v>6</v>
      </c>
      <c r="V74" s="19">
        <f>$AC$53</f>
        <v>7.716162866828247</v>
      </c>
    </row>
    <row r="75" spans="2:22" ht="12.75">
      <c r="B75" s="17" t="s">
        <v>6</v>
      </c>
      <c r="C75" s="19">
        <f>$J$53</f>
        <v>1.1952527361647605</v>
      </c>
      <c r="U75" s="18" t="s">
        <v>26</v>
      </c>
      <c r="V75" s="19">
        <f>AVERAGE(V71:V73)</f>
        <v>9.58318105236935</v>
      </c>
    </row>
    <row r="76" spans="2:22" ht="12.75">
      <c r="B76" s="18" t="s">
        <v>26</v>
      </c>
      <c r="C76" s="19">
        <f>AVERAGE(C73:C74)</f>
        <v>1.0083249319933791</v>
      </c>
      <c r="U76" s="18" t="s">
        <v>27</v>
      </c>
      <c r="V76" s="19">
        <f>(STDEV(V71:V73))</f>
        <v>0.15729772272125173</v>
      </c>
    </row>
    <row r="77" spans="2:22" ht="12.75">
      <c r="B77" s="18" t="s">
        <v>27</v>
      </c>
      <c r="C77" s="19">
        <f>(STDEV(C73:C74))</f>
        <v>0.09271587763374844</v>
      </c>
      <c r="U77" s="18" t="s">
        <v>55</v>
      </c>
      <c r="V77" s="19">
        <f>V76/(V75/100)</f>
        <v>1.6413936234916628</v>
      </c>
    </row>
    <row r="78" spans="2:3" ht="12.75">
      <c r="B78" s="18" t="s">
        <v>55</v>
      </c>
      <c r="C78" s="19">
        <f>C77/(C76/100)</f>
        <v>9.195039683334661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9"/>
  <sheetViews>
    <sheetView workbookViewId="0" topLeftCell="M3">
      <selection activeCell="A49" sqref="A1:IV16384"/>
    </sheetView>
  </sheetViews>
  <sheetFormatPr defaultColWidth="11.00390625" defaultRowHeight="12.75"/>
  <cols>
    <col min="1" max="1" width="13.00390625" style="1" customWidth="1"/>
    <col min="2" max="2" width="9.375" style="1" customWidth="1"/>
    <col min="3" max="3" width="15.00390625" style="1" bestFit="1" customWidth="1"/>
    <col min="4" max="4" width="8.375" style="1" customWidth="1"/>
    <col min="5" max="5" width="15.625" style="1" bestFit="1" customWidth="1"/>
    <col min="6" max="6" width="10.75390625" style="2" customWidth="1"/>
    <col min="7" max="7" width="8.75390625" style="2" customWidth="1"/>
    <col min="8" max="8" width="10.125" style="1" customWidth="1"/>
    <col min="9" max="9" width="8.125" style="1" customWidth="1"/>
    <col min="10" max="10" width="6.75390625" style="1" customWidth="1"/>
    <col min="11" max="16384" width="10.75390625" style="1" customWidth="1"/>
  </cols>
  <sheetData>
    <row r="1" spans="1:2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8</v>
      </c>
      <c r="F1" s="2" t="s">
        <v>9</v>
      </c>
      <c r="H1" s="1" t="s">
        <v>22</v>
      </c>
      <c r="I1" s="1" t="s">
        <v>23</v>
      </c>
      <c r="J1" s="1" t="s">
        <v>24</v>
      </c>
      <c r="T1" s="1" t="s">
        <v>0</v>
      </c>
      <c r="U1" s="1" t="s">
        <v>1</v>
      </c>
      <c r="V1" s="1" t="s">
        <v>78</v>
      </c>
      <c r="W1" s="1" t="s">
        <v>3</v>
      </c>
      <c r="X1" s="1" t="s">
        <v>79</v>
      </c>
      <c r="Y1" s="2" t="s">
        <v>80</v>
      </c>
      <c r="Z1" s="2"/>
      <c r="AA1" s="1" t="s">
        <v>81</v>
      </c>
      <c r="AB1" s="1" t="s">
        <v>82</v>
      </c>
      <c r="AC1" s="1" t="s">
        <v>83</v>
      </c>
    </row>
    <row r="2" spans="5:29" ht="12.75">
      <c r="E2" s="1" t="s">
        <v>20</v>
      </c>
      <c r="F2" s="2" t="s">
        <v>20</v>
      </c>
      <c r="H2" s="1" t="s">
        <v>21</v>
      </c>
      <c r="I2" s="1" t="s">
        <v>21</v>
      </c>
      <c r="J2" s="1" t="s">
        <v>21</v>
      </c>
      <c r="X2" s="1" t="s">
        <v>20</v>
      </c>
      <c r="Y2" s="2" t="s">
        <v>20</v>
      </c>
      <c r="Z2" s="2"/>
      <c r="AA2" s="1" t="s">
        <v>21</v>
      </c>
      <c r="AB2" s="1" t="s">
        <v>21</v>
      </c>
      <c r="AC2" s="1" t="s">
        <v>21</v>
      </c>
    </row>
    <row r="3" spans="1:26" ht="12.75">
      <c r="A3" s="1" t="s">
        <v>4</v>
      </c>
      <c r="B3" s="20">
        <v>0.579</v>
      </c>
      <c r="C3" s="1">
        <f>B3*0.4184</f>
        <v>0.24225359999999999</v>
      </c>
      <c r="D3" s="20">
        <v>175932</v>
      </c>
      <c r="T3" s="1" t="s">
        <v>4</v>
      </c>
      <c r="U3" s="20">
        <v>0.579</v>
      </c>
      <c r="V3" s="1">
        <f>U3*0.0486</f>
        <v>0.028139399999999995</v>
      </c>
      <c r="W3" s="20">
        <v>48489</v>
      </c>
      <c r="Y3" s="2"/>
      <c r="Z3" s="2"/>
    </row>
    <row r="4" spans="2:26" ht="12.75">
      <c r="B4" s="20">
        <v>0.194</v>
      </c>
      <c r="C4" s="1">
        <f>B4*0.4184</f>
        <v>0.0811696</v>
      </c>
      <c r="D4" s="20">
        <v>58968</v>
      </c>
      <c r="U4" s="20">
        <v>0.194</v>
      </c>
      <c r="V4" s="1">
        <f>U4*0.0486</f>
        <v>0.0094284</v>
      </c>
      <c r="W4" s="20">
        <v>11456</v>
      </c>
      <c r="Y4" s="2"/>
      <c r="Z4" s="2"/>
    </row>
    <row r="5" spans="2:26" ht="12.75">
      <c r="B5" s="20"/>
      <c r="D5" s="20"/>
      <c r="U5" s="20">
        <v>1.342</v>
      </c>
      <c r="V5" s="1">
        <f>U5*0.0486</f>
        <v>0.06522120000000001</v>
      </c>
      <c r="W5" s="20">
        <v>119649</v>
      </c>
      <c r="Y5" s="2"/>
      <c r="Z5" s="2"/>
    </row>
    <row r="6" spans="2:26" ht="12.75">
      <c r="B6" s="20"/>
      <c r="D6" s="20"/>
      <c r="E6" s="20"/>
      <c r="U6" s="20">
        <v>2.555</v>
      </c>
      <c r="V6" s="1">
        <f>U6*0.0486</f>
        <v>0.124173</v>
      </c>
      <c r="W6" s="20">
        <v>261867</v>
      </c>
      <c r="Y6" s="2"/>
      <c r="Z6" s="2"/>
    </row>
    <row r="7" spans="1:26" ht="12.75">
      <c r="A7" s="1" t="s">
        <v>5</v>
      </c>
      <c r="B7" s="1">
        <v>0</v>
      </c>
      <c r="C7" s="1">
        <f>B7*0.4184</f>
        <v>0</v>
      </c>
      <c r="D7" s="1">
        <f>AVERAGE(D15,D30,D53)</f>
        <v>1011.3333333333334</v>
      </c>
      <c r="E7" s="20"/>
      <c r="T7" s="1" t="s">
        <v>5</v>
      </c>
      <c r="U7" s="1">
        <v>0</v>
      </c>
      <c r="V7" s="1">
        <f>U7*0.4184</f>
        <v>0</v>
      </c>
      <c r="W7" s="1">
        <v>0</v>
      </c>
      <c r="Y7" s="2"/>
      <c r="Z7" s="2"/>
    </row>
    <row r="8" spans="3:26" ht="12.75">
      <c r="C8"/>
      <c r="E8" s="20"/>
      <c r="V8"/>
      <c r="Y8" s="2"/>
      <c r="Z8" s="2"/>
    </row>
    <row r="9" spans="25:26" ht="12.75">
      <c r="Y9" s="2"/>
      <c r="Z9" s="2"/>
    </row>
    <row r="10" spans="25:26" ht="12.75">
      <c r="Y10" s="2"/>
      <c r="Z10" s="2"/>
    </row>
    <row r="11" spans="1:29" ht="12.75">
      <c r="A11" s="20" t="s">
        <v>39</v>
      </c>
      <c r="B11" s="20">
        <v>0.579</v>
      </c>
      <c r="C11" s="20"/>
      <c r="D11" s="20">
        <v>175932</v>
      </c>
      <c r="E11" s="21">
        <f aca="true" t="shared" si="0" ref="E11:E58">(D11-1241)/756788</f>
        <v>0.2308321485012976</v>
      </c>
      <c r="F11" s="22">
        <f aca="true" t="shared" si="1" ref="F11:F58">(E11/B11)*100</f>
        <v>39.867383160845876</v>
      </c>
      <c r="G11" s="22">
        <f aca="true" t="shared" si="2" ref="G11:G58">F11*44/12</f>
        <v>146.18040492310155</v>
      </c>
      <c r="H11" s="21">
        <f>(D11-1011.33)/721244.85</f>
        <v>0.24252605755174544</v>
      </c>
      <c r="I11" s="21">
        <f>(H11/B11)*100</f>
        <v>41.887056571976764</v>
      </c>
      <c r="J11" s="21">
        <f aca="true" t="shared" si="3" ref="J11:J58">I11*44/12</f>
        <v>153.58587409724814</v>
      </c>
      <c r="T11" s="20" t="s">
        <v>39</v>
      </c>
      <c r="U11" s="20">
        <v>0.579</v>
      </c>
      <c r="V11" s="20"/>
      <c r="W11" s="20">
        <v>48489</v>
      </c>
      <c r="X11" s="21">
        <f aca="true" t="shared" si="4" ref="X11:X58">(W11-1241)/756788</f>
        <v>0.06243227958160013</v>
      </c>
      <c r="Y11" s="22">
        <f aca="true" t="shared" si="5" ref="Y11:Y58">(X11/U11)*100</f>
        <v>10.782777129810041</v>
      </c>
      <c r="Z11" s="22">
        <f aca="true" t="shared" si="6" ref="Z11:Z58">Y11*44/12</f>
        <v>39.53684947597015</v>
      </c>
      <c r="AA11" s="21">
        <f>W11/2033376.7</f>
        <v>0.0238465405844377</v>
      </c>
      <c r="AB11" s="21">
        <f>(AA11/U11)*100</f>
        <v>4.1185735033571165</v>
      </c>
      <c r="AC11" s="21">
        <f>AB11*18/2</f>
        <v>37.06716153021405</v>
      </c>
    </row>
    <row r="12" spans="1:29" ht="12.75">
      <c r="A12" s="20" t="s">
        <v>40</v>
      </c>
      <c r="B12" s="20">
        <v>0.194</v>
      </c>
      <c r="C12" s="20"/>
      <c r="D12" s="20">
        <v>58968</v>
      </c>
      <c r="E12" s="21">
        <f t="shared" si="0"/>
        <v>0.0762789579115948</v>
      </c>
      <c r="F12" s="22">
        <f t="shared" si="1"/>
        <v>39.31905046989422</v>
      </c>
      <c r="G12" s="22">
        <f t="shared" si="2"/>
        <v>144.16985172294548</v>
      </c>
      <c r="H12" s="21">
        <f aca="true" t="shared" si="7" ref="H12:H58">(D12-1011.33)/721244.85</f>
        <v>0.08035644205986359</v>
      </c>
      <c r="I12" s="21">
        <f>(H12/B12)*100</f>
        <v>41.4208464226101</v>
      </c>
      <c r="J12" s="21">
        <f t="shared" si="3"/>
        <v>151.87643688290368</v>
      </c>
      <c r="T12" s="20" t="s">
        <v>40</v>
      </c>
      <c r="U12" s="20">
        <v>0.194</v>
      </c>
      <c r="V12" s="20"/>
      <c r="W12" s="20">
        <v>11456</v>
      </c>
      <c r="X12" s="21">
        <f t="shared" si="4"/>
        <v>0.01349783558935924</v>
      </c>
      <c r="Y12" s="22">
        <f t="shared" si="5"/>
        <v>6.957647211009917</v>
      </c>
      <c r="Z12" s="22">
        <f t="shared" si="6"/>
        <v>25.511373107036363</v>
      </c>
      <c r="AA12" s="21">
        <f aca="true" t="shared" si="8" ref="AA12:AA58">W12/2033376.7</f>
        <v>0.005633978199907573</v>
      </c>
      <c r="AB12" s="21">
        <f>(AA12/U12)*100</f>
        <v>2.9041124741791613</v>
      </c>
      <c r="AC12" s="21">
        <f aca="true" t="shared" si="9" ref="AC12:AC58">AB12*18/2</f>
        <v>26.13701226761245</v>
      </c>
    </row>
    <row r="13" spans="1:29" ht="12.75">
      <c r="A13" s="20" t="s">
        <v>41</v>
      </c>
      <c r="B13" s="20">
        <v>1.342</v>
      </c>
      <c r="C13" s="20"/>
      <c r="D13" s="20">
        <v>410803</v>
      </c>
      <c r="E13" s="21">
        <f t="shared" si="0"/>
        <v>0.5411845853792607</v>
      </c>
      <c r="F13" s="22">
        <f t="shared" si="1"/>
        <v>40.32672022200154</v>
      </c>
      <c r="G13" s="22">
        <f t="shared" si="2"/>
        <v>147.86464081400564</v>
      </c>
      <c r="H13" s="21">
        <f t="shared" si="7"/>
        <v>0.568172750210972</v>
      </c>
      <c r="I13" s="21">
        <f>(H13/B13)*100</f>
        <v>42.33776082048972</v>
      </c>
      <c r="J13" s="21">
        <f t="shared" si="3"/>
        <v>155.23845634179563</v>
      </c>
      <c r="T13" s="20" t="s">
        <v>41</v>
      </c>
      <c r="U13" s="20">
        <v>1.342</v>
      </c>
      <c r="V13" s="20"/>
      <c r="W13" s="20">
        <v>119649</v>
      </c>
      <c r="X13" s="21">
        <f t="shared" si="4"/>
        <v>0.15646125467105715</v>
      </c>
      <c r="Y13" s="22">
        <f t="shared" si="5"/>
        <v>11.658811823476686</v>
      </c>
      <c r="Z13" s="22">
        <f t="shared" si="6"/>
        <v>42.748976686081186</v>
      </c>
      <c r="AA13" s="21">
        <f t="shared" si="8"/>
        <v>0.05884251550634961</v>
      </c>
      <c r="AB13" s="21">
        <f>(AA13/U13)*100</f>
        <v>4.384688189742892</v>
      </c>
      <c r="AC13" s="21">
        <f t="shared" si="9"/>
        <v>39.462193707686026</v>
      </c>
    </row>
    <row r="14" spans="1:29" ht="12.75">
      <c r="A14" s="20" t="s">
        <v>42</v>
      </c>
      <c r="B14" s="20">
        <v>2.555</v>
      </c>
      <c r="C14" s="20"/>
      <c r="D14" s="20">
        <v>761874</v>
      </c>
      <c r="E14" s="21">
        <f t="shared" si="0"/>
        <v>1.005080683097512</v>
      </c>
      <c r="F14" s="22">
        <f t="shared" si="1"/>
        <v>39.33779581594959</v>
      </c>
      <c r="G14" s="22">
        <f t="shared" si="2"/>
        <v>144.23858465848184</v>
      </c>
      <c r="H14" s="21">
        <f t="shared" si="7"/>
        <v>1.0549297787013663</v>
      </c>
      <c r="I14" s="21">
        <f>(H14/B14)*100</f>
        <v>41.2888367397795</v>
      </c>
      <c r="J14" s="21">
        <f t="shared" si="3"/>
        <v>151.39240137919148</v>
      </c>
      <c r="T14" s="20" t="s">
        <v>42</v>
      </c>
      <c r="U14" s="20">
        <v>2.555</v>
      </c>
      <c r="V14" s="20"/>
      <c r="W14" s="20">
        <v>261867</v>
      </c>
      <c r="X14" s="21">
        <f t="shared" si="4"/>
        <v>0.3443844247001802</v>
      </c>
      <c r="Y14" s="22">
        <f t="shared" si="5"/>
        <v>13.478842454018794</v>
      </c>
      <c r="Z14" s="22">
        <f t="shared" si="6"/>
        <v>49.42242233140225</v>
      </c>
      <c r="AA14" s="21">
        <f t="shared" si="8"/>
        <v>0.1287843024856142</v>
      </c>
      <c r="AB14" s="21">
        <f>(AA14/U14)*100</f>
        <v>5.04048150628627</v>
      </c>
      <c r="AC14" s="21">
        <f t="shared" si="9"/>
        <v>45.364333556576426</v>
      </c>
    </row>
    <row r="15" spans="1:29" ht="12.75">
      <c r="A15" s="20" t="s">
        <v>43</v>
      </c>
      <c r="B15" s="20">
        <v>0</v>
      </c>
      <c r="C15" s="20"/>
      <c r="D15" s="20">
        <v>1052</v>
      </c>
      <c r="E15" s="21">
        <f t="shared" si="0"/>
        <v>-0.000249739689318541</v>
      </c>
      <c r="F15" s="22" t="e">
        <f t="shared" si="1"/>
        <v>#DIV/0!</v>
      </c>
      <c r="G15" s="22" t="e">
        <f t="shared" si="2"/>
        <v>#DIV/0!</v>
      </c>
      <c r="H15" s="21">
        <f t="shared" si="7"/>
        <v>5.6388617540908556E-05</v>
      </c>
      <c r="I15" s="21" t="e">
        <f>(H15/B15)*100</f>
        <v>#DIV/0!</v>
      </c>
      <c r="J15" s="21" t="e">
        <f t="shared" si="3"/>
        <v>#DIV/0!</v>
      </c>
      <c r="T15" s="20" t="s">
        <v>43</v>
      </c>
      <c r="U15" s="20">
        <v>0</v>
      </c>
      <c r="V15" s="20"/>
      <c r="W15" s="20">
        <v>0</v>
      </c>
      <c r="X15" s="21">
        <f t="shared" si="4"/>
        <v>-0.0016398251557899967</v>
      </c>
      <c r="Y15" s="22" t="e">
        <f t="shared" si="5"/>
        <v>#DIV/0!</v>
      </c>
      <c r="Z15" s="22" t="e">
        <f t="shared" si="6"/>
        <v>#DIV/0!</v>
      </c>
      <c r="AA15" s="21">
        <f t="shared" si="8"/>
        <v>0</v>
      </c>
      <c r="AB15" s="21" t="e">
        <f>(AA15/U15)*100</f>
        <v>#DIV/0!</v>
      </c>
      <c r="AC15" s="21" t="e">
        <f t="shared" si="9"/>
        <v>#DIV/0!</v>
      </c>
    </row>
    <row r="16" spans="1:29" ht="12.75">
      <c r="A16" s="20" t="s">
        <v>6</v>
      </c>
      <c r="B16" s="20">
        <v>10.63</v>
      </c>
      <c r="C16" s="20"/>
      <c r="D16" s="20">
        <v>21433</v>
      </c>
      <c r="E16" s="21">
        <f t="shared" si="0"/>
        <v>0.026681184162539576</v>
      </c>
      <c r="F16" s="22">
        <f t="shared" si="1"/>
        <v>0.2509989102778888</v>
      </c>
      <c r="G16" s="22">
        <f t="shared" si="2"/>
        <v>0.9203293376855922</v>
      </c>
      <c r="H16" s="21">
        <f t="shared" si="7"/>
        <v>0.028314476006310478</v>
      </c>
      <c r="I16" s="21">
        <f aca="true" t="shared" si="10" ref="I16:I58">(H16/B16)*100</f>
        <v>0.2663638382531559</v>
      </c>
      <c r="J16" s="21">
        <f t="shared" si="3"/>
        <v>0.9766674069282383</v>
      </c>
      <c r="T16" s="20" t="s">
        <v>6</v>
      </c>
      <c r="U16" s="20">
        <v>10.63</v>
      </c>
      <c r="V16" s="20"/>
      <c r="W16" s="20">
        <v>244637</v>
      </c>
      <c r="X16" s="21">
        <f t="shared" si="4"/>
        <v>0.3216171503776487</v>
      </c>
      <c r="Y16" s="22">
        <f t="shared" si="5"/>
        <v>3.025561151247871</v>
      </c>
      <c r="Z16" s="22">
        <f t="shared" si="6"/>
        <v>11.093724221242192</v>
      </c>
      <c r="AA16" s="21">
        <f t="shared" si="8"/>
        <v>0.1203107127174222</v>
      </c>
      <c r="AB16" s="21">
        <f aca="true" t="shared" si="11" ref="AB16:AB58">(AA16/U16)*100</f>
        <v>1.131803506278666</v>
      </c>
      <c r="AC16" s="21">
        <f t="shared" si="9"/>
        <v>10.186231556507995</v>
      </c>
    </row>
    <row r="17" spans="1:29" ht="12.75">
      <c r="A17" s="20" t="s">
        <v>7</v>
      </c>
      <c r="B17" s="20">
        <v>12.833</v>
      </c>
      <c r="C17" s="20"/>
      <c r="D17" s="20">
        <v>8393</v>
      </c>
      <c r="E17" s="21">
        <f t="shared" si="0"/>
        <v>0.009450466973577805</v>
      </c>
      <c r="F17" s="22">
        <f t="shared" si="1"/>
        <v>0.07364191516853273</v>
      </c>
      <c r="G17" s="22">
        <f t="shared" si="2"/>
        <v>0.27002035561795334</v>
      </c>
      <c r="H17" s="21">
        <f t="shared" si="7"/>
        <v>0.010234624205635576</v>
      </c>
      <c r="I17" s="21">
        <f t="shared" si="10"/>
        <v>0.07975238997612075</v>
      </c>
      <c r="J17" s="21">
        <f t="shared" si="3"/>
        <v>0.29242542991244275</v>
      </c>
      <c r="T17" s="20" t="s">
        <v>7</v>
      </c>
      <c r="U17" s="20">
        <v>12.833</v>
      </c>
      <c r="V17" s="20"/>
      <c r="W17" s="20">
        <v>73384</v>
      </c>
      <c r="X17" s="21">
        <f t="shared" si="4"/>
        <v>0.09532788574871695</v>
      </c>
      <c r="Y17" s="22">
        <f t="shared" si="5"/>
        <v>0.7428339885351589</v>
      </c>
      <c r="Z17" s="22">
        <f t="shared" si="6"/>
        <v>2.723724624628916</v>
      </c>
      <c r="AA17" s="21">
        <f t="shared" si="8"/>
        <v>0.036089722086419106</v>
      </c>
      <c r="AB17" s="21">
        <f t="shared" si="11"/>
        <v>0.28122591822971327</v>
      </c>
      <c r="AC17" s="21">
        <f t="shared" si="9"/>
        <v>2.5310332640674194</v>
      </c>
    </row>
    <row r="18" spans="1:29" ht="12.75">
      <c r="A18" s="20" t="s">
        <v>67</v>
      </c>
      <c r="B18" s="20">
        <v>7.046</v>
      </c>
      <c r="C18" s="20"/>
      <c r="D18" s="20">
        <v>2130</v>
      </c>
      <c r="E18" s="21">
        <f t="shared" si="0"/>
        <v>0.0011747015016094335</v>
      </c>
      <c r="F18" s="22">
        <f t="shared" si="1"/>
        <v>0.016671891876375723</v>
      </c>
      <c r="G18" s="22">
        <f t="shared" si="2"/>
        <v>0.061130270213377656</v>
      </c>
      <c r="H18" s="21">
        <f t="shared" si="7"/>
        <v>0.0015510266728421009</v>
      </c>
      <c r="I18" s="21">
        <f t="shared" si="10"/>
        <v>0.02201286790863044</v>
      </c>
      <c r="J18" s="21">
        <f t="shared" si="3"/>
        <v>0.08071384899831162</v>
      </c>
      <c r="T18" s="20" t="s">
        <v>67</v>
      </c>
      <c r="U18" s="20">
        <v>7.046</v>
      </c>
      <c r="V18" s="20"/>
      <c r="W18" s="25">
        <v>9321</v>
      </c>
      <c r="X18" s="21">
        <f t="shared" si="4"/>
        <v>0.010676702061872018</v>
      </c>
      <c r="Y18" s="22">
        <f t="shared" si="5"/>
        <v>0.1515285560867445</v>
      </c>
      <c r="Z18" s="22">
        <f t="shared" si="6"/>
        <v>0.5556047056513965</v>
      </c>
      <c r="AA18" s="21">
        <f t="shared" si="8"/>
        <v>0.004584000593692256</v>
      </c>
      <c r="AB18" s="21">
        <f t="shared" si="11"/>
        <v>0.06505819746937633</v>
      </c>
      <c r="AC18" s="21">
        <f t="shared" si="9"/>
        <v>0.585523777224387</v>
      </c>
    </row>
    <row r="19" spans="1:29" ht="12.75">
      <c r="A19" s="20" t="s">
        <v>68</v>
      </c>
      <c r="B19" s="20">
        <v>11.985</v>
      </c>
      <c r="C19" s="20"/>
      <c r="D19" s="20">
        <v>2733</v>
      </c>
      <c r="E19" s="21">
        <f t="shared" si="0"/>
        <v>0.0019714900341971596</v>
      </c>
      <c r="F19" s="22">
        <f t="shared" si="1"/>
        <v>0.01644964567540392</v>
      </c>
      <c r="G19" s="22">
        <f t="shared" si="2"/>
        <v>0.06031536747648104</v>
      </c>
      <c r="H19" s="21">
        <f t="shared" si="7"/>
        <v>0.0023870811694530645</v>
      </c>
      <c r="I19" s="21">
        <f t="shared" si="10"/>
        <v>0.019917239628310927</v>
      </c>
      <c r="J19" s="21">
        <f t="shared" si="3"/>
        <v>0.07302987863714007</v>
      </c>
      <c r="T19" s="20" t="s">
        <v>68</v>
      </c>
      <c r="U19" s="20">
        <v>11.985</v>
      </c>
      <c r="V19" s="20"/>
      <c r="W19" s="20">
        <v>16150</v>
      </c>
      <c r="X19" s="21">
        <f t="shared" si="4"/>
        <v>0.019700365227778453</v>
      </c>
      <c r="Y19" s="22">
        <f t="shared" si="5"/>
        <v>0.164375179205494</v>
      </c>
      <c r="Z19" s="22">
        <f t="shared" si="6"/>
        <v>0.6027089904201447</v>
      </c>
      <c r="AA19" s="21">
        <f t="shared" si="8"/>
        <v>0.00794245355521188</v>
      </c>
      <c r="AB19" s="21">
        <f t="shared" si="11"/>
        <v>0.06626995039809662</v>
      </c>
      <c r="AC19" s="21">
        <f t="shared" si="9"/>
        <v>0.5964295535828695</v>
      </c>
    </row>
    <row r="20" spans="1:29" ht="12.75">
      <c r="A20" s="20" t="s">
        <v>69</v>
      </c>
      <c r="B20" s="20">
        <v>6.995</v>
      </c>
      <c r="C20" s="20"/>
      <c r="D20" s="20">
        <v>2210</v>
      </c>
      <c r="E20" s="21">
        <f t="shared" si="0"/>
        <v>0.001280411423014107</v>
      </c>
      <c r="F20" s="22">
        <f t="shared" si="1"/>
        <v>0.018304666519143774</v>
      </c>
      <c r="G20" s="22">
        <f t="shared" si="2"/>
        <v>0.06711711057019383</v>
      </c>
      <c r="H20" s="21">
        <f t="shared" si="7"/>
        <v>0.0016619460090425604</v>
      </c>
      <c r="I20" s="21">
        <f t="shared" si="10"/>
        <v>0.023759056598178133</v>
      </c>
      <c r="J20" s="21">
        <f t="shared" si="3"/>
        <v>0.08711654085998649</v>
      </c>
      <c r="T20" s="20" t="s">
        <v>69</v>
      </c>
      <c r="U20" s="20">
        <v>6.995</v>
      </c>
      <c r="V20" s="20"/>
      <c r="W20" s="20">
        <v>13507</v>
      </c>
      <c r="X20" s="21">
        <f t="shared" si="4"/>
        <v>0.016207973699371554</v>
      </c>
      <c r="Y20" s="22">
        <f t="shared" si="5"/>
        <v>0.23170798712468268</v>
      </c>
      <c r="Z20" s="22">
        <f t="shared" si="6"/>
        <v>0.8495959527905032</v>
      </c>
      <c r="AA20" s="21">
        <f t="shared" si="8"/>
        <v>0.006642645211779992</v>
      </c>
      <c r="AB20" s="21">
        <f t="shared" si="11"/>
        <v>0.09496276214124362</v>
      </c>
      <c r="AC20" s="21">
        <f t="shared" si="9"/>
        <v>0.8546648592711926</v>
      </c>
    </row>
    <row r="21" spans="1:29" s="8" customFormat="1" ht="12.75">
      <c r="A21" s="20" t="s">
        <v>70</v>
      </c>
      <c r="B21" s="20">
        <v>9.571</v>
      </c>
      <c r="C21" s="20"/>
      <c r="D21" s="20">
        <v>1794</v>
      </c>
      <c r="E21" s="21">
        <f t="shared" si="0"/>
        <v>0.0007307198317098051</v>
      </c>
      <c r="F21" s="22">
        <f t="shared" si="1"/>
        <v>0.0076347281549452</v>
      </c>
      <c r="G21" s="22">
        <f t="shared" si="2"/>
        <v>0.02799400323479907</v>
      </c>
      <c r="H21" s="21">
        <f t="shared" si="7"/>
        <v>0.0010851654608001707</v>
      </c>
      <c r="I21" s="21">
        <f t="shared" si="10"/>
        <v>0.011338057264655425</v>
      </c>
      <c r="J21" s="21">
        <f t="shared" si="3"/>
        <v>0.04157287663706989</v>
      </c>
      <c r="T21" s="20" t="s">
        <v>70</v>
      </c>
      <c r="U21" s="20">
        <v>9.571</v>
      </c>
      <c r="V21" s="20"/>
      <c r="W21" s="20">
        <v>5581</v>
      </c>
      <c r="X21" s="21">
        <f t="shared" si="4"/>
        <v>0.005734763236203534</v>
      </c>
      <c r="Y21" s="22">
        <f t="shared" si="5"/>
        <v>0.05991811969703828</v>
      </c>
      <c r="Z21" s="22">
        <f t="shared" si="6"/>
        <v>0.2196997722224737</v>
      </c>
      <c r="AA21" s="21">
        <f t="shared" si="8"/>
        <v>0.002744695559853715</v>
      </c>
      <c r="AB21" s="21">
        <f t="shared" si="11"/>
        <v>0.028677207813746896</v>
      </c>
      <c r="AC21" s="21">
        <f t="shared" si="9"/>
        <v>0.2580948703237221</v>
      </c>
    </row>
    <row r="22" spans="1:29" ht="12.75">
      <c r="A22" s="20" t="s">
        <v>71</v>
      </c>
      <c r="B22" s="20">
        <v>15.471</v>
      </c>
      <c r="C22" s="20"/>
      <c r="D22" s="20">
        <v>2734</v>
      </c>
      <c r="E22" s="21">
        <f t="shared" si="0"/>
        <v>0.001972811408214718</v>
      </c>
      <c r="F22" s="22">
        <f t="shared" si="1"/>
        <v>0.012751673506655795</v>
      </c>
      <c r="G22" s="22">
        <f t="shared" si="2"/>
        <v>0.046756136191071246</v>
      </c>
      <c r="H22" s="21">
        <f t="shared" si="7"/>
        <v>0.0023884676611555704</v>
      </c>
      <c r="I22" s="21">
        <f t="shared" si="10"/>
        <v>0.01543835344292916</v>
      </c>
      <c r="J22" s="21">
        <f t="shared" si="3"/>
        <v>0.056607295957406926</v>
      </c>
      <c r="T22" s="20" t="s">
        <v>71</v>
      </c>
      <c r="U22" s="20">
        <v>15.471</v>
      </c>
      <c r="V22" s="20"/>
      <c r="W22" s="20">
        <v>34759</v>
      </c>
      <c r="X22" s="21">
        <f t="shared" si="4"/>
        <v>0.04428981432052305</v>
      </c>
      <c r="Y22" s="22">
        <f t="shared" si="5"/>
        <v>0.2862763513704547</v>
      </c>
      <c r="Z22" s="22">
        <f t="shared" si="6"/>
        <v>1.0496799550250007</v>
      </c>
      <c r="AA22" s="21">
        <f t="shared" si="8"/>
        <v>0.017094225580533112</v>
      </c>
      <c r="AB22" s="21">
        <f t="shared" si="11"/>
        <v>0.11049205339365983</v>
      </c>
      <c r="AC22" s="21">
        <f t="shared" si="9"/>
        <v>0.9944284805429385</v>
      </c>
    </row>
    <row r="23" spans="1:29" ht="12.75">
      <c r="A23" s="20" t="s">
        <v>72</v>
      </c>
      <c r="B23" s="20">
        <v>7.175</v>
      </c>
      <c r="C23" s="20"/>
      <c r="D23" s="20">
        <v>1975</v>
      </c>
      <c r="E23" s="21">
        <f t="shared" si="0"/>
        <v>0.0009698885288878787</v>
      </c>
      <c r="F23" s="22">
        <f t="shared" si="1"/>
        <v>0.013517610158716081</v>
      </c>
      <c r="G23" s="22">
        <f t="shared" si="2"/>
        <v>0.04956457058195896</v>
      </c>
      <c r="H23" s="21">
        <f t="shared" si="7"/>
        <v>0.0013361204589537104</v>
      </c>
      <c r="I23" s="21">
        <f t="shared" si="10"/>
        <v>0.01862188792966844</v>
      </c>
      <c r="J23" s="21">
        <f t="shared" si="3"/>
        <v>0.06828025574211762</v>
      </c>
      <c r="T23" s="20" t="s">
        <v>72</v>
      </c>
      <c r="U23" s="20">
        <v>7.175</v>
      </c>
      <c r="V23" s="20"/>
      <c r="W23" s="20">
        <v>10216</v>
      </c>
      <c r="X23" s="21">
        <f t="shared" si="4"/>
        <v>0.0118593318075868</v>
      </c>
      <c r="Y23" s="22">
        <f t="shared" si="5"/>
        <v>0.16528685446114008</v>
      </c>
      <c r="Z23" s="22">
        <f t="shared" si="6"/>
        <v>0.606051799690847</v>
      </c>
      <c r="AA23" s="21">
        <f t="shared" si="8"/>
        <v>0.005024155140560035</v>
      </c>
      <c r="AB23" s="21">
        <f t="shared" si="11"/>
        <v>0.07002306816111548</v>
      </c>
      <c r="AC23" s="21">
        <f t="shared" si="9"/>
        <v>0.6302076134500393</v>
      </c>
    </row>
    <row r="24" spans="1:29" ht="12.75">
      <c r="A24" s="20" t="s">
        <v>73</v>
      </c>
      <c r="B24" s="20">
        <v>9.185</v>
      </c>
      <c r="C24" s="20"/>
      <c r="D24" s="20">
        <v>2166</v>
      </c>
      <c r="E24" s="21">
        <f t="shared" si="0"/>
        <v>0.0012222709662415366</v>
      </c>
      <c r="F24" s="22">
        <f t="shared" si="1"/>
        <v>0.013307250585101104</v>
      </c>
      <c r="G24" s="22">
        <f t="shared" si="2"/>
        <v>0.04879325214537072</v>
      </c>
      <c r="H24" s="21">
        <f t="shared" si="7"/>
        <v>0.0016009403741323077</v>
      </c>
      <c r="I24" s="21">
        <f t="shared" si="10"/>
        <v>0.017429944193057243</v>
      </c>
      <c r="J24" s="21">
        <f t="shared" si="3"/>
        <v>0.06390979537454322</v>
      </c>
      <c r="T24" s="20" t="s">
        <v>73</v>
      </c>
      <c r="U24" s="20">
        <v>9.185</v>
      </c>
      <c r="V24" s="20"/>
      <c r="W24" s="20">
        <v>15530</v>
      </c>
      <c r="X24" s="21">
        <f t="shared" si="4"/>
        <v>0.018881113336892234</v>
      </c>
      <c r="Y24" s="22">
        <f t="shared" si="5"/>
        <v>0.20556465255190237</v>
      </c>
      <c r="Z24" s="22">
        <f t="shared" si="6"/>
        <v>0.7537370593569754</v>
      </c>
      <c r="AA24" s="21">
        <f t="shared" si="8"/>
        <v>0.007637542025538111</v>
      </c>
      <c r="AB24" s="21">
        <f t="shared" si="11"/>
        <v>0.0831523356073828</v>
      </c>
      <c r="AC24" s="21">
        <f t="shared" si="9"/>
        <v>0.7483710204664452</v>
      </c>
    </row>
    <row r="25" spans="1:29" ht="12.75">
      <c r="A25" s="20" t="s">
        <v>74</v>
      </c>
      <c r="B25" s="20">
        <v>8.503</v>
      </c>
      <c r="C25" s="20"/>
      <c r="D25" s="20">
        <v>2689</v>
      </c>
      <c r="E25" s="21">
        <f t="shared" si="0"/>
        <v>0.0019133495774245892</v>
      </c>
      <c r="F25" s="22">
        <f t="shared" si="1"/>
        <v>0.022502053127420783</v>
      </c>
      <c r="G25" s="22">
        <f t="shared" si="2"/>
        <v>0.0825075281338762</v>
      </c>
      <c r="H25" s="21">
        <f t="shared" si="7"/>
        <v>0.002326075534542812</v>
      </c>
      <c r="I25" s="21">
        <f t="shared" si="10"/>
        <v>0.027355939486567234</v>
      </c>
      <c r="J25" s="21">
        <f t="shared" si="3"/>
        <v>0.10030511145074651</v>
      </c>
      <c r="T25" s="20" t="s">
        <v>74</v>
      </c>
      <c r="U25" s="20">
        <v>8.503</v>
      </c>
      <c r="V25" s="20"/>
      <c r="W25" s="20">
        <v>31030</v>
      </c>
      <c r="X25" s="21">
        <f t="shared" si="4"/>
        <v>0.039362410609047715</v>
      </c>
      <c r="Y25" s="22">
        <f t="shared" si="5"/>
        <v>0.4629237987657029</v>
      </c>
      <c r="Z25" s="22">
        <f t="shared" si="6"/>
        <v>1.6973872621409107</v>
      </c>
      <c r="AA25" s="21">
        <f t="shared" si="8"/>
        <v>0.01526033026738233</v>
      </c>
      <c r="AB25" s="21">
        <f t="shared" si="11"/>
        <v>0.17946995492628873</v>
      </c>
      <c r="AC25" s="21">
        <f t="shared" si="9"/>
        <v>1.6152295943365986</v>
      </c>
    </row>
    <row r="26" spans="1:29" ht="12.75">
      <c r="A26" s="20" t="s">
        <v>75</v>
      </c>
      <c r="B26" s="20">
        <v>9.553</v>
      </c>
      <c r="C26" s="20"/>
      <c r="D26" s="20">
        <v>3608</v>
      </c>
      <c r="E26" s="21">
        <f t="shared" si="0"/>
        <v>0.003127692299560775</v>
      </c>
      <c r="F26" s="22">
        <f t="shared" si="1"/>
        <v>0.032740419758827334</v>
      </c>
      <c r="G26" s="22">
        <f t="shared" si="2"/>
        <v>0.1200482057823669</v>
      </c>
      <c r="H26" s="21">
        <f t="shared" si="7"/>
        <v>0.0036002614091455907</v>
      </c>
      <c r="I26" s="21">
        <f t="shared" si="10"/>
        <v>0.037687233425579295</v>
      </c>
      <c r="J26" s="21">
        <f t="shared" si="3"/>
        <v>0.1381865225604574</v>
      </c>
      <c r="T26" s="20" t="s">
        <v>75</v>
      </c>
      <c r="U26" s="20">
        <v>9.553</v>
      </c>
      <c r="V26" s="20"/>
      <c r="W26" s="20">
        <v>138502</v>
      </c>
      <c r="X26" s="21">
        <f t="shared" si="4"/>
        <v>0.181373119024086</v>
      </c>
      <c r="Y26" s="22">
        <f t="shared" si="5"/>
        <v>1.8985985452118288</v>
      </c>
      <c r="Z26" s="22">
        <f t="shared" si="6"/>
        <v>6.961527999110039</v>
      </c>
      <c r="AA26" s="21">
        <f t="shared" si="8"/>
        <v>0.06811428497238116</v>
      </c>
      <c r="AB26" s="21">
        <f t="shared" si="11"/>
        <v>0.7130146024534821</v>
      </c>
      <c r="AC26" s="21">
        <f t="shared" si="9"/>
        <v>6.417131422081339</v>
      </c>
    </row>
    <row r="27" spans="1:29" ht="12.75">
      <c r="A27" s="20" t="s">
        <v>76</v>
      </c>
      <c r="B27" s="20">
        <v>12.008</v>
      </c>
      <c r="C27" s="20"/>
      <c r="D27" s="20">
        <v>2208</v>
      </c>
      <c r="E27" s="21">
        <f t="shared" si="0"/>
        <v>0.00127776867497899</v>
      </c>
      <c r="F27" s="22">
        <f t="shared" si="1"/>
        <v>0.010640978305954282</v>
      </c>
      <c r="G27" s="22">
        <f t="shared" si="2"/>
        <v>0.0390169204551657</v>
      </c>
      <c r="H27" s="21">
        <f t="shared" si="7"/>
        <v>0.0016591730256375488</v>
      </c>
      <c r="I27" s="21">
        <f t="shared" si="10"/>
        <v>0.013817230393383987</v>
      </c>
      <c r="J27" s="21">
        <f t="shared" si="3"/>
        <v>0.050663178109074614</v>
      </c>
      <c r="T27" s="20" t="s">
        <v>76</v>
      </c>
      <c r="U27" s="20">
        <v>12.008</v>
      </c>
      <c r="V27" s="20"/>
      <c r="W27" s="20">
        <v>9204</v>
      </c>
      <c r="X27" s="21">
        <f t="shared" si="4"/>
        <v>0.010522101301817683</v>
      </c>
      <c r="Y27" s="22">
        <f t="shared" si="5"/>
        <v>0.0876257603415863</v>
      </c>
      <c r="Z27" s="22">
        <f t="shared" si="6"/>
        <v>0.32129445458581646</v>
      </c>
      <c r="AA27" s="21">
        <f t="shared" si="8"/>
        <v>0.004526460837286077</v>
      </c>
      <c r="AB27" s="21">
        <f t="shared" si="11"/>
        <v>0.03769537672623315</v>
      </c>
      <c r="AC27" s="21">
        <f t="shared" si="9"/>
        <v>0.33925839053609835</v>
      </c>
    </row>
    <row r="28" spans="1:29" ht="12.75">
      <c r="A28" s="20" t="s">
        <v>7</v>
      </c>
      <c r="B28" s="20">
        <v>6.501</v>
      </c>
      <c r="C28" s="20"/>
      <c r="D28" s="20">
        <v>4730</v>
      </c>
      <c r="E28" s="21">
        <f t="shared" si="0"/>
        <v>0.00461027394726132</v>
      </c>
      <c r="F28" s="22">
        <f t="shared" si="1"/>
        <v>0.0709163812838228</v>
      </c>
      <c r="G28" s="22">
        <f t="shared" si="2"/>
        <v>0.26002673137401694</v>
      </c>
      <c r="H28" s="21">
        <f t="shared" si="7"/>
        <v>0.005155905099357035</v>
      </c>
      <c r="I28" s="21">
        <f t="shared" si="10"/>
        <v>0.07930941546465213</v>
      </c>
      <c r="J28" s="21">
        <f t="shared" si="3"/>
        <v>0.2908011900370578</v>
      </c>
      <c r="T28" s="20" t="s">
        <v>7</v>
      </c>
      <c r="U28" s="20">
        <v>6.501</v>
      </c>
      <c r="V28" s="20"/>
      <c r="W28" s="20">
        <v>32201</v>
      </c>
      <c r="X28" s="21">
        <f t="shared" si="4"/>
        <v>0.04090973958360862</v>
      </c>
      <c r="Y28" s="22">
        <f t="shared" si="5"/>
        <v>0.6292837960868884</v>
      </c>
      <c r="Z28" s="22">
        <f t="shared" si="6"/>
        <v>2.307373918985258</v>
      </c>
      <c r="AA28" s="21">
        <f t="shared" si="8"/>
        <v>0.015836219624233917</v>
      </c>
      <c r="AB28" s="21">
        <f t="shared" si="11"/>
        <v>0.24359667165411344</v>
      </c>
      <c r="AC28" s="21">
        <f t="shared" si="9"/>
        <v>2.192370044887021</v>
      </c>
    </row>
    <row r="29" spans="1:29" ht="12.75">
      <c r="A29" s="20" t="s">
        <v>6</v>
      </c>
      <c r="B29" s="20">
        <v>6.434</v>
      </c>
      <c r="C29" s="20"/>
      <c r="D29" s="20">
        <v>25786</v>
      </c>
      <c r="E29" s="21">
        <f t="shared" si="0"/>
        <v>0.03243312526097137</v>
      </c>
      <c r="F29" s="22">
        <f t="shared" si="1"/>
        <v>0.5040896061699001</v>
      </c>
      <c r="G29" s="22">
        <f t="shared" si="2"/>
        <v>1.8483285559563</v>
      </c>
      <c r="H29" s="21">
        <f t="shared" si="7"/>
        <v>0.03434987438731798</v>
      </c>
      <c r="I29" s="21">
        <f t="shared" si="10"/>
        <v>0.533880546896456</v>
      </c>
      <c r="J29" s="21">
        <f t="shared" si="3"/>
        <v>1.9575620052870055</v>
      </c>
      <c r="T29" s="20" t="s">
        <v>6</v>
      </c>
      <c r="U29" s="20">
        <v>6.434</v>
      </c>
      <c r="V29" s="20"/>
      <c r="W29" s="20">
        <v>140327</v>
      </c>
      <c r="X29" s="21">
        <f t="shared" si="4"/>
        <v>0.18378462660613012</v>
      </c>
      <c r="Y29" s="22">
        <f t="shared" si="5"/>
        <v>2.8564598477794547</v>
      </c>
      <c r="Z29" s="22">
        <f t="shared" si="6"/>
        <v>10.473686108524667</v>
      </c>
      <c r="AA29" s="21">
        <f t="shared" si="8"/>
        <v>0.0690118068137596</v>
      </c>
      <c r="AB29" s="21">
        <f t="shared" si="11"/>
        <v>1.072611234282866</v>
      </c>
      <c r="AC29" s="21">
        <f t="shared" si="9"/>
        <v>9.653501108545793</v>
      </c>
    </row>
    <row r="30" spans="1:29" ht="12.75">
      <c r="A30" s="20" t="s">
        <v>43</v>
      </c>
      <c r="B30" s="20">
        <v>0</v>
      </c>
      <c r="C30" s="20"/>
      <c r="D30" s="20">
        <v>1049</v>
      </c>
      <c r="E30" s="21">
        <f t="shared" si="0"/>
        <v>-0.00025370381137121623</v>
      </c>
      <c r="F30" s="22" t="e">
        <f t="shared" si="1"/>
        <v>#DIV/0!</v>
      </c>
      <c r="G30" s="22" t="e">
        <f t="shared" si="2"/>
        <v>#DIV/0!</v>
      </c>
      <c r="H30" s="21">
        <f t="shared" si="7"/>
        <v>5.2229142433391325E-05</v>
      </c>
      <c r="I30" s="21" t="e">
        <f t="shared" si="10"/>
        <v>#DIV/0!</v>
      </c>
      <c r="J30" s="21" t="e">
        <f t="shared" si="3"/>
        <v>#DIV/0!</v>
      </c>
      <c r="T30" s="20" t="s">
        <v>43</v>
      </c>
      <c r="U30" s="20">
        <v>0</v>
      </c>
      <c r="V30" s="20"/>
      <c r="W30" s="20">
        <v>0</v>
      </c>
      <c r="X30" s="21">
        <f t="shared" si="4"/>
        <v>-0.0016398251557899967</v>
      </c>
      <c r="Y30" s="22" t="e">
        <f t="shared" si="5"/>
        <v>#DIV/0!</v>
      </c>
      <c r="Z30" s="22" t="e">
        <f t="shared" si="6"/>
        <v>#DIV/0!</v>
      </c>
      <c r="AA30" s="21">
        <f t="shared" si="8"/>
        <v>0</v>
      </c>
      <c r="AB30" s="21" t="e">
        <f t="shared" si="11"/>
        <v>#DIV/0!</v>
      </c>
      <c r="AC30" s="21" t="e">
        <f t="shared" si="9"/>
        <v>#DIV/0!</v>
      </c>
    </row>
    <row r="31" spans="1:29" ht="12.75">
      <c r="A31" s="20" t="s">
        <v>67</v>
      </c>
      <c r="B31" s="20">
        <v>12.356</v>
      </c>
      <c r="C31" s="20"/>
      <c r="D31" s="20">
        <v>2485</v>
      </c>
      <c r="E31" s="21">
        <f t="shared" si="0"/>
        <v>0.001643789277842672</v>
      </c>
      <c r="F31" s="22">
        <f t="shared" si="1"/>
        <v>0.013303571364864616</v>
      </c>
      <c r="G31" s="22">
        <f t="shared" si="2"/>
        <v>0.04877976167117026</v>
      </c>
      <c r="H31" s="21">
        <f t="shared" si="7"/>
        <v>0.00204323122723164</v>
      </c>
      <c r="I31" s="21">
        <f t="shared" si="10"/>
        <v>0.016536348553185823</v>
      </c>
      <c r="J31" s="21">
        <f t="shared" si="3"/>
        <v>0.060633278028348024</v>
      </c>
      <c r="T31" s="20" t="s">
        <v>67</v>
      </c>
      <c r="U31" s="20">
        <v>12.356</v>
      </c>
      <c r="V31" s="20"/>
      <c r="W31" s="20">
        <v>17234</v>
      </c>
      <c r="X31" s="21">
        <f t="shared" si="4"/>
        <v>0.021132734662811778</v>
      </c>
      <c r="Y31" s="22">
        <f t="shared" si="5"/>
        <v>0.1710321678764307</v>
      </c>
      <c r="Z31" s="22">
        <f t="shared" si="6"/>
        <v>0.6271179488802459</v>
      </c>
      <c r="AA31" s="21">
        <f t="shared" si="8"/>
        <v>0.008475556939351179</v>
      </c>
      <c r="AB31" s="21">
        <f t="shared" si="11"/>
        <v>0.06859466606791177</v>
      </c>
      <c r="AC31" s="21">
        <f t="shared" si="9"/>
        <v>0.6173519946112059</v>
      </c>
    </row>
    <row r="32" spans="1:29" s="3" customFormat="1" ht="12.75">
      <c r="A32" s="20" t="s">
        <v>68</v>
      </c>
      <c r="B32" s="20">
        <v>10.141</v>
      </c>
      <c r="C32" s="20"/>
      <c r="D32" s="20">
        <v>2131</v>
      </c>
      <c r="E32" s="21">
        <f t="shared" si="0"/>
        <v>0.001176022875626992</v>
      </c>
      <c r="F32" s="22">
        <f t="shared" si="1"/>
        <v>0.011596715073730323</v>
      </c>
      <c r="G32" s="22">
        <f t="shared" si="2"/>
        <v>0.04252128860367785</v>
      </c>
      <c r="H32" s="21">
        <f t="shared" si="7"/>
        <v>0.0015524131645446066</v>
      </c>
      <c r="I32" s="21">
        <f t="shared" si="10"/>
        <v>0.015308284829352198</v>
      </c>
      <c r="J32" s="21">
        <f t="shared" si="3"/>
        <v>0.056130377707624725</v>
      </c>
      <c r="T32" s="20" t="s">
        <v>68</v>
      </c>
      <c r="U32" s="20">
        <v>10.141</v>
      </c>
      <c r="V32" s="20"/>
      <c r="W32" s="20">
        <v>13055</v>
      </c>
      <c r="X32" s="21">
        <f t="shared" si="4"/>
        <v>0.01561071264343515</v>
      </c>
      <c r="Y32" s="22">
        <f t="shared" si="5"/>
        <v>0.15393662009106746</v>
      </c>
      <c r="Z32" s="22">
        <f t="shared" si="6"/>
        <v>0.5644342736672473</v>
      </c>
      <c r="AA32" s="21">
        <f t="shared" si="8"/>
        <v>0.006420354870792018</v>
      </c>
      <c r="AB32" s="21">
        <f t="shared" si="11"/>
        <v>0.06331086550430942</v>
      </c>
      <c r="AC32" s="21">
        <f t="shared" si="9"/>
        <v>0.5697977895387848</v>
      </c>
    </row>
    <row r="33" spans="1:29" ht="12.75">
      <c r="A33" s="20" t="s">
        <v>69</v>
      </c>
      <c r="B33" s="20">
        <v>11.676</v>
      </c>
      <c r="C33" s="20"/>
      <c r="D33" s="20">
        <v>2889</v>
      </c>
      <c r="E33" s="21">
        <f t="shared" si="0"/>
        <v>0.002177624380936273</v>
      </c>
      <c r="F33" s="22">
        <f t="shared" si="1"/>
        <v>0.018650431491403503</v>
      </c>
      <c r="G33" s="22">
        <f t="shared" si="2"/>
        <v>0.06838491546847951</v>
      </c>
      <c r="H33" s="21">
        <f t="shared" si="7"/>
        <v>0.0026033738750439604</v>
      </c>
      <c r="I33" s="21">
        <f t="shared" si="10"/>
        <v>0.022296795778040085</v>
      </c>
      <c r="J33" s="21">
        <f t="shared" si="3"/>
        <v>0.08175491785281365</v>
      </c>
      <c r="T33" s="20" t="s">
        <v>69</v>
      </c>
      <c r="U33" s="20">
        <v>11.676</v>
      </c>
      <c r="V33" s="20"/>
      <c r="W33" s="20">
        <v>21775</v>
      </c>
      <c r="X33" s="21">
        <f t="shared" si="4"/>
        <v>0.027133094076544555</v>
      </c>
      <c r="Y33" s="22">
        <f t="shared" si="5"/>
        <v>0.2323834710221356</v>
      </c>
      <c r="Z33" s="22">
        <f t="shared" si="6"/>
        <v>0.8520727270811639</v>
      </c>
      <c r="AA33" s="21">
        <f t="shared" si="8"/>
        <v>0.010708787997816637</v>
      </c>
      <c r="AB33" s="21">
        <f t="shared" si="11"/>
        <v>0.09171623841912159</v>
      </c>
      <c r="AC33" s="21">
        <f t="shared" si="9"/>
        <v>0.8254461457720943</v>
      </c>
    </row>
    <row r="34" spans="1:29" ht="12.75">
      <c r="A34" s="20" t="s">
        <v>70</v>
      </c>
      <c r="B34" s="20">
        <v>12.862</v>
      </c>
      <c r="C34" s="20"/>
      <c r="D34" s="20">
        <v>2160</v>
      </c>
      <c r="E34" s="21">
        <f t="shared" si="0"/>
        <v>0.0012143427221361861</v>
      </c>
      <c r="F34" s="22">
        <f t="shared" si="1"/>
        <v>0.009441321117525938</v>
      </c>
      <c r="G34" s="22">
        <f t="shared" si="2"/>
        <v>0.03461817743092844</v>
      </c>
      <c r="H34" s="21">
        <f t="shared" si="7"/>
        <v>0.0015926214239172733</v>
      </c>
      <c r="I34" s="21">
        <f t="shared" si="10"/>
        <v>0.012382377732213288</v>
      </c>
      <c r="J34" s="21">
        <f t="shared" si="3"/>
        <v>0.045402051684782056</v>
      </c>
      <c r="T34" s="20" t="s">
        <v>70</v>
      </c>
      <c r="U34" s="20">
        <v>12.862</v>
      </c>
      <c r="V34" s="20"/>
      <c r="W34" s="20">
        <v>9278</v>
      </c>
      <c r="X34" s="21">
        <f t="shared" si="4"/>
        <v>0.010619882979117005</v>
      </c>
      <c r="Y34" s="22">
        <f t="shared" si="5"/>
        <v>0.08256789752073554</v>
      </c>
      <c r="Z34" s="22">
        <f t="shared" si="6"/>
        <v>0.3027489575760303</v>
      </c>
      <c r="AA34" s="21">
        <f t="shared" si="8"/>
        <v>0.00456285350373101</v>
      </c>
      <c r="AB34" s="21">
        <f t="shared" si="11"/>
        <v>0.03547545874460434</v>
      </c>
      <c r="AC34" s="21">
        <f t="shared" si="9"/>
        <v>0.31927912870143904</v>
      </c>
    </row>
    <row r="35" spans="1:29" ht="12.75">
      <c r="A35" s="20" t="s">
        <v>71</v>
      </c>
      <c r="B35" s="20">
        <v>9.046</v>
      </c>
      <c r="C35" s="20"/>
      <c r="D35" s="20">
        <v>2061</v>
      </c>
      <c r="E35" s="21">
        <f t="shared" si="0"/>
        <v>0.0010835266943979027</v>
      </c>
      <c r="F35" s="22">
        <f t="shared" si="1"/>
        <v>0.011977964784411925</v>
      </c>
      <c r="G35" s="22">
        <f t="shared" si="2"/>
        <v>0.04391920420951039</v>
      </c>
      <c r="H35" s="21">
        <f t="shared" si="7"/>
        <v>0.0014553587453692044</v>
      </c>
      <c r="I35" s="21">
        <f t="shared" si="10"/>
        <v>0.01608842300872435</v>
      </c>
      <c r="J35" s="21">
        <f t="shared" si="3"/>
        <v>0.058990884365322606</v>
      </c>
      <c r="T35" s="20" t="s">
        <v>71</v>
      </c>
      <c r="U35" s="20">
        <v>9.046</v>
      </c>
      <c r="V35" s="20"/>
      <c r="W35" s="20">
        <v>16265</v>
      </c>
      <c r="X35" s="21">
        <f t="shared" si="4"/>
        <v>0.019852323239797673</v>
      </c>
      <c r="Y35" s="22">
        <f t="shared" si="5"/>
        <v>0.21945968648903022</v>
      </c>
      <c r="Z35" s="22">
        <f t="shared" si="6"/>
        <v>0.8046855171264441</v>
      </c>
      <c r="AA35" s="21">
        <f t="shared" si="8"/>
        <v>0.007999009726038467</v>
      </c>
      <c r="AB35" s="21">
        <f t="shared" si="11"/>
        <v>0.08842593108598792</v>
      </c>
      <c r="AC35" s="21">
        <f t="shared" si="9"/>
        <v>0.7958333797738913</v>
      </c>
    </row>
    <row r="36" spans="1:29" ht="12.75">
      <c r="A36" s="20" t="s">
        <v>72</v>
      </c>
      <c r="B36" s="20">
        <v>7.915</v>
      </c>
      <c r="C36" s="20"/>
      <c r="D36" s="20">
        <v>1653</v>
      </c>
      <c r="E36" s="21">
        <f t="shared" si="0"/>
        <v>0.0005444060952340682</v>
      </c>
      <c r="F36" s="22">
        <f t="shared" si="1"/>
        <v>0.00687815660434704</v>
      </c>
      <c r="G36" s="22">
        <f t="shared" si="2"/>
        <v>0.025219907549272478</v>
      </c>
      <c r="H36" s="21">
        <f t="shared" si="7"/>
        <v>0.0008896701307468608</v>
      </c>
      <c r="I36" s="21">
        <f t="shared" si="10"/>
        <v>0.01124030487361795</v>
      </c>
      <c r="J36" s="21">
        <f t="shared" si="3"/>
        <v>0.04121445120326581</v>
      </c>
      <c r="T36" s="20" t="s">
        <v>72</v>
      </c>
      <c r="U36" s="20">
        <v>7.915</v>
      </c>
      <c r="V36" s="20"/>
      <c r="W36" s="20">
        <v>11381</v>
      </c>
      <c r="X36" s="21">
        <f t="shared" si="4"/>
        <v>0.013398732538042357</v>
      </c>
      <c r="Y36" s="22">
        <f t="shared" si="5"/>
        <v>0.1692827863302888</v>
      </c>
      <c r="Z36" s="22">
        <f t="shared" si="6"/>
        <v>0.6207035498777256</v>
      </c>
      <c r="AA36" s="21">
        <f t="shared" si="8"/>
        <v>0.0055970937406728425</v>
      </c>
      <c r="AB36" s="21">
        <f t="shared" si="11"/>
        <v>0.07071501883351665</v>
      </c>
      <c r="AC36" s="21">
        <f t="shared" si="9"/>
        <v>0.6364351695016498</v>
      </c>
    </row>
    <row r="37" spans="1:29" s="8" customFormat="1" ht="12.75">
      <c r="A37" s="20" t="s">
        <v>73</v>
      </c>
      <c r="B37" s="20">
        <v>6.805</v>
      </c>
      <c r="C37" s="20"/>
      <c r="D37" s="20">
        <v>2550</v>
      </c>
      <c r="E37" s="21">
        <f t="shared" si="0"/>
        <v>0.0017296785889839691</v>
      </c>
      <c r="F37" s="22">
        <f t="shared" si="1"/>
        <v>0.025417760308361046</v>
      </c>
      <c r="G37" s="22">
        <f t="shared" si="2"/>
        <v>0.0931984544639905</v>
      </c>
      <c r="H37" s="21">
        <f t="shared" si="7"/>
        <v>0.0021333531878945135</v>
      </c>
      <c r="I37" s="21">
        <f t="shared" si="10"/>
        <v>0.031349789682505715</v>
      </c>
      <c r="J37" s="21">
        <f t="shared" si="3"/>
        <v>0.11494922883585429</v>
      </c>
      <c r="T37" s="20" t="s">
        <v>73</v>
      </c>
      <c r="U37" s="20">
        <v>6.805</v>
      </c>
      <c r="V37" s="20"/>
      <c r="W37" s="20">
        <v>9327</v>
      </c>
      <c r="X37" s="21">
        <f t="shared" si="4"/>
        <v>0.010684630305977367</v>
      </c>
      <c r="Y37" s="22">
        <f t="shared" si="5"/>
        <v>0.15701146665653737</v>
      </c>
      <c r="Z37" s="22">
        <f t="shared" si="6"/>
        <v>0.5757087110739704</v>
      </c>
      <c r="AA37" s="21">
        <f t="shared" si="8"/>
        <v>0.004586951350431035</v>
      </c>
      <c r="AB37" s="21">
        <f t="shared" si="11"/>
        <v>0.06740560397400491</v>
      </c>
      <c r="AC37" s="21">
        <f t="shared" si="9"/>
        <v>0.6066504357660443</v>
      </c>
    </row>
    <row r="38" spans="1:29" s="3" customFormat="1" ht="12.75">
      <c r="A38" s="20" t="s">
        <v>74</v>
      </c>
      <c r="B38" s="20">
        <v>9.772</v>
      </c>
      <c r="C38" s="20"/>
      <c r="D38" s="20">
        <v>2802</v>
      </c>
      <c r="E38" s="21">
        <f t="shared" si="0"/>
        <v>0.0020626648414086906</v>
      </c>
      <c r="F38" s="22">
        <f t="shared" si="1"/>
        <v>0.021107908733203954</v>
      </c>
      <c r="G38" s="22">
        <f t="shared" si="2"/>
        <v>0.07739566535508116</v>
      </c>
      <c r="H38" s="21">
        <f t="shared" si="7"/>
        <v>0.002482749096925961</v>
      </c>
      <c r="I38" s="21">
        <f t="shared" si="10"/>
        <v>0.02540676521618871</v>
      </c>
      <c r="J38" s="21">
        <f t="shared" si="3"/>
        <v>0.09315813912602527</v>
      </c>
      <c r="T38" s="20" t="s">
        <v>74</v>
      </c>
      <c r="U38" s="20">
        <v>9.772</v>
      </c>
      <c r="V38" s="20"/>
      <c r="W38" s="20">
        <v>33401</v>
      </c>
      <c r="X38" s="21">
        <f t="shared" si="4"/>
        <v>0.04249538840467872</v>
      </c>
      <c r="Y38" s="22">
        <f t="shared" si="5"/>
        <v>0.4348688948493525</v>
      </c>
      <c r="Z38" s="22">
        <f t="shared" si="6"/>
        <v>1.5945192811142925</v>
      </c>
      <c r="AA38" s="21">
        <f t="shared" si="8"/>
        <v>0.0164263709719896</v>
      </c>
      <c r="AB38" s="21">
        <f t="shared" si="11"/>
        <v>0.1680963054849529</v>
      </c>
      <c r="AC38" s="21">
        <f t="shared" si="9"/>
        <v>1.5128667493645762</v>
      </c>
    </row>
    <row r="39" spans="1:29" s="8" customFormat="1" ht="12.75">
      <c r="A39" s="20" t="s">
        <v>75</v>
      </c>
      <c r="B39" s="20">
        <v>8.824</v>
      </c>
      <c r="C39" s="20"/>
      <c r="D39" s="20">
        <v>3410</v>
      </c>
      <c r="E39" s="21">
        <f t="shared" si="0"/>
        <v>0.0028660602440842087</v>
      </c>
      <c r="F39" s="22">
        <f t="shared" si="1"/>
        <v>0.03248028381781742</v>
      </c>
      <c r="G39" s="22">
        <f t="shared" si="2"/>
        <v>0.11909437399866386</v>
      </c>
      <c r="H39" s="21">
        <f t="shared" si="7"/>
        <v>0.0033257360520494534</v>
      </c>
      <c r="I39" s="21">
        <f t="shared" si="10"/>
        <v>0.03768966514108628</v>
      </c>
      <c r="J39" s="21">
        <f t="shared" si="3"/>
        <v>0.1381954388506497</v>
      </c>
      <c r="T39" s="20" t="s">
        <v>75</v>
      </c>
      <c r="U39" s="20">
        <v>8.824</v>
      </c>
      <c r="V39" s="20"/>
      <c r="W39" s="20">
        <v>126726</v>
      </c>
      <c r="X39" s="21">
        <f t="shared" si="4"/>
        <v>0.16581261859331808</v>
      </c>
      <c r="Y39" s="22">
        <f t="shared" si="5"/>
        <v>1.8791094582198333</v>
      </c>
      <c r="Z39" s="22">
        <f t="shared" si="6"/>
        <v>6.890068013472722</v>
      </c>
      <c r="AA39" s="21">
        <f t="shared" si="8"/>
        <v>0.06232293307973874</v>
      </c>
      <c r="AB39" s="21">
        <f t="shared" si="11"/>
        <v>0.7062889061620438</v>
      </c>
      <c r="AC39" s="21">
        <f t="shared" si="9"/>
        <v>6.356600155458394</v>
      </c>
    </row>
    <row r="40" spans="1:29" s="3" customFormat="1" ht="12.75">
      <c r="A40" s="20" t="s">
        <v>6</v>
      </c>
      <c r="B40" s="20">
        <v>7.504</v>
      </c>
      <c r="C40" s="20"/>
      <c r="D40" s="20">
        <v>12336</v>
      </c>
      <c r="E40" s="21">
        <f t="shared" si="0"/>
        <v>0.014660644724810648</v>
      </c>
      <c r="F40" s="22">
        <f t="shared" si="1"/>
        <v>0.1953710650960907</v>
      </c>
      <c r="G40" s="22">
        <f t="shared" si="2"/>
        <v>0.7163605720189992</v>
      </c>
      <c r="H40" s="21">
        <f t="shared" si="7"/>
        <v>0.015701560988615724</v>
      </c>
      <c r="I40" s="21">
        <f t="shared" si="10"/>
        <v>0.20924255048794943</v>
      </c>
      <c r="J40" s="21">
        <f t="shared" si="3"/>
        <v>0.7672226851224813</v>
      </c>
      <c r="T40" s="20" t="s">
        <v>6</v>
      </c>
      <c r="U40" s="20">
        <v>7.504</v>
      </c>
      <c r="V40" s="20"/>
      <c r="W40" s="20">
        <v>169354</v>
      </c>
      <c r="X40" s="21">
        <f t="shared" si="4"/>
        <v>0.22214015021379832</v>
      </c>
      <c r="Y40" s="22">
        <f t="shared" si="5"/>
        <v>2.960289848264903</v>
      </c>
      <c r="Z40" s="22">
        <f t="shared" si="6"/>
        <v>10.854396110304643</v>
      </c>
      <c r="AA40" s="21">
        <f t="shared" si="8"/>
        <v>0.08328707612317973</v>
      </c>
      <c r="AB40" s="21">
        <f t="shared" si="11"/>
        <v>1.1099024003622033</v>
      </c>
      <c r="AC40" s="21">
        <f t="shared" si="9"/>
        <v>9.98912160325983</v>
      </c>
    </row>
    <row r="41" spans="1:29" s="3" customFormat="1" ht="12.75">
      <c r="A41" s="20" t="s">
        <v>7</v>
      </c>
      <c r="B41" s="20">
        <v>10.629</v>
      </c>
      <c r="C41" s="20"/>
      <c r="D41" s="20">
        <v>7164</v>
      </c>
      <c r="E41" s="21">
        <f t="shared" si="0"/>
        <v>0.007826498305998509</v>
      </c>
      <c r="F41" s="22">
        <f t="shared" si="1"/>
        <v>0.07363343970268613</v>
      </c>
      <c r="G41" s="22">
        <f t="shared" si="2"/>
        <v>0.26998927890984914</v>
      </c>
      <c r="H41" s="21">
        <f t="shared" si="7"/>
        <v>0.008530625903256017</v>
      </c>
      <c r="I41" s="21">
        <f t="shared" si="10"/>
        <v>0.08025802900795952</v>
      </c>
      <c r="J41" s="21">
        <f t="shared" si="3"/>
        <v>0.2942794396958516</v>
      </c>
      <c r="T41" s="20" t="s">
        <v>7</v>
      </c>
      <c r="U41" s="20">
        <v>10.629</v>
      </c>
      <c r="V41" s="20"/>
      <c r="W41" s="20">
        <v>57431</v>
      </c>
      <c r="X41" s="21">
        <f t="shared" si="4"/>
        <v>0.0742480060466075</v>
      </c>
      <c r="Y41" s="22">
        <f t="shared" si="5"/>
        <v>0.6985417823558896</v>
      </c>
      <c r="Z41" s="22">
        <f t="shared" si="6"/>
        <v>2.561319868638262</v>
      </c>
      <c r="AA41" s="21">
        <f t="shared" si="8"/>
        <v>0.02824415171079712</v>
      </c>
      <c r="AB41" s="21">
        <f t="shared" si="11"/>
        <v>0.2657272717169736</v>
      </c>
      <c r="AC41" s="21">
        <f t="shared" si="9"/>
        <v>2.391545445452762</v>
      </c>
    </row>
    <row r="42" spans="1:29" ht="12.75">
      <c r="A42" s="20" t="s">
        <v>67</v>
      </c>
      <c r="B42" s="20">
        <v>10.011</v>
      </c>
      <c r="C42" s="20"/>
      <c r="D42" s="20">
        <v>2324</v>
      </c>
      <c r="E42" s="21">
        <f t="shared" si="0"/>
        <v>0.0014310480610157665</v>
      </c>
      <c r="F42" s="22">
        <f t="shared" si="1"/>
        <v>0.01429475637814171</v>
      </c>
      <c r="G42" s="22">
        <f t="shared" si="2"/>
        <v>0.052414106719852936</v>
      </c>
      <c r="H42" s="21">
        <f t="shared" si="7"/>
        <v>0.0018200060631282152</v>
      </c>
      <c r="I42" s="21">
        <f t="shared" si="10"/>
        <v>0.018180062562463444</v>
      </c>
      <c r="J42" s="21">
        <f t="shared" si="3"/>
        <v>0.0666602293956993</v>
      </c>
      <c r="T42" s="20" t="s">
        <v>67</v>
      </c>
      <c r="U42" s="20">
        <v>10.011</v>
      </c>
      <c r="V42" s="20"/>
      <c r="W42" s="20">
        <v>14164</v>
      </c>
      <c r="X42" s="21">
        <f t="shared" si="4"/>
        <v>0.017076116428907436</v>
      </c>
      <c r="Y42" s="22">
        <f t="shared" si="5"/>
        <v>0.1705735334023318</v>
      </c>
      <c r="Z42" s="22">
        <f t="shared" si="6"/>
        <v>0.6254362891418833</v>
      </c>
      <c r="AA42" s="21">
        <f t="shared" si="8"/>
        <v>0.006965753074676227</v>
      </c>
      <c r="AB42" s="21">
        <f t="shared" si="11"/>
        <v>0.06958099165594074</v>
      </c>
      <c r="AC42" s="21">
        <f t="shared" si="9"/>
        <v>0.6262289249034667</v>
      </c>
    </row>
    <row r="43" spans="1:29" ht="12.75">
      <c r="A43" s="20" t="s">
        <v>68</v>
      </c>
      <c r="B43" s="20">
        <v>7.2</v>
      </c>
      <c r="C43" s="20"/>
      <c r="D43" s="20">
        <v>1718</v>
      </c>
      <c r="E43" s="21">
        <f t="shared" si="0"/>
        <v>0.0006302954063753653</v>
      </c>
      <c r="F43" s="22">
        <f t="shared" si="1"/>
        <v>0.008754102866324519</v>
      </c>
      <c r="G43" s="22">
        <f t="shared" si="2"/>
        <v>0.03209837717652323</v>
      </c>
      <c r="H43" s="21">
        <f t="shared" si="7"/>
        <v>0.0009797920914097341</v>
      </c>
      <c r="I43" s="21">
        <f t="shared" si="10"/>
        <v>0.013608223491801862</v>
      </c>
      <c r="J43" s="21">
        <f t="shared" si="3"/>
        <v>0.04989681946994016</v>
      </c>
      <c r="T43" s="20" t="s">
        <v>68</v>
      </c>
      <c r="U43" s="20">
        <v>7.2</v>
      </c>
      <c r="V43" s="20"/>
      <c r="W43" s="20">
        <v>5823</v>
      </c>
      <c r="X43" s="21">
        <f t="shared" si="4"/>
        <v>0.006054535748452671</v>
      </c>
      <c r="Y43" s="22">
        <f t="shared" si="5"/>
        <v>0.08409077428406488</v>
      </c>
      <c r="Z43" s="22">
        <f t="shared" si="6"/>
        <v>0.3083328390415712</v>
      </c>
      <c r="AA43" s="21">
        <f t="shared" si="8"/>
        <v>0.0028637094149844443</v>
      </c>
      <c r="AB43" s="21">
        <f t="shared" si="11"/>
        <v>0.03977374187478395</v>
      </c>
      <c r="AC43" s="21">
        <f t="shared" si="9"/>
        <v>0.3579636768730555</v>
      </c>
    </row>
    <row r="44" spans="1:29" ht="12.75">
      <c r="A44" s="20" t="s">
        <v>69</v>
      </c>
      <c r="B44" s="20">
        <v>11.202</v>
      </c>
      <c r="C44" s="21"/>
      <c r="D44" s="20">
        <v>2874</v>
      </c>
      <c r="E44" s="21">
        <f t="shared" si="0"/>
        <v>0.0021578037706728964</v>
      </c>
      <c r="F44" s="22">
        <f t="shared" si="1"/>
        <v>0.019262665333627</v>
      </c>
      <c r="G44" s="22">
        <f t="shared" si="2"/>
        <v>0.07062977288996566</v>
      </c>
      <c r="H44" s="21">
        <f t="shared" si="7"/>
        <v>0.0025825764995063747</v>
      </c>
      <c r="I44" s="21">
        <f t="shared" si="10"/>
        <v>0.023054601852404703</v>
      </c>
      <c r="J44" s="21">
        <f t="shared" si="3"/>
        <v>0.08453354012548392</v>
      </c>
      <c r="T44" s="20" t="s">
        <v>69</v>
      </c>
      <c r="U44" s="20">
        <v>11.202</v>
      </c>
      <c r="V44" s="21"/>
      <c r="W44" s="20">
        <v>23470</v>
      </c>
      <c r="X44" s="21">
        <f t="shared" si="4"/>
        <v>0.029372823036306072</v>
      </c>
      <c r="Y44" s="22">
        <f t="shared" si="5"/>
        <v>0.26221052523037025</v>
      </c>
      <c r="Z44" s="22">
        <f t="shared" si="6"/>
        <v>0.9614385925113575</v>
      </c>
      <c r="AA44" s="21">
        <f t="shared" si="8"/>
        <v>0.011542376776521536</v>
      </c>
      <c r="AB44" s="21">
        <f t="shared" si="11"/>
        <v>0.10303853576612691</v>
      </c>
      <c r="AC44" s="21">
        <f t="shared" si="9"/>
        <v>0.9273468218951422</v>
      </c>
    </row>
    <row r="45" spans="1:30" ht="12.75">
      <c r="A45" s="20" t="s">
        <v>70</v>
      </c>
      <c r="B45" s="20">
        <v>7.506</v>
      </c>
      <c r="C45" s="21"/>
      <c r="D45" s="20">
        <v>1550</v>
      </c>
      <c r="E45" s="21">
        <f t="shared" si="0"/>
        <v>0.00040830457142555115</v>
      </c>
      <c r="F45" s="22">
        <f t="shared" si="1"/>
        <v>0.005439709184992688</v>
      </c>
      <c r="G45" s="22">
        <f t="shared" si="2"/>
        <v>0.01994560034497319</v>
      </c>
      <c r="H45" s="21">
        <f t="shared" si="7"/>
        <v>0.0007468614853887691</v>
      </c>
      <c r="I45" s="21">
        <f t="shared" si="10"/>
        <v>0.009950192984129616</v>
      </c>
      <c r="J45" s="21">
        <f t="shared" si="3"/>
        <v>0.03648404094180859</v>
      </c>
      <c r="K45" s="8"/>
      <c r="L45" s="12"/>
      <c r="T45" s="20" t="s">
        <v>70</v>
      </c>
      <c r="U45" s="20">
        <v>7.506</v>
      </c>
      <c r="V45" s="21"/>
      <c r="W45" s="20">
        <v>414</v>
      </c>
      <c r="X45" s="21">
        <f t="shared" si="4"/>
        <v>-0.0010927763125208117</v>
      </c>
      <c r="Y45" s="22">
        <f t="shared" si="5"/>
        <v>-0.01455870387051441</v>
      </c>
      <c r="Z45" s="22">
        <f t="shared" si="6"/>
        <v>-0.05338191419188617</v>
      </c>
      <c r="AA45" s="21">
        <f t="shared" si="8"/>
        <v>0.0002036022149757101</v>
      </c>
      <c r="AB45" s="21">
        <f t="shared" si="11"/>
        <v>0.0027125261787331483</v>
      </c>
      <c r="AC45" s="21">
        <f t="shared" si="9"/>
        <v>0.024412735608598336</v>
      </c>
      <c r="AD45" s="8"/>
    </row>
    <row r="46" spans="1:30" ht="12.75">
      <c r="A46" s="20" t="s">
        <v>71</v>
      </c>
      <c r="B46" s="20">
        <v>7.748</v>
      </c>
      <c r="C46" s="21"/>
      <c r="D46" s="20">
        <v>2026</v>
      </c>
      <c r="E46" s="21">
        <f t="shared" si="0"/>
        <v>0.0010372786037833581</v>
      </c>
      <c r="F46" s="22">
        <f t="shared" si="1"/>
        <v>0.01338769493783374</v>
      </c>
      <c r="G46" s="22">
        <f t="shared" si="2"/>
        <v>0.04908821477205705</v>
      </c>
      <c r="H46" s="21">
        <f t="shared" si="7"/>
        <v>0.0014068315357815032</v>
      </c>
      <c r="I46" s="21">
        <f t="shared" si="10"/>
        <v>0.018157350745760237</v>
      </c>
      <c r="J46" s="21">
        <f t="shared" si="3"/>
        <v>0.0665769527344542</v>
      </c>
      <c r="K46" s="8"/>
      <c r="L46" s="12"/>
      <c r="T46" s="20" t="s">
        <v>71</v>
      </c>
      <c r="U46" s="20">
        <v>7.748</v>
      </c>
      <c r="V46" s="21"/>
      <c r="W46" s="20">
        <v>13977</v>
      </c>
      <c r="X46" s="21">
        <f t="shared" si="4"/>
        <v>0.01682901948762401</v>
      </c>
      <c r="Y46" s="22">
        <f t="shared" si="5"/>
        <v>0.21720469137356752</v>
      </c>
      <c r="Z46" s="22">
        <f t="shared" si="6"/>
        <v>0.7964172017030808</v>
      </c>
      <c r="AA46" s="21">
        <f t="shared" si="8"/>
        <v>0.0068737878229843</v>
      </c>
      <c r="AB46" s="21">
        <f t="shared" si="11"/>
        <v>0.08871693111750516</v>
      </c>
      <c r="AC46" s="21">
        <f t="shared" si="9"/>
        <v>0.7984523800575464</v>
      </c>
      <c r="AD46" s="8"/>
    </row>
    <row r="47" spans="1:30" ht="12.75">
      <c r="A47" s="20" t="s">
        <v>72</v>
      </c>
      <c r="B47" s="20">
        <v>9.084</v>
      </c>
      <c r="C47" s="21"/>
      <c r="D47" s="20">
        <v>1551</v>
      </c>
      <c r="E47" s="21">
        <f t="shared" si="0"/>
        <v>0.00040962594544310954</v>
      </c>
      <c r="F47" s="22">
        <f t="shared" si="1"/>
        <v>0.0045093124773569965</v>
      </c>
      <c r="G47" s="22">
        <f t="shared" si="2"/>
        <v>0.016534145750308985</v>
      </c>
      <c r="H47" s="21">
        <f t="shared" si="7"/>
        <v>0.0007482479770912748</v>
      </c>
      <c r="I47" s="21">
        <f t="shared" si="10"/>
        <v>0.008236987858776693</v>
      </c>
      <c r="J47" s="21">
        <f t="shared" si="3"/>
        <v>0.030202288815514542</v>
      </c>
      <c r="K47" s="8"/>
      <c r="L47" s="12"/>
      <c r="T47" s="20" t="s">
        <v>72</v>
      </c>
      <c r="U47" s="20">
        <v>9.084</v>
      </c>
      <c r="V47" s="21"/>
      <c r="W47" s="20">
        <v>11617</v>
      </c>
      <c r="X47" s="21">
        <f t="shared" si="4"/>
        <v>0.013710576806186144</v>
      </c>
      <c r="Y47" s="22">
        <f t="shared" si="5"/>
        <v>0.1509310524679232</v>
      </c>
      <c r="Z47" s="22">
        <f t="shared" si="6"/>
        <v>0.5534138590490517</v>
      </c>
      <c r="AA47" s="21">
        <f t="shared" si="8"/>
        <v>0.005713156839064793</v>
      </c>
      <c r="AB47" s="21">
        <f t="shared" si="11"/>
        <v>0.06289252354760891</v>
      </c>
      <c r="AC47" s="21">
        <f t="shared" si="9"/>
        <v>0.5660327119284801</v>
      </c>
      <c r="AD47" s="8"/>
    </row>
    <row r="48" spans="1:29" s="8" customFormat="1" ht="12.75">
      <c r="A48" s="20" t="s">
        <v>73</v>
      </c>
      <c r="B48" s="20">
        <v>5.991</v>
      </c>
      <c r="C48" s="20"/>
      <c r="D48" s="20">
        <v>1992</v>
      </c>
      <c r="E48" s="21">
        <f t="shared" si="0"/>
        <v>0.000992351887186372</v>
      </c>
      <c r="F48" s="22">
        <f t="shared" si="1"/>
        <v>0.016564044186051945</v>
      </c>
      <c r="G48" s="22">
        <f t="shared" si="2"/>
        <v>0.06073482868219046</v>
      </c>
      <c r="H48" s="21">
        <f t="shared" si="7"/>
        <v>0.001359690817896308</v>
      </c>
      <c r="I48" s="21">
        <f t="shared" si="10"/>
        <v>0.02269555696705572</v>
      </c>
      <c r="J48" s="21">
        <f t="shared" si="3"/>
        <v>0.08321704221253763</v>
      </c>
      <c r="T48" s="20" t="s">
        <v>73</v>
      </c>
      <c r="U48" s="20">
        <v>5.991</v>
      </c>
      <c r="V48" s="20"/>
      <c r="W48" s="20">
        <v>6502</v>
      </c>
      <c r="X48" s="21">
        <f t="shared" si="4"/>
        <v>0.006951748706374837</v>
      </c>
      <c r="Y48" s="22">
        <f t="shared" si="5"/>
        <v>0.11603653323943978</v>
      </c>
      <c r="Z48" s="22">
        <f t="shared" si="6"/>
        <v>0.4254672885446125</v>
      </c>
      <c r="AA48" s="21">
        <f t="shared" si="8"/>
        <v>0.003197636719256201</v>
      </c>
      <c r="AB48" s="21">
        <f t="shared" si="11"/>
        <v>0.053374006330432336</v>
      </c>
      <c r="AC48" s="21">
        <f t="shared" si="9"/>
        <v>0.480366056973891</v>
      </c>
    </row>
    <row r="49" spans="1:29" s="3" customFormat="1" ht="12.75">
      <c r="A49" s="20" t="s">
        <v>74</v>
      </c>
      <c r="B49" s="20">
        <v>9.074</v>
      </c>
      <c r="C49" s="20"/>
      <c r="D49" s="20">
        <v>2633</v>
      </c>
      <c r="E49" s="21">
        <f t="shared" si="0"/>
        <v>0.0018393526324413177</v>
      </c>
      <c r="F49" s="22">
        <f t="shared" si="1"/>
        <v>0.02027058223982056</v>
      </c>
      <c r="G49" s="22">
        <f t="shared" si="2"/>
        <v>0.0743254682126754</v>
      </c>
      <c r="H49" s="21">
        <f t="shared" si="7"/>
        <v>0.0022484319992024902</v>
      </c>
      <c r="I49" s="21">
        <f t="shared" si="10"/>
        <v>0.024778840634808137</v>
      </c>
      <c r="J49" s="21">
        <f t="shared" si="3"/>
        <v>0.09085574899429649</v>
      </c>
      <c r="T49" s="20" t="s">
        <v>74</v>
      </c>
      <c r="U49" s="20">
        <v>9.074</v>
      </c>
      <c r="V49" s="20"/>
      <c r="W49" s="20">
        <v>34299</v>
      </c>
      <c r="X49" s="21">
        <f t="shared" si="4"/>
        <v>0.04368198227244618</v>
      </c>
      <c r="Y49" s="22">
        <f t="shared" si="5"/>
        <v>0.48139720379596845</v>
      </c>
      <c r="Z49" s="22">
        <f t="shared" si="6"/>
        <v>1.7651230805852176</v>
      </c>
      <c r="AA49" s="21">
        <f t="shared" si="8"/>
        <v>0.016868000897226766</v>
      </c>
      <c r="AB49" s="21">
        <f t="shared" si="11"/>
        <v>0.1858937722859463</v>
      </c>
      <c r="AC49" s="21">
        <f t="shared" si="9"/>
        <v>1.6730439505735168</v>
      </c>
    </row>
    <row r="50" spans="1:29" s="3" customFormat="1" ht="12.75">
      <c r="A50" s="20" t="s">
        <v>75</v>
      </c>
      <c r="B50" s="20">
        <v>9.249</v>
      </c>
      <c r="C50" s="21"/>
      <c r="D50" s="20">
        <v>3492</v>
      </c>
      <c r="E50" s="21">
        <f t="shared" si="0"/>
        <v>0.0029744129135239987</v>
      </c>
      <c r="F50" s="22">
        <f t="shared" si="1"/>
        <v>0.03215929196155259</v>
      </c>
      <c r="G50" s="22">
        <f t="shared" si="2"/>
        <v>0.11791740385902616</v>
      </c>
      <c r="H50" s="21">
        <f t="shared" si="7"/>
        <v>0.0034394283716549243</v>
      </c>
      <c r="I50" s="21">
        <f t="shared" si="10"/>
        <v>0.03718702964271731</v>
      </c>
      <c r="J50" s="21">
        <f t="shared" si="3"/>
        <v>0.1363524420232968</v>
      </c>
      <c r="T50" s="20" t="s">
        <v>75</v>
      </c>
      <c r="U50" s="20">
        <v>9.249</v>
      </c>
      <c r="V50" s="21"/>
      <c r="W50" s="20">
        <v>138898</v>
      </c>
      <c r="X50" s="21">
        <f t="shared" si="4"/>
        <v>0.18189638313503914</v>
      </c>
      <c r="Y50" s="22">
        <f t="shared" si="5"/>
        <v>1.9666599971352485</v>
      </c>
      <c r="Z50" s="22">
        <f t="shared" si="6"/>
        <v>7.211086656162578</v>
      </c>
      <c r="AA50" s="21">
        <f t="shared" si="8"/>
        <v>0.06830903491714053</v>
      </c>
      <c r="AB50" s="21">
        <f t="shared" si="11"/>
        <v>0.738555897039037</v>
      </c>
      <c r="AC50" s="21">
        <f t="shared" si="9"/>
        <v>6.647003073351333</v>
      </c>
    </row>
    <row r="51" spans="1:29" s="8" customFormat="1" ht="12.75">
      <c r="A51" s="20" t="s">
        <v>76</v>
      </c>
      <c r="B51" s="20">
        <v>13.005</v>
      </c>
      <c r="C51" s="21"/>
      <c r="D51" s="20">
        <v>1815</v>
      </c>
      <c r="E51" s="21">
        <f t="shared" si="0"/>
        <v>0.0007584686860785319</v>
      </c>
      <c r="F51" s="22">
        <f t="shared" si="1"/>
        <v>0.005832131380842228</v>
      </c>
      <c r="G51" s="22">
        <f t="shared" si="2"/>
        <v>0.021384481729754837</v>
      </c>
      <c r="H51" s="21">
        <f t="shared" si="7"/>
        <v>0.0011142817865527914</v>
      </c>
      <c r="I51" s="21">
        <f t="shared" si="10"/>
        <v>0.008568102933893052</v>
      </c>
      <c r="J51" s="21">
        <f t="shared" si="3"/>
        <v>0.03141637742427453</v>
      </c>
      <c r="T51" s="20" t="s">
        <v>76</v>
      </c>
      <c r="U51" s="20">
        <v>13.005</v>
      </c>
      <c r="V51" s="21"/>
      <c r="W51" s="20">
        <v>11800</v>
      </c>
      <c r="X51" s="21">
        <f t="shared" si="4"/>
        <v>0.013952388251399335</v>
      </c>
      <c r="Y51" s="22">
        <f t="shared" si="5"/>
        <v>0.10728480008765347</v>
      </c>
      <c r="Z51" s="22">
        <f t="shared" si="6"/>
        <v>0.393377600321396</v>
      </c>
      <c r="AA51" s="21">
        <f t="shared" si="8"/>
        <v>0.005803154919597535</v>
      </c>
      <c r="AB51" s="21">
        <f t="shared" si="11"/>
        <v>0.04462249073123825</v>
      </c>
      <c r="AC51" s="21">
        <f t="shared" si="9"/>
        <v>0.40160241658114426</v>
      </c>
    </row>
    <row r="52" spans="1:29" ht="12.75">
      <c r="A52" s="20" t="s">
        <v>7</v>
      </c>
      <c r="B52" s="20">
        <v>9.906</v>
      </c>
      <c r="C52" s="20"/>
      <c r="D52" s="20">
        <v>6753</v>
      </c>
      <c r="E52" s="21">
        <f t="shared" si="0"/>
        <v>0.007283413584782</v>
      </c>
      <c r="F52" s="22">
        <f t="shared" si="1"/>
        <v>0.0735252734179487</v>
      </c>
      <c r="G52" s="22">
        <f t="shared" si="2"/>
        <v>0.26959266919914526</v>
      </c>
      <c r="H52" s="21">
        <f t="shared" si="7"/>
        <v>0.007960777813526157</v>
      </c>
      <c r="I52" s="21">
        <f t="shared" si="10"/>
        <v>0.08036319214139064</v>
      </c>
      <c r="J52" s="21">
        <f t="shared" si="3"/>
        <v>0.2946650378517657</v>
      </c>
      <c r="T52" s="20" t="s">
        <v>7</v>
      </c>
      <c r="U52" s="20">
        <v>9.906</v>
      </c>
      <c r="V52" s="20"/>
      <c r="W52" s="20">
        <v>46472</v>
      </c>
      <c r="X52" s="21">
        <f t="shared" si="4"/>
        <v>0.0597670681881848</v>
      </c>
      <c r="Y52" s="22">
        <f t="shared" si="5"/>
        <v>0.6033420975992811</v>
      </c>
      <c r="Z52" s="22">
        <f t="shared" si="6"/>
        <v>2.212254357864031</v>
      </c>
      <c r="AA52" s="21">
        <f t="shared" si="8"/>
        <v>0.022854594527418358</v>
      </c>
      <c r="AB52" s="21">
        <f t="shared" si="11"/>
        <v>0.23071466310739305</v>
      </c>
      <c r="AC52" s="21">
        <f t="shared" si="9"/>
        <v>2.0764319679665375</v>
      </c>
    </row>
    <row r="53" spans="1:29" ht="12.75">
      <c r="A53" s="20" t="s">
        <v>43</v>
      </c>
      <c r="B53" s="20">
        <v>0</v>
      </c>
      <c r="C53" s="21"/>
      <c r="D53" s="20">
        <v>933</v>
      </c>
      <c r="E53" s="21">
        <f t="shared" si="0"/>
        <v>-0.0004069831974079927</v>
      </c>
      <c r="F53" s="22" t="e">
        <f t="shared" si="1"/>
        <v>#DIV/0!</v>
      </c>
      <c r="G53" s="22" t="e">
        <f t="shared" si="2"/>
        <v>#DIV/0!</v>
      </c>
      <c r="H53" s="21">
        <f t="shared" si="7"/>
        <v>-0.00010860389505727499</v>
      </c>
      <c r="I53" s="21" t="e">
        <f t="shared" si="10"/>
        <v>#DIV/0!</v>
      </c>
      <c r="J53" s="21" t="e">
        <f t="shared" si="3"/>
        <v>#DIV/0!</v>
      </c>
      <c r="T53" s="20" t="s">
        <v>43</v>
      </c>
      <c r="U53" s="20">
        <v>0</v>
      </c>
      <c r="V53" s="21"/>
      <c r="W53" s="20">
        <v>0</v>
      </c>
      <c r="X53" s="21">
        <f t="shared" si="4"/>
        <v>-0.0016398251557899967</v>
      </c>
      <c r="Y53" s="22" t="e">
        <f t="shared" si="5"/>
        <v>#DIV/0!</v>
      </c>
      <c r="Z53" s="22" t="e">
        <f t="shared" si="6"/>
        <v>#DIV/0!</v>
      </c>
      <c r="AA53" s="21">
        <f t="shared" si="8"/>
        <v>0</v>
      </c>
      <c r="AB53" s="21" t="e">
        <f t="shared" si="11"/>
        <v>#DIV/0!</v>
      </c>
      <c r="AC53" s="21" t="e">
        <f t="shared" si="9"/>
        <v>#DIV/0!</v>
      </c>
    </row>
    <row r="54" spans="1:29" ht="12.75">
      <c r="A54" s="20" t="s">
        <v>77</v>
      </c>
      <c r="B54" s="20">
        <v>10.517</v>
      </c>
      <c r="C54" s="21"/>
      <c r="D54" s="20">
        <v>16487</v>
      </c>
      <c r="E54" s="21">
        <f t="shared" si="0"/>
        <v>0.02014566827169564</v>
      </c>
      <c r="F54" s="22">
        <f t="shared" si="1"/>
        <v>0.1915533733164937</v>
      </c>
      <c r="G54" s="22">
        <f t="shared" si="2"/>
        <v>0.7023623688271435</v>
      </c>
      <c r="H54" s="21">
        <f t="shared" si="7"/>
        <v>0.02145688804571707</v>
      </c>
      <c r="I54" s="21">
        <f t="shared" si="10"/>
        <v>0.20402099501490037</v>
      </c>
      <c r="J54" s="21">
        <f t="shared" si="3"/>
        <v>0.7480769817213013</v>
      </c>
      <c r="T54" s="20" t="s">
        <v>77</v>
      </c>
      <c r="U54" s="20">
        <v>10.517</v>
      </c>
      <c r="V54" s="21"/>
      <c r="W54" s="20">
        <v>195735</v>
      </c>
      <c r="X54" s="21">
        <f t="shared" si="4"/>
        <v>0.25699931817100696</v>
      </c>
      <c r="Y54" s="22">
        <f t="shared" si="5"/>
        <v>2.4436561583246834</v>
      </c>
      <c r="Z54" s="22">
        <f t="shared" si="6"/>
        <v>8.960072580523839</v>
      </c>
      <c r="AA54" s="21">
        <f t="shared" si="8"/>
        <v>0.0962610617107986</v>
      </c>
      <c r="AB54" s="21">
        <f t="shared" si="11"/>
        <v>0.915290118007023</v>
      </c>
      <c r="AC54" s="21">
        <f t="shared" si="9"/>
        <v>8.237611062063207</v>
      </c>
    </row>
    <row r="55" spans="1:29" ht="12.75">
      <c r="A55" s="20" t="s">
        <v>76</v>
      </c>
      <c r="B55" s="20">
        <v>12.184</v>
      </c>
      <c r="C55" s="21"/>
      <c r="D55" s="20">
        <v>1966</v>
      </c>
      <c r="E55" s="21">
        <f t="shared" si="0"/>
        <v>0.000957996162729853</v>
      </c>
      <c r="F55" s="22">
        <f t="shared" si="1"/>
        <v>0.007862739352674435</v>
      </c>
      <c r="G55" s="22">
        <f t="shared" si="2"/>
        <v>0.028830044293139595</v>
      </c>
      <c r="H55" s="21">
        <f t="shared" si="7"/>
        <v>0.0013236420336311587</v>
      </c>
      <c r="I55" s="21">
        <f t="shared" si="10"/>
        <v>0.01086377243623735</v>
      </c>
      <c r="J55" s="21">
        <f t="shared" si="3"/>
        <v>0.03983383226620362</v>
      </c>
      <c r="T55" s="20" t="s">
        <v>76</v>
      </c>
      <c r="U55" s="20">
        <v>12.184</v>
      </c>
      <c r="V55" s="21"/>
      <c r="W55" s="20">
        <v>10577</v>
      </c>
      <c r="X55" s="21">
        <f t="shared" si="4"/>
        <v>0.01233634782792539</v>
      </c>
      <c r="Y55" s="22">
        <f t="shared" si="5"/>
        <v>0.10125039254699107</v>
      </c>
      <c r="Z55" s="22">
        <f t="shared" si="6"/>
        <v>0.37125143933896726</v>
      </c>
      <c r="AA55" s="21">
        <f t="shared" si="8"/>
        <v>0.005201692337676536</v>
      </c>
      <c r="AB55" s="21">
        <f t="shared" si="11"/>
        <v>0.04269281301441674</v>
      </c>
      <c r="AC55" s="21">
        <f t="shared" si="9"/>
        <v>0.3842353171297507</v>
      </c>
    </row>
    <row r="56" spans="1:29" ht="12.75">
      <c r="A56" s="20" t="s">
        <v>77</v>
      </c>
      <c r="B56" s="20">
        <v>8.545</v>
      </c>
      <c r="C56" s="21"/>
      <c r="D56" s="20">
        <v>13819</v>
      </c>
      <c r="E56" s="21">
        <f t="shared" si="0"/>
        <v>0.01662024239284978</v>
      </c>
      <c r="F56" s="22">
        <f t="shared" si="1"/>
        <v>0.1945025440942046</v>
      </c>
      <c r="G56" s="22">
        <f t="shared" si="2"/>
        <v>0.7131759950120835</v>
      </c>
      <c r="H56" s="21">
        <f t="shared" si="7"/>
        <v>0.017757728183431742</v>
      </c>
      <c r="I56" s="21">
        <f t="shared" si="10"/>
        <v>0.20781425609633403</v>
      </c>
      <c r="J56" s="21">
        <f t="shared" si="3"/>
        <v>0.761985605686558</v>
      </c>
      <c r="T56" s="20" t="s">
        <v>77</v>
      </c>
      <c r="U56" s="20">
        <v>8.545</v>
      </c>
      <c r="V56" s="21"/>
      <c r="W56" s="20">
        <v>152454</v>
      </c>
      <c r="X56" s="21">
        <f t="shared" si="4"/>
        <v>0.19980892931706104</v>
      </c>
      <c r="Y56" s="22">
        <f t="shared" si="5"/>
        <v>2.3383139767941605</v>
      </c>
      <c r="Z56" s="22">
        <f t="shared" si="6"/>
        <v>8.573817914911922</v>
      </c>
      <c r="AA56" s="21">
        <f t="shared" si="8"/>
        <v>0.07497577797562055</v>
      </c>
      <c r="AB56" s="21">
        <f t="shared" si="11"/>
        <v>0.8774227966719783</v>
      </c>
      <c r="AC56" s="21">
        <f t="shared" si="9"/>
        <v>7.896805170047805</v>
      </c>
    </row>
    <row r="57" spans="1:29" ht="12.75">
      <c r="A57" s="20" t="s">
        <v>6</v>
      </c>
      <c r="B57" s="20">
        <v>6.807</v>
      </c>
      <c r="D57" s="20">
        <v>12871</v>
      </c>
      <c r="E57" s="21">
        <f t="shared" si="0"/>
        <v>0.0153675798242044</v>
      </c>
      <c r="F57" s="22">
        <f t="shared" si="1"/>
        <v>0.22576141948294992</v>
      </c>
      <c r="G57" s="22">
        <f t="shared" si="2"/>
        <v>0.827791871437483</v>
      </c>
      <c r="H57" s="21">
        <f t="shared" si="7"/>
        <v>0.016443334049456297</v>
      </c>
      <c r="I57" s="21">
        <f t="shared" si="10"/>
        <v>0.24156506610043038</v>
      </c>
      <c r="J57" s="21">
        <f t="shared" si="3"/>
        <v>0.885738575701578</v>
      </c>
      <c r="T57" s="20" t="s">
        <v>6</v>
      </c>
      <c r="U57" s="20">
        <v>6.807</v>
      </c>
      <c r="W57" s="20">
        <v>148486</v>
      </c>
      <c r="X57" s="21">
        <f t="shared" si="4"/>
        <v>0.19456571721538926</v>
      </c>
      <c r="Y57" s="22">
        <f t="shared" si="5"/>
        <v>2.858318160942989</v>
      </c>
      <c r="Z57" s="22">
        <f t="shared" si="6"/>
        <v>10.480499923457627</v>
      </c>
      <c r="AA57" s="21">
        <f t="shared" si="8"/>
        <v>0.07302434418570844</v>
      </c>
      <c r="AB57" s="21">
        <f t="shared" si="11"/>
        <v>1.0727830789732398</v>
      </c>
      <c r="AC57" s="21">
        <f t="shared" si="9"/>
        <v>9.655047710759158</v>
      </c>
    </row>
    <row r="58" spans="1:29" ht="12.75">
      <c r="A58" s="20" t="s">
        <v>77</v>
      </c>
      <c r="B58" s="20">
        <v>9.565</v>
      </c>
      <c r="D58" s="20">
        <v>14993</v>
      </c>
      <c r="E58" s="21">
        <f t="shared" si="0"/>
        <v>0.018171535489463365</v>
      </c>
      <c r="F58" s="22">
        <f t="shared" si="1"/>
        <v>0.18997946146851402</v>
      </c>
      <c r="G58" s="22">
        <f t="shared" si="2"/>
        <v>0.6965913587178848</v>
      </c>
      <c r="H58" s="21">
        <f t="shared" si="7"/>
        <v>0.019385469442173488</v>
      </c>
      <c r="I58" s="21">
        <f t="shared" si="10"/>
        <v>0.20267087759721367</v>
      </c>
      <c r="J58" s="21">
        <f t="shared" si="3"/>
        <v>0.7431265511897834</v>
      </c>
      <c r="T58" s="20" t="s">
        <v>77</v>
      </c>
      <c r="U58" s="20">
        <v>9.565</v>
      </c>
      <c r="W58" s="20">
        <v>184877</v>
      </c>
      <c r="X58" s="21">
        <f t="shared" si="4"/>
        <v>0.24265183908835763</v>
      </c>
      <c r="Y58" s="22">
        <f t="shared" si="5"/>
        <v>2.5368723375677744</v>
      </c>
      <c r="Z58" s="22">
        <f t="shared" si="6"/>
        <v>9.301865237748506</v>
      </c>
      <c r="AA58" s="21">
        <f t="shared" si="8"/>
        <v>0.09092117559918927</v>
      </c>
      <c r="AB58" s="21">
        <f t="shared" si="11"/>
        <v>0.950561166745314</v>
      </c>
      <c r="AC58" s="21">
        <f t="shared" si="9"/>
        <v>8.555050500707825</v>
      </c>
    </row>
    <row r="63" spans="21:22" ht="12.75">
      <c r="U63" s="19" t="s">
        <v>25</v>
      </c>
      <c r="V63" s="19">
        <f>$AC$17</f>
        <v>2.5310332640674194</v>
      </c>
    </row>
    <row r="64" spans="2:22" ht="12.75">
      <c r="B64" s="18" t="s">
        <v>25</v>
      </c>
      <c r="C64" s="23">
        <f>$J$17</f>
        <v>0.29242542991244275</v>
      </c>
      <c r="U64" s="19" t="s">
        <v>25</v>
      </c>
      <c r="V64" s="19">
        <f>$AC$28</f>
        <v>2.192370044887021</v>
      </c>
    </row>
    <row r="65" spans="2:22" ht="12.75">
      <c r="B65" s="18" t="s">
        <v>25</v>
      </c>
      <c r="C65" s="23">
        <f>$J$28</f>
        <v>0.2908011900370578</v>
      </c>
      <c r="U65" s="19" t="s">
        <v>25</v>
      </c>
      <c r="V65" s="19">
        <f>$AC$41</f>
        <v>2.391545445452762</v>
      </c>
    </row>
    <row r="66" spans="2:22" ht="12.75">
      <c r="B66" s="18" t="s">
        <v>25</v>
      </c>
      <c r="C66" s="19">
        <f>$J$41</f>
        <v>0.2942794396958516</v>
      </c>
      <c r="U66" s="19" t="s">
        <v>25</v>
      </c>
      <c r="V66" s="19">
        <f>$AC$52</f>
        <v>2.0764319679665375</v>
      </c>
    </row>
    <row r="67" spans="2:22" ht="12.75">
      <c r="B67" s="18" t="s">
        <v>25</v>
      </c>
      <c r="C67" s="19">
        <f>$J$52</f>
        <v>0.2946650378517657</v>
      </c>
      <c r="U67" s="19" t="s">
        <v>26</v>
      </c>
      <c r="V67" s="24">
        <f>AVERAGE(V63:V66)</f>
        <v>2.297845180593435</v>
      </c>
    </row>
    <row r="68" spans="2:22" ht="12.75">
      <c r="B68" s="18" t="s">
        <v>26</v>
      </c>
      <c r="C68" s="24">
        <f>AVERAGE(C64:C67)</f>
        <v>0.29304277437427945</v>
      </c>
      <c r="U68" s="19" t="s">
        <v>27</v>
      </c>
      <c r="V68" s="19">
        <f>AVERAGE(STDEV(V63:V66))</f>
        <v>0.20273565455787293</v>
      </c>
    </row>
    <row r="69" spans="2:22" ht="12.75">
      <c r="B69" s="18" t="s">
        <v>27</v>
      </c>
      <c r="C69" s="19">
        <f>STDEV(C64:C67)</f>
        <v>0.0017857672891857163</v>
      </c>
      <c r="U69" s="19" t="s">
        <v>55</v>
      </c>
      <c r="V69" s="19">
        <f>V68/(V67/100)</f>
        <v>8.822859619529066</v>
      </c>
    </row>
    <row r="70" spans="2:22" ht="12.75">
      <c r="B70" s="18" t="s">
        <v>55</v>
      </c>
      <c r="C70" s="19">
        <f>C69/(C68/100)</f>
        <v>0.6093879274105228</v>
      </c>
      <c r="U70" s="19"/>
      <c r="V70" s="19"/>
    </row>
    <row r="71" spans="2:22" ht="12.75">
      <c r="B71" s="18"/>
      <c r="C71" s="17"/>
      <c r="U71" s="19" t="s">
        <v>6</v>
      </c>
      <c r="V71" s="19">
        <f>$AC$16</f>
        <v>10.186231556507995</v>
      </c>
    </row>
    <row r="72" spans="2:22" ht="12.75">
      <c r="B72" s="17" t="s">
        <v>6</v>
      </c>
      <c r="C72" s="19">
        <f>$J$16</f>
        <v>0.9766674069282383</v>
      </c>
      <c r="U72" s="19" t="s">
        <v>6</v>
      </c>
      <c r="V72" s="19">
        <f>$AC$29</f>
        <v>9.653501108545793</v>
      </c>
    </row>
    <row r="73" spans="2:22" ht="12.75">
      <c r="B73" s="17" t="s">
        <v>6</v>
      </c>
      <c r="C73" s="19">
        <f>$J$29</f>
        <v>1.9575620052870055</v>
      </c>
      <c r="U73" s="19" t="s">
        <v>6</v>
      </c>
      <c r="V73" s="19">
        <f>$AC$40</f>
        <v>9.98912160325983</v>
      </c>
    </row>
    <row r="74" spans="2:22" ht="12.75">
      <c r="B74" s="17" t="s">
        <v>6</v>
      </c>
      <c r="C74" s="19">
        <f>$J$40</f>
        <v>0.7672226851224813</v>
      </c>
      <c r="U74" s="19" t="s">
        <v>6</v>
      </c>
      <c r="V74" s="19">
        <f>$AC$57</f>
        <v>9.655047710759158</v>
      </c>
    </row>
    <row r="75" spans="2:22" ht="12.75">
      <c r="B75" s="17" t="s">
        <v>6</v>
      </c>
      <c r="C75" s="19">
        <f>$J$57</f>
        <v>0.885738575701578</v>
      </c>
      <c r="U75" s="19" t="s">
        <v>26</v>
      </c>
      <c r="V75" s="19">
        <f>AVERAGE(V71:V74)</f>
        <v>9.870975494768194</v>
      </c>
    </row>
    <row r="76" spans="2:22" ht="12.75">
      <c r="B76" s="18" t="s">
        <v>26</v>
      </c>
      <c r="C76" s="19">
        <f>AVERAGE(C72,C74:C75)</f>
        <v>0.8765428892507657</v>
      </c>
      <c r="U76" s="19" t="s">
        <v>27</v>
      </c>
      <c r="V76" s="19">
        <f>(STDEV(V71:V74))</f>
        <v>0.2628464722896306</v>
      </c>
    </row>
    <row r="77" spans="2:22" ht="12.75">
      <c r="B77" s="18" t="s">
        <v>27</v>
      </c>
      <c r="C77" s="19">
        <f>(STDEV(C72,C74:C75))</f>
        <v>0.10502472737431494</v>
      </c>
      <c r="U77" s="19" t="s">
        <v>55</v>
      </c>
      <c r="V77" s="19">
        <f>V76/(V75/100)</f>
        <v>2.662821647454644</v>
      </c>
    </row>
    <row r="78" spans="2:22" ht="12.75">
      <c r="B78" s="18" t="s">
        <v>55</v>
      </c>
      <c r="C78" s="19">
        <f>C77/(C76/100)</f>
        <v>11.981698632463488</v>
      </c>
      <c r="U78" s="19"/>
      <c r="V78" s="19"/>
    </row>
    <row r="79" spans="21:22" ht="12.75">
      <c r="U79" s="19"/>
      <c r="V79" s="19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79"/>
  <sheetViews>
    <sheetView workbookViewId="0" topLeftCell="M3">
      <selection activeCell="T17" sqref="A1:IV16384"/>
    </sheetView>
  </sheetViews>
  <sheetFormatPr defaultColWidth="11.00390625" defaultRowHeight="12.75"/>
  <cols>
    <col min="1" max="1" width="13.00390625" style="1" customWidth="1"/>
    <col min="2" max="2" width="9.375" style="1" customWidth="1"/>
    <col min="3" max="3" width="15.00390625" style="1" bestFit="1" customWidth="1"/>
    <col min="4" max="4" width="8.375" style="1" customWidth="1"/>
    <col min="5" max="5" width="15.625" style="1" bestFit="1" customWidth="1"/>
    <col min="6" max="6" width="10.75390625" style="2" customWidth="1"/>
    <col min="7" max="7" width="8.75390625" style="2" customWidth="1"/>
    <col min="8" max="8" width="10.125" style="1" customWidth="1"/>
    <col min="9" max="9" width="8.125" style="1" customWidth="1"/>
    <col min="10" max="10" width="6.75390625" style="1" customWidth="1"/>
    <col min="11" max="16384" width="10.75390625" style="1" customWidth="1"/>
  </cols>
  <sheetData>
    <row r="1" spans="1:2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8</v>
      </c>
      <c r="F1" s="2" t="s">
        <v>9</v>
      </c>
      <c r="H1" s="1" t="s">
        <v>22</v>
      </c>
      <c r="I1" s="1" t="s">
        <v>23</v>
      </c>
      <c r="J1" s="1" t="s">
        <v>24</v>
      </c>
      <c r="T1" s="1" t="s">
        <v>0</v>
      </c>
      <c r="U1" s="1" t="s">
        <v>1</v>
      </c>
      <c r="V1" s="1" t="s">
        <v>78</v>
      </c>
      <c r="W1" s="1" t="s">
        <v>3</v>
      </c>
      <c r="X1" s="1" t="s">
        <v>79</v>
      </c>
      <c r="Y1" s="2" t="s">
        <v>80</v>
      </c>
      <c r="Z1" s="2"/>
      <c r="AA1" s="1" t="s">
        <v>81</v>
      </c>
      <c r="AB1" s="1" t="s">
        <v>82</v>
      </c>
      <c r="AC1" s="1" t="s">
        <v>83</v>
      </c>
    </row>
    <row r="2" spans="5:29" ht="12.75">
      <c r="E2" s="1" t="s">
        <v>20</v>
      </c>
      <c r="F2" s="2" t="s">
        <v>20</v>
      </c>
      <c r="H2" s="1" t="s">
        <v>21</v>
      </c>
      <c r="I2" s="1" t="s">
        <v>21</v>
      </c>
      <c r="J2" s="1" t="s">
        <v>21</v>
      </c>
      <c r="X2" s="1" t="s">
        <v>20</v>
      </c>
      <c r="Y2" s="2" t="s">
        <v>20</v>
      </c>
      <c r="Z2" s="2"/>
      <c r="AA2" s="1" t="s">
        <v>21</v>
      </c>
      <c r="AB2" s="1" t="s">
        <v>21</v>
      </c>
      <c r="AC2" s="1" t="s">
        <v>21</v>
      </c>
    </row>
    <row r="3" spans="1:26" ht="12.75">
      <c r="A3" s="1" t="s">
        <v>4</v>
      </c>
      <c r="B3" s="20">
        <v>0.459</v>
      </c>
      <c r="C3" s="1">
        <f>B3*0.4184</f>
        <v>0.1920456</v>
      </c>
      <c r="D3" s="20">
        <v>139934</v>
      </c>
      <c r="T3" s="1" t="s">
        <v>4</v>
      </c>
      <c r="U3" s="20">
        <v>0.459</v>
      </c>
      <c r="V3" s="1">
        <f>U3*0.0486</f>
        <v>0.022307399999999998</v>
      </c>
      <c r="W3" s="20">
        <v>34094</v>
      </c>
      <c r="Y3" s="2"/>
      <c r="Z3" s="2"/>
    </row>
    <row r="4" spans="2:26" ht="12.75">
      <c r="B4" s="20">
        <v>0.431</v>
      </c>
      <c r="C4" s="1">
        <f>B4*0.4184</f>
        <v>0.1803304</v>
      </c>
      <c r="D4" s="20">
        <v>132879</v>
      </c>
      <c r="U4" s="20">
        <v>0.431</v>
      </c>
      <c r="V4" s="1">
        <f>U4*0.0486</f>
        <v>0.0209466</v>
      </c>
      <c r="W4" s="20">
        <v>31465</v>
      </c>
      <c r="Y4" s="2"/>
      <c r="Z4" s="2"/>
    </row>
    <row r="5" spans="2:26" ht="12.75">
      <c r="B5" s="20"/>
      <c r="D5" s="20"/>
      <c r="U5" s="20">
        <v>1.489</v>
      </c>
      <c r="V5" s="1">
        <f>U5*0.0486</f>
        <v>0.0723654</v>
      </c>
      <c r="W5" s="20">
        <v>127776</v>
      </c>
      <c r="Y5" s="2"/>
      <c r="Z5" s="2"/>
    </row>
    <row r="6" spans="2:26" ht="12.75">
      <c r="B6" s="20"/>
      <c r="D6" s="20"/>
      <c r="E6" s="20"/>
      <c r="U6" s="20">
        <v>2.073</v>
      </c>
      <c r="V6" s="1">
        <f>U6*0.0486</f>
        <v>0.1007478</v>
      </c>
      <c r="W6" s="20">
        <v>183621</v>
      </c>
      <c r="Y6" s="2"/>
      <c r="Z6" s="2"/>
    </row>
    <row r="7" spans="1:26" ht="12.75">
      <c r="A7" s="1" t="s">
        <v>5</v>
      </c>
      <c r="B7" s="1">
        <v>0</v>
      </c>
      <c r="C7" s="1">
        <f>B7*0.4184</f>
        <v>0</v>
      </c>
      <c r="D7" s="1">
        <f>AVERAGE(D15,D30,D53)</f>
        <v>1276.3333333333333</v>
      </c>
      <c r="E7" s="20"/>
      <c r="T7" s="1" t="s">
        <v>5</v>
      </c>
      <c r="U7" s="1">
        <v>0</v>
      </c>
      <c r="V7" s="1">
        <f>U7*0.4184</f>
        <v>0</v>
      </c>
      <c r="W7" s="1">
        <v>0</v>
      </c>
      <c r="Y7" s="2"/>
      <c r="Z7" s="2"/>
    </row>
    <row r="8" spans="3:26" ht="12.75">
      <c r="C8"/>
      <c r="E8" s="20"/>
      <c r="V8"/>
      <c r="Y8" s="2"/>
      <c r="Z8" s="2"/>
    </row>
    <row r="9" spans="25:26" ht="12.75">
      <c r="Y9" s="2"/>
      <c r="Z9" s="2"/>
    </row>
    <row r="10" spans="25:26" ht="12.75">
      <c r="Y10" s="2"/>
      <c r="Z10" s="2"/>
    </row>
    <row r="11" spans="1:29" ht="12.75">
      <c r="A11" t="s">
        <v>39</v>
      </c>
      <c r="B11" s="20">
        <v>0.459</v>
      </c>
      <c r="C11" s="20"/>
      <c r="D11" s="20">
        <v>139934</v>
      </c>
      <c r="E11" s="21">
        <f aca="true" t="shared" si="0" ref="E11:E58">(D11-1241)/756788</f>
        <v>0.18326532661722966</v>
      </c>
      <c r="F11" s="22">
        <f aca="true" t="shared" si="1" ref="F11:F58">(E11/B11)*100</f>
        <v>39.92708640898249</v>
      </c>
      <c r="G11" s="22">
        <f aca="true" t="shared" si="2" ref="G11:G58">F11*44/12</f>
        <v>146.3993168329358</v>
      </c>
      <c r="H11" s="21">
        <f>(D11-1276.33)/725650.53</f>
        <v>0.1910805053777057</v>
      </c>
      <c r="I11" s="21">
        <f>(H11/B11)*100</f>
        <v>41.629739733704945</v>
      </c>
      <c r="J11" s="21">
        <f aca="true" t="shared" si="3" ref="J11:J58">I11*44/12</f>
        <v>152.6423790235848</v>
      </c>
      <c r="T11" t="s">
        <v>39</v>
      </c>
      <c r="U11" s="20">
        <v>0.459</v>
      </c>
      <c r="V11" s="20"/>
      <c r="W11" s="20">
        <v>34094</v>
      </c>
      <c r="X11" s="21">
        <f aca="true" t="shared" si="4" ref="X11:X58">(W11-1241)/756788</f>
        <v>0.0434111005988467</v>
      </c>
      <c r="Y11" s="22">
        <f aca="true" t="shared" si="5" ref="Y11:Y58">(X11/U11)*100</f>
        <v>9.457756121753095</v>
      </c>
      <c r="Z11" s="22">
        <f aca="true" t="shared" si="6" ref="Z11:Z58">Y11*44/12</f>
        <v>34.678439113094676</v>
      </c>
      <c r="AA11" s="21">
        <f>W11/1786752.37</f>
        <v>0.019081547377491376</v>
      </c>
      <c r="AB11" s="21">
        <f>(AA11/U11)*100</f>
        <v>4.157199864377206</v>
      </c>
      <c r="AC11" s="21">
        <f>AB11*18/2</f>
        <v>37.41479877939485</v>
      </c>
    </row>
    <row r="12" spans="1:29" ht="12.75">
      <c r="A12" t="s">
        <v>40</v>
      </c>
      <c r="B12" s="20">
        <v>0.431</v>
      </c>
      <c r="C12" s="20"/>
      <c r="D12" s="20">
        <v>132879</v>
      </c>
      <c r="E12" s="21">
        <f t="shared" si="0"/>
        <v>0.17394303292335503</v>
      </c>
      <c r="F12" s="22">
        <f t="shared" si="1"/>
        <v>40.35801227920071</v>
      </c>
      <c r="G12" s="22">
        <f t="shared" si="2"/>
        <v>147.97937835706927</v>
      </c>
      <c r="H12" s="21">
        <f aca="true" t="shared" si="7" ref="H12:H58">(D12-1276.33)/725650.53</f>
        <v>0.18135819455682065</v>
      </c>
      <c r="I12" s="21">
        <f>(H12/B12)*100</f>
        <v>42.078467414575556</v>
      </c>
      <c r="J12" s="21">
        <f t="shared" si="3"/>
        <v>154.2877138534437</v>
      </c>
      <c r="T12" t="s">
        <v>40</v>
      </c>
      <c r="U12" s="20">
        <v>0.431</v>
      </c>
      <c r="V12" s="20"/>
      <c r="W12" s="20">
        <v>31465</v>
      </c>
      <c r="X12" s="21">
        <f t="shared" si="4"/>
        <v>0.03993720830668562</v>
      </c>
      <c r="Y12" s="22">
        <f t="shared" si="5"/>
        <v>9.266173621040748</v>
      </c>
      <c r="Z12" s="22">
        <f t="shared" si="6"/>
        <v>33.975969943816075</v>
      </c>
      <c r="AA12" s="21">
        <f aca="true" t="shared" si="8" ref="AA12:AA58">W12/1786752.37</f>
        <v>0.017610162733406643</v>
      </c>
      <c r="AB12" s="21">
        <f>(AA12/U12)*100</f>
        <v>4.085884624920335</v>
      </c>
      <c r="AC12" s="21">
        <f aca="true" t="shared" si="9" ref="AC12:AC58">AB12*18/2</f>
        <v>36.77296162428301</v>
      </c>
    </row>
    <row r="13" spans="1:29" ht="12.75">
      <c r="A13" t="s">
        <v>41</v>
      </c>
      <c r="B13" s="20">
        <v>1.489</v>
      </c>
      <c r="C13" s="20"/>
      <c r="D13" s="20">
        <v>440248</v>
      </c>
      <c r="E13" s="21">
        <f t="shared" si="0"/>
        <v>0.5800924433262684</v>
      </c>
      <c r="F13" s="22">
        <f t="shared" si="1"/>
        <v>38.95852540807712</v>
      </c>
      <c r="G13" s="22">
        <f t="shared" si="2"/>
        <v>142.84792649628278</v>
      </c>
      <c r="H13" s="21">
        <f t="shared" si="7"/>
        <v>0.6049353674419558</v>
      </c>
      <c r="I13" s="21">
        <f>(H13/B13)*100</f>
        <v>40.6269555031535</v>
      </c>
      <c r="J13" s="21">
        <f t="shared" si="3"/>
        <v>148.96550351156284</v>
      </c>
      <c r="T13" t="s">
        <v>41</v>
      </c>
      <c r="U13" s="20">
        <v>1.489</v>
      </c>
      <c r="V13" s="20"/>
      <c r="W13" s="20">
        <v>127776</v>
      </c>
      <c r="X13" s="21">
        <f t="shared" si="4"/>
        <v>0.1672000613117544</v>
      </c>
      <c r="Y13" s="22">
        <f t="shared" si="5"/>
        <v>11.22901687788814</v>
      </c>
      <c r="Z13" s="22">
        <f t="shared" si="6"/>
        <v>41.17306188558985</v>
      </c>
      <c r="AA13" s="21">
        <f t="shared" si="8"/>
        <v>0.0715129875551809</v>
      </c>
      <c r="AB13" s="21">
        <f>(AA13/U13)*100</f>
        <v>4.802752690072592</v>
      </c>
      <c r="AC13" s="21">
        <f t="shared" si="9"/>
        <v>43.22477421065333</v>
      </c>
    </row>
    <row r="14" spans="1:29" ht="12.75">
      <c r="A14" t="s">
        <v>42</v>
      </c>
      <c r="B14" s="20">
        <v>2.073</v>
      </c>
      <c r="C14" s="20"/>
      <c r="D14" s="20">
        <v>596149</v>
      </c>
      <c r="E14" s="21">
        <f t="shared" si="0"/>
        <v>0.7860959740376433</v>
      </c>
      <c r="F14" s="22">
        <f t="shared" si="1"/>
        <v>37.920693393036345</v>
      </c>
      <c r="G14" s="22">
        <f t="shared" si="2"/>
        <v>139.04254244113326</v>
      </c>
      <c r="H14" s="21">
        <f t="shared" si="7"/>
        <v>0.8197784545130836</v>
      </c>
      <c r="I14" s="21">
        <f>(H14/B14)*100</f>
        <v>39.54551155393553</v>
      </c>
      <c r="J14" s="21">
        <f t="shared" si="3"/>
        <v>145.00020903109694</v>
      </c>
      <c r="T14" t="s">
        <v>42</v>
      </c>
      <c r="U14" s="20">
        <v>2.073</v>
      </c>
      <c r="V14" s="20"/>
      <c r="W14" s="20">
        <v>183621</v>
      </c>
      <c r="X14" s="21">
        <f t="shared" si="4"/>
        <v>0.24099219332230426</v>
      </c>
      <c r="Y14" s="22">
        <f t="shared" si="5"/>
        <v>11.625286701510094</v>
      </c>
      <c r="Z14" s="22">
        <f t="shared" si="6"/>
        <v>42.62605123887034</v>
      </c>
      <c r="AA14" s="21">
        <f t="shared" si="8"/>
        <v>0.10276801815575595</v>
      </c>
      <c r="AB14" s="21">
        <f>(AA14/U14)*100</f>
        <v>4.957453842535261</v>
      </c>
      <c r="AC14" s="21">
        <f t="shared" si="9"/>
        <v>44.61708458281735</v>
      </c>
    </row>
    <row r="15" spans="1:29" ht="12.75">
      <c r="A15" t="s">
        <v>43</v>
      </c>
      <c r="B15" s="20">
        <v>0</v>
      </c>
      <c r="C15" s="20"/>
      <c r="D15" s="20">
        <v>1311</v>
      </c>
      <c r="E15" s="21">
        <f t="shared" si="0"/>
        <v>9.249618122908926E-05</v>
      </c>
      <c r="F15" s="22" t="e">
        <f t="shared" si="1"/>
        <v>#DIV/0!</v>
      </c>
      <c r="G15" s="22" t="e">
        <f t="shared" si="2"/>
        <v>#DIV/0!</v>
      </c>
      <c r="H15" s="21">
        <f t="shared" si="7"/>
        <v>4.7777819441543124E-05</v>
      </c>
      <c r="I15" s="21" t="e">
        <f>(H15/B15)*100</f>
        <v>#DIV/0!</v>
      </c>
      <c r="J15" s="21" t="e">
        <f t="shared" si="3"/>
        <v>#DIV/0!</v>
      </c>
      <c r="T15" t="s">
        <v>43</v>
      </c>
      <c r="U15" s="20">
        <v>0</v>
      </c>
      <c r="V15" s="20"/>
      <c r="W15" s="20">
        <v>63</v>
      </c>
      <c r="X15" s="21">
        <f t="shared" si="4"/>
        <v>-0.0015565785926838164</v>
      </c>
      <c r="Y15" s="22" t="e">
        <f t="shared" si="5"/>
        <v>#DIV/0!</v>
      </c>
      <c r="Z15" s="22" t="e">
        <f t="shared" si="6"/>
        <v>#DIV/0!</v>
      </c>
      <c r="AA15" s="21">
        <f t="shared" si="8"/>
        <v>3.525950269202665E-05</v>
      </c>
      <c r="AB15" s="21" t="e">
        <f>(AA15/U15)*100</f>
        <v>#DIV/0!</v>
      </c>
      <c r="AC15" s="21" t="e">
        <f t="shared" si="9"/>
        <v>#DIV/0!</v>
      </c>
    </row>
    <row r="16" spans="1:29" ht="12.75">
      <c r="A16" t="s">
        <v>6</v>
      </c>
      <c r="B16" s="20">
        <v>10.993</v>
      </c>
      <c r="C16" s="20"/>
      <c r="D16" s="20">
        <v>53433</v>
      </c>
      <c r="E16" s="21">
        <f t="shared" si="0"/>
        <v>0.06896515272440895</v>
      </c>
      <c r="F16" s="22">
        <f t="shared" si="1"/>
        <v>0.627355159869089</v>
      </c>
      <c r="G16" s="22">
        <f t="shared" si="2"/>
        <v>2.300302252853326</v>
      </c>
      <c r="H16" s="21">
        <f t="shared" si="7"/>
        <v>0.07187574161904077</v>
      </c>
      <c r="I16" s="21">
        <f aca="true" t="shared" si="10" ref="I16:I58">(H16/B16)*100</f>
        <v>0.6538319077507575</v>
      </c>
      <c r="J16" s="21">
        <f t="shared" si="3"/>
        <v>2.3973836617527775</v>
      </c>
      <c r="T16" t="s">
        <v>6</v>
      </c>
      <c r="U16" s="20">
        <v>10.993</v>
      </c>
      <c r="V16" s="20"/>
      <c r="W16" s="20">
        <v>215875</v>
      </c>
      <c r="X16" s="21">
        <f t="shared" si="4"/>
        <v>0.28361179088463345</v>
      </c>
      <c r="Y16" s="22">
        <f t="shared" si="5"/>
        <v>2.579930782176234</v>
      </c>
      <c r="Z16" s="22">
        <f t="shared" si="6"/>
        <v>9.459746201312859</v>
      </c>
      <c r="AA16" s="21">
        <f t="shared" si="8"/>
        <v>0.1208197641847818</v>
      </c>
      <c r="AB16" s="21">
        <f aca="true" t="shared" si="11" ref="AB16:AB58">(AA16/U16)*100</f>
        <v>1.0990608949766378</v>
      </c>
      <c r="AC16" s="21">
        <f t="shared" si="9"/>
        <v>9.891548054789741</v>
      </c>
    </row>
    <row r="17" spans="1:29" ht="12.75">
      <c r="A17" t="s">
        <v>7</v>
      </c>
      <c r="B17" s="20">
        <v>9.201</v>
      </c>
      <c r="C17" s="20"/>
      <c r="D17" s="20">
        <v>6504</v>
      </c>
      <c r="E17" s="21">
        <f t="shared" si="0"/>
        <v>0.006954391454409954</v>
      </c>
      <c r="F17" s="22">
        <f t="shared" si="1"/>
        <v>0.07558299591794321</v>
      </c>
      <c r="G17" s="22">
        <f t="shared" si="2"/>
        <v>0.2771376516991251</v>
      </c>
      <c r="H17" s="21">
        <f t="shared" si="7"/>
        <v>0.0072041151820009</v>
      </c>
      <c r="I17" s="21">
        <f t="shared" si="10"/>
        <v>0.07829708925117813</v>
      </c>
      <c r="J17" s="21">
        <f t="shared" si="3"/>
        <v>0.28708932725431985</v>
      </c>
      <c r="T17" t="s">
        <v>7</v>
      </c>
      <c r="U17" s="20">
        <v>9.201</v>
      </c>
      <c r="V17" s="20"/>
      <c r="W17" s="20">
        <v>46481</v>
      </c>
      <c r="X17" s="21">
        <f t="shared" si="4"/>
        <v>0.05977896055434283</v>
      </c>
      <c r="Y17" s="22">
        <f t="shared" si="5"/>
        <v>0.6497006907329945</v>
      </c>
      <c r="Z17" s="22">
        <f t="shared" si="6"/>
        <v>2.38223586602098</v>
      </c>
      <c r="AA17" s="21">
        <f t="shared" si="8"/>
        <v>0.0260142372163189</v>
      </c>
      <c r="AB17" s="21">
        <f t="shared" si="11"/>
        <v>0.2827327161864895</v>
      </c>
      <c r="AC17" s="21">
        <f t="shared" si="9"/>
        <v>2.5445944456784053</v>
      </c>
    </row>
    <row r="18" spans="1:29" ht="12.75">
      <c r="A18" t="s">
        <v>84</v>
      </c>
      <c r="B18" s="20">
        <v>10.029</v>
      </c>
      <c r="C18" s="20"/>
      <c r="D18" s="20">
        <v>2010</v>
      </c>
      <c r="E18" s="21">
        <f t="shared" si="0"/>
        <v>0.0010161366195024235</v>
      </c>
      <c r="F18" s="22">
        <f t="shared" si="1"/>
        <v>0.01013198344303942</v>
      </c>
      <c r="G18" s="22">
        <f t="shared" si="2"/>
        <v>0.03715060595781121</v>
      </c>
      <c r="H18" s="21">
        <f t="shared" si="7"/>
        <v>0.001011051421680902</v>
      </c>
      <c r="I18" s="21">
        <f t="shared" si="10"/>
        <v>0.010081278509132536</v>
      </c>
      <c r="J18" s="21">
        <f t="shared" si="3"/>
        <v>0.0369646878668193</v>
      </c>
      <c r="T18" t="s">
        <v>84</v>
      </c>
      <c r="U18" s="20">
        <v>10.029</v>
      </c>
      <c r="V18" s="20"/>
      <c r="W18" s="25">
        <v>13244</v>
      </c>
      <c r="X18" s="21">
        <f t="shared" si="4"/>
        <v>0.01586045233275369</v>
      </c>
      <c r="Y18" s="22">
        <f t="shared" si="5"/>
        <v>0.15814590021690786</v>
      </c>
      <c r="Z18" s="22">
        <f t="shared" si="6"/>
        <v>0.5798683007953288</v>
      </c>
      <c r="AA18" s="21">
        <f t="shared" si="8"/>
        <v>0.007412331010368269</v>
      </c>
      <c r="AB18" s="21">
        <f t="shared" si="11"/>
        <v>0.07390897407885402</v>
      </c>
      <c r="AC18" s="21">
        <f t="shared" si="9"/>
        <v>0.6651807667096862</v>
      </c>
    </row>
    <row r="19" spans="1:29" ht="12.75">
      <c r="A19" t="s">
        <v>85</v>
      </c>
      <c r="B19" s="20">
        <v>8.138</v>
      </c>
      <c r="C19" s="20"/>
      <c r="D19" s="20">
        <v>2419</v>
      </c>
      <c r="E19" s="21">
        <f t="shared" si="0"/>
        <v>0.0015565785926838164</v>
      </c>
      <c r="F19" s="22">
        <f t="shared" si="1"/>
        <v>0.01912728671275272</v>
      </c>
      <c r="G19" s="22">
        <f t="shared" si="2"/>
        <v>0.07013338461342665</v>
      </c>
      <c r="H19" s="21">
        <f t="shared" si="7"/>
        <v>0.0015746836152658774</v>
      </c>
      <c r="I19" s="21">
        <f t="shared" si="10"/>
        <v>0.01934976179977731</v>
      </c>
      <c r="J19" s="21">
        <f t="shared" si="3"/>
        <v>0.07094912659918347</v>
      </c>
      <c r="T19" t="s">
        <v>85</v>
      </c>
      <c r="U19" s="20">
        <v>8.138</v>
      </c>
      <c r="V19" s="20"/>
      <c r="W19" s="20">
        <v>26698</v>
      </c>
      <c r="X19" s="21">
        <f t="shared" si="4"/>
        <v>0.033638218364984644</v>
      </c>
      <c r="Y19" s="22">
        <f t="shared" si="5"/>
        <v>0.41334748543849403</v>
      </c>
      <c r="Z19" s="22">
        <f t="shared" si="6"/>
        <v>1.5156074466078113</v>
      </c>
      <c r="AA19" s="21">
        <f t="shared" si="8"/>
        <v>0.014942193696376626</v>
      </c>
      <c r="AB19" s="21">
        <f t="shared" si="11"/>
        <v>0.18361014618305022</v>
      </c>
      <c r="AC19" s="21">
        <f t="shared" si="9"/>
        <v>1.6524913156474519</v>
      </c>
    </row>
    <row r="20" spans="1:29" ht="12.75">
      <c r="A20" t="s">
        <v>86</v>
      </c>
      <c r="B20" s="20">
        <v>10.762</v>
      </c>
      <c r="C20" s="20"/>
      <c r="D20" s="20">
        <v>2425</v>
      </c>
      <c r="E20" s="21">
        <f t="shared" si="0"/>
        <v>0.0015645068367891668</v>
      </c>
      <c r="F20" s="22">
        <f t="shared" si="1"/>
        <v>0.01453732425933067</v>
      </c>
      <c r="G20" s="22">
        <f t="shared" si="2"/>
        <v>0.05330352228421246</v>
      </c>
      <c r="H20" s="21">
        <f t="shared" si="7"/>
        <v>0.0015829520582035543</v>
      </c>
      <c r="I20" s="21">
        <f t="shared" si="10"/>
        <v>0.014708716392896807</v>
      </c>
      <c r="J20" s="21">
        <f t="shared" si="3"/>
        <v>0.05393196010728829</v>
      </c>
      <c r="T20" t="s">
        <v>86</v>
      </c>
      <c r="U20" s="20">
        <v>10.762</v>
      </c>
      <c r="V20" s="20"/>
      <c r="W20" s="20">
        <v>41809</v>
      </c>
      <c r="X20" s="21">
        <f t="shared" si="4"/>
        <v>0.0536055011443099</v>
      </c>
      <c r="Y20" s="22">
        <f t="shared" si="5"/>
        <v>0.49809980620990424</v>
      </c>
      <c r="Z20" s="22">
        <f t="shared" si="6"/>
        <v>1.8263659561029824</v>
      </c>
      <c r="AA20" s="21">
        <f t="shared" si="8"/>
        <v>0.023399437270649876</v>
      </c>
      <c r="AB20" s="21">
        <f t="shared" si="11"/>
        <v>0.21742647528944317</v>
      </c>
      <c r="AC20" s="21">
        <f t="shared" si="9"/>
        <v>1.9568382776049886</v>
      </c>
    </row>
    <row r="21" spans="1:29" s="8" customFormat="1" ht="12.75">
      <c r="A21" t="s">
        <v>87</v>
      </c>
      <c r="B21" s="20">
        <v>8.041</v>
      </c>
      <c r="C21" s="20"/>
      <c r="D21" s="20">
        <v>1718</v>
      </c>
      <c r="E21" s="21">
        <f t="shared" si="0"/>
        <v>0.0006302954063753653</v>
      </c>
      <c r="F21" s="22">
        <f t="shared" si="1"/>
        <v>0.007838520163852324</v>
      </c>
      <c r="G21" s="22">
        <f t="shared" si="2"/>
        <v>0.02874124060079185</v>
      </c>
      <c r="H21" s="21">
        <f t="shared" si="7"/>
        <v>0.0006086538653806262</v>
      </c>
      <c r="I21" s="21">
        <f t="shared" si="10"/>
        <v>0.00756938024350984</v>
      </c>
      <c r="J21" s="21">
        <f t="shared" si="3"/>
        <v>0.027754394226202742</v>
      </c>
      <c r="T21" t="s">
        <v>87</v>
      </c>
      <c r="U21" s="20">
        <v>8.041</v>
      </c>
      <c r="V21" s="20"/>
      <c r="W21" s="20">
        <v>0</v>
      </c>
      <c r="X21" s="21">
        <f t="shared" si="4"/>
        <v>-0.0016398251557899967</v>
      </c>
      <c r="Y21" s="22">
        <f t="shared" si="5"/>
        <v>-0.02039329879107072</v>
      </c>
      <c r="Z21" s="22">
        <f t="shared" si="6"/>
        <v>-0.07477542890059265</v>
      </c>
      <c r="AA21" s="21">
        <f t="shared" si="8"/>
        <v>0</v>
      </c>
      <c r="AB21" s="21">
        <f t="shared" si="11"/>
        <v>0</v>
      </c>
      <c r="AC21" s="21">
        <f t="shared" si="9"/>
        <v>0</v>
      </c>
    </row>
    <row r="22" spans="1:29" ht="12.75">
      <c r="A22" t="s">
        <v>88</v>
      </c>
      <c r="B22" s="20">
        <v>6.438</v>
      </c>
      <c r="C22" s="20"/>
      <c r="D22" s="20">
        <v>2752</v>
      </c>
      <c r="E22" s="21">
        <f t="shared" si="0"/>
        <v>0.0019965961405307695</v>
      </c>
      <c r="F22" s="22">
        <f t="shared" si="1"/>
        <v>0.03101267692654193</v>
      </c>
      <c r="G22" s="22">
        <f t="shared" si="2"/>
        <v>0.11371314873065375</v>
      </c>
      <c r="H22" s="21">
        <f t="shared" si="7"/>
        <v>0.0020335821983069454</v>
      </c>
      <c r="I22" s="21">
        <f t="shared" si="10"/>
        <v>0.03158717300880624</v>
      </c>
      <c r="J22" s="21">
        <f t="shared" si="3"/>
        <v>0.11581963436562287</v>
      </c>
      <c r="T22" t="s">
        <v>88</v>
      </c>
      <c r="U22" s="20">
        <v>6.438</v>
      </c>
      <c r="V22" s="20"/>
      <c r="W22" s="20">
        <v>42570</v>
      </c>
      <c r="X22" s="21">
        <f t="shared" si="4"/>
        <v>0.05461106677167186</v>
      </c>
      <c r="Y22" s="22">
        <f t="shared" si="5"/>
        <v>0.848261366444111</v>
      </c>
      <c r="Z22" s="22">
        <f t="shared" si="6"/>
        <v>3.11029167696174</v>
      </c>
      <c r="AA22" s="21">
        <f t="shared" si="8"/>
        <v>0.023825349676183723</v>
      </c>
      <c r="AB22" s="21">
        <f t="shared" si="11"/>
        <v>0.37007377564746385</v>
      </c>
      <c r="AC22" s="21">
        <f t="shared" si="9"/>
        <v>3.3306639808271745</v>
      </c>
    </row>
    <row r="23" spans="1:29" ht="12.75">
      <c r="A23" t="s">
        <v>89</v>
      </c>
      <c r="B23" s="20">
        <v>9.337</v>
      </c>
      <c r="C23" s="20"/>
      <c r="D23" s="20">
        <v>2624</v>
      </c>
      <c r="E23" s="21">
        <f t="shared" si="0"/>
        <v>0.001827460266283292</v>
      </c>
      <c r="F23" s="22">
        <f t="shared" si="1"/>
        <v>0.01957224232926306</v>
      </c>
      <c r="G23" s="22">
        <f t="shared" si="2"/>
        <v>0.07176488854063122</v>
      </c>
      <c r="H23" s="21">
        <f t="shared" si="7"/>
        <v>0.0018571887489698383</v>
      </c>
      <c r="I23" s="21">
        <f t="shared" si="10"/>
        <v>0.019890636703114903</v>
      </c>
      <c r="J23" s="21">
        <f t="shared" si="3"/>
        <v>0.07293233457808797</v>
      </c>
      <c r="T23" t="s">
        <v>89</v>
      </c>
      <c r="U23" s="20">
        <v>9.337</v>
      </c>
      <c r="V23" s="20"/>
      <c r="W23" s="20">
        <v>20093</v>
      </c>
      <c r="X23" s="21">
        <f t="shared" si="4"/>
        <v>0.024910542979011296</v>
      </c>
      <c r="Y23" s="22">
        <f t="shared" si="5"/>
        <v>0.2667938629004102</v>
      </c>
      <c r="Z23" s="22">
        <f t="shared" si="6"/>
        <v>0.9782441639681707</v>
      </c>
      <c r="AA23" s="21">
        <f t="shared" si="8"/>
        <v>0.01124554266017288</v>
      </c>
      <c r="AB23" s="21">
        <f t="shared" si="11"/>
        <v>0.12044064110713164</v>
      </c>
      <c r="AC23" s="21">
        <f t="shared" si="9"/>
        <v>1.0839657699641847</v>
      </c>
    </row>
    <row r="24" spans="1:29" ht="12.75">
      <c r="A24" t="s">
        <v>90</v>
      </c>
      <c r="B24" s="20">
        <v>10.649</v>
      </c>
      <c r="C24" s="20"/>
      <c r="D24" s="20">
        <v>2115</v>
      </c>
      <c r="E24" s="21">
        <f t="shared" si="0"/>
        <v>0.0011548808913460573</v>
      </c>
      <c r="F24" s="22">
        <f t="shared" si="1"/>
        <v>0.010844970338492417</v>
      </c>
      <c r="G24" s="22">
        <f t="shared" si="2"/>
        <v>0.03976489124113886</v>
      </c>
      <c r="H24" s="21">
        <f t="shared" si="7"/>
        <v>0.0011557491730902478</v>
      </c>
      <c r="I24" s="21">
        <f t="shared" si="10"/>
        <v>0.010853123984320104</v>
      </c>
      <c r="J24" s="21">
        <f t="shared" si="3"/>
        <v>0.03979478794250705</v>
      </c>
      <c r="T24" t="s">
        <v>90</v>
      </c>
      <c r="U24" s="20">
        <v>10.649</v>
      </c>
      <c r="V24" s="20"/>
      <c r="W24" s="20">
        <v>10566</v>
      </c>
      <c r="X24" s="21">
        <f t="shared" si="4"/>
        <v>0.012321812713732247</v>
      </c>
      <c r="Y24" s="22">
        <f t="shared" si="5"/>
        <v>0.11570863662064276</v>
      </c>
      <c r="Z24" s="22">
        <f t="shared" si="6"/>
        <v>0.4242650009423568</v>
      </c>
      <c r="AA24" s="21">
        <f t="shared" si="8"/>
        <v>0.005913522308634183</v>
      </c>
      <c r="AB24" s="21">
        <f t="shared" si="11"/>
        <v>0.0555312452684213</v>
      </c>
      <c r="AC24" s="21">
        <f t="shared" si="9"/>
        <v>0.4997812074157917</v>
      </c>
    </row>
    <row r="25" spans="1:29" ht="12.75">
      <c r="A25" t="s">
        <v>91</v>
      </c>
      <c r="B25" s="20">
        <v>11.36</v>
      </c>
      <c r="C25" s="20"/>
      <c r="D25" s="20">
        <v>2716</v>
      </c>
      <c r="E25" s="21">
        <f t="shared" si="0"/>
        <v>0.0019490266758986664</v>
      </c>
      <c r="F25" s="22">
        <f t="shared" si="1"/>
        <v>0.017156924963896713</v>
      </c>
      <c r="G25" s="22">
        <f t="shared" si="2"/>
        <v>0.06290872486762128</v>
      </c>
      <c r="H25" s="21">
        <f t="shared" si="7"/>
        <v>0.001983971540680884</v>
      </c>
      <c r="I25" s="21">
        <f t="shared" si="10"/>
        <v>0.01746453821021905</v>
      </c>
      <c r="J25" s="21">
        <f t="shared" si="3"/>
        <v>0.06403664010413651</v>
      </c>
      <c r="T25" t="s">
        <v>91</v>
      </c>
      <c r="U25" s="20">
        <v>11.36</v>
      </c>
      <c r="V25" s="20"/>
      <c r="W25" s="20">
        <v>37723</v>
      </c>
      <c r="X25" s="21">
        <f t="shared" si="4"/>
        <v>0.0482063669085662</v>
      </c>
      <c r="Y25" s="22">
        <f t="shared" si="5"/>
        <v>0.4243518213782237</v>
      </c>
      <c r="Z25" s="22">
        <f t="shared" si="6"/>
        <v>1.5559566783868204</v>
      </c>
      <c r="AA25" s="21">
        <f t="shared" si="8"/>
        <v>0.02111260666748129</v>
      </c>
      <c r="AB25" s="21">
        <f t="shared" si="11"/>
        <v>0.18585041080529308</v>
      </c>
      <c r="AC25" s="21">
        <f t="shared" si="9"/>
        <v>1.6726536972476378</v>
      </c>
    </row>
    <row r="26" spans="1:29" ht="12.75">
      <c r="A26" t="s">
        <v>92</v>
      </c>
      <c r="B26" s="20">
        <v>9.613</v>
      </c>
      <c r="C26" s="20"/>
      <c r="D26" s="20">
        <v>2144</v>
      </c>
      <c r="E26" s="21">
        <f t="shared" si="0"/>
        <v>0.0011932007378552515</v>
      </c>
      <c r="F26" s="22">
        <f t="shared" si="1"/>
        <v>0.012412365940447846</v>
      </c>
      <c r="G26" s="22">
        <f t="shared" si="2"/>
        <v>0.04551200844830877</v>
      </c>
      <c r="H26" s="21">
        <f t="shared" si="7"/>
        <v>0.001195713313955686</v>
      </c>
      <c r="I26" s="21">
        <f t="shared" si="10"/>
        <v>0.012438503213936192</v>
      </c>
      <c r="J26" s="21">
        <f t="shared" si="3"/>
        <v>0.045607845117766034</v>
      </c>
      <c r="T26" t="s">
        <v>92</v>
      </c>
      <c r="U26" s="20">
        <v>9.613</v>
      </c>
      <c r="V26" s="20"/>
      <c r="W26" s="20">
        <v>19863</v>
      </c>
      <c r="X26" s="21">
        <f t="shared" si="4"/>
        <v>0.02460662695497286</v>
      </c>
      <c r="Y26" s="22">
        <f t="shared" si="5"/>
        <v>0.2559724014872866</v>
      </c>
      <c r="Z26" s="22">
        <f t="shared" si="6"/>
        <v>0.9385654721200508</v>
      </c>
      <c r="AA26" s="21">
        <f t="shared" si="8"/>
        <v>0.011116817491614688</v>
      </c>
      <c r="AB26" s="21">
        <f t="shared" si="11"/>
        <v>0.11564358152100997</v>
      </c>
      <c r="AC26" s="21">
        <f t="shared" si="9"/>
        <v>1.0407922336890898</v>
      </c>
    </row>
    <row r="27" spans="1:29" ht="12.75">
      <c r="A27" t="s">
        <v>93</v>
      </c>
      <c r="B27" s="20">
        <v>9.126</v>
      </c>
      <c r="C27" s="20"/>
      <c r="D27" s="20">
        <v>2509</v>
      </c>
      <c r="E27" s="21">
        <f t="shared" si="0"/>
        <v>0.001675502254264074</v>
      </c>
      <c r="F27" s="22">
        <f t="shared" si="1"/>
        <v>0.018359656522727086</v>
      </c>
      <c r="G27" s="22">
        <f t="shared" si="2"/>
        <v>0.06731874058333265</v>
      </c>
      <c r="H27" s="21">
        <f t="shared" si="7"/>
        <v>0.0016987102593310308</v>
      </c>
      <c r="I27" s="21">
        <f t="shared" si="10"/>
        <v>0.0186139629556326</v>
      </c>
      <c r="J27" s="21">
        <f t="shared" si="3"/>
        <v>0.06825119750398619</v>
      </c>
      <c r="T27" t="s">
        <v>93</v>
      </c>
      <c r="U27" s="20">
        <v>9.126</v>
      </c>
      <c r="V27" s="20"/>
      <c r="W27" s="20">
        <v>16969</v>
      </c>
      <c r="X27" s="21">
        <f t="shared" si="4"/>
        <v>0.020782570548158796</v>
      </c>
      <c r="Y27" s="22">
        <f t="shared" si="5"/>
        <v>0.2277292411588735</v>
      </c>
      <c r="Z27" s="22">
        <f t="shared" si="6"/>
        <v>0.8350072175825362</v>
      </c>
      <c r="AA27" s="21">
        <f t="shared" si="8"/>
        <v>0.009497119066365084</v>
      </c>
      <c r="AB27" s="21">
        <f t="shared" si="11"/>
        <v>0.10406661260535925</v>
      </c>
      <c r="AC27" s="21">
        <f t="shared" si="9"/>
        <v>0.9365995134482332</v>
      </c>
    </row>
    <row r="28" spans="1:29" ht="12.75">
      <c r="A28" t="s">
        <v>7</v>
      </c>
      <c r="B28" s="20">
        <v>8.041</v>
      </c>
      <c r="C28" s="20"/>
      <c r="D28" s="20">
        <v>5845</v>
      </c>
      <c r="E28" s="21">
        <f t="shared" si="0"/>
        <v>0.006083605976838956</v>
      </c>
      <c r="F28" s="22">
        <f t="shared" si="1"/>
        <v>0.07565733088967734</v>
      </c>
      <c r="G28" s="22">
        <f t="shared" si="2"/>
        <v>0.27741021326215026</v>
      </c>
      <c r="H28" s="21">
        <f t="shared" si="7"/>
        <v>0.006295964532679388</v>
      </c>
      <c r="I28" s="21">
        <f t="shared" si="10"/>
        <v>0.07829827798382524</v>
      </c>
      <c r="J28" s="21">
        <f t="shared" si="3"/>
        <v>0.28709368594069257</v>
      </c>
      <c r="T28" t="s">
        <v>7</v>
      </c>
      <c r="U28" s="20">
        <v>8.041</v>
      </c>
      <c r="V28" s="20"/>
      <c r="W28" s="20">
        <v>38500</v>
      </c>
      <c r="X28" s="21">
        <f t="shared" si="4"/>
        <v>0.04923307452020909</v>
      </c>
      <c r="Y28" s="22">
        <f t="shared" si="5"/>
        <v>0.6122755194653537</v>
      </c>
      <c r="Z28" s="22">
        <f t="shared" si="6"/>
        <v>2.2450102380396304</v>
      </c>
      <c r="AA28" s="21">
        <f t="shared" si="8"/>
        <v>0.02154747386734962</v>
      </c>
      <c r="AB28" s="21">
        <f t="shared" si="11"/>
        <v>0.267970076698789</v>
      </c>
      <c r="AC28" s="21">
        <f t="shared" si="9"/>
        <v>2.411730690289101</v>
      </c>
    </row>
    <row r="29" spans="1:29" ht="12.75">
      <c r="A29" t="s">
        <v>6</v>
      </c>
      <c r="B29" s="20">
        <v>5.98</v>
      </c>
      <c r="C29" s="20"/>
      <c r="D29" s="20">
        <v>14031</v>
      </c>
      <c r="E29" s="21">
        <f t="shared" si="0"/>
        <v>0.016900373684572166</v>
      </c>
      <c r="F29" s="22">
        <f t="shared" si="1"/>
        <v>0.28261494455806296</v>
      </c>
      <c r="G29" s="22">
        <f t="shared" si="2"/>
        <v>1.0362547967128977</v>
      </c>
      <c r="H29" s="21">
        <f t="shared" si="7"/>
        <v>0.017576876847316573</v>
      </c>
      <c r="I29" s="21">
        <f t="shared" si="10"/>
        <v>0.2939277064768658</v>
      </c>
      <c r="J29" s="21">
        <f t="shared" si="3"/>
        <v>1.0777349237485079</v>
      </c>
      <c r="T29" t="s">
        <v>6</v>
      </c>
      <c r="U29" s="20">
        <v>5.98</v>
      </c>
      <c r="V29" s="20"/>
      <c r="W29" s="20">
        <v>104636</v>
      </c>
      <c r="X29" s="21">
        <f t="shared" si="4"/>
        <v>0.13662346654545263</v>
      </c>
      <c r="Y29" s="22">
        <f t="shared" si="5"/>
        <v>2.2846733536028863</v>
      </c>
      <c r="Z29" s="22">
        <f t="shared" si="6"/>
        <v>8.37713562987725</v>
      </c>
      <c r="AA29" s="21">
        <f t="shared" si="8"/>
        <v>0.058562116248934926</v>
      </c>
      <c r="AB29" s="21">
        <f t="shared" si="11"/>
        <v>0.9792996028249987</v>
      </c>
      <c r="AC29" s="21">
        <f t="shared" si="9"/>
        <v>8.813696425424988</v>
      </c>
    </row>
    <row r="30" spans="1:29" ht="12.75">
      <c r="A30" t="s">
        <v>43</v>
      </c>
      <c r="B30" s="20">
        <v>0</v>
      </c>
      <c r="C30" s="20"/>
      <c r="D30" s="20">
        <v>1599</v>
      </c>
      <c r="E30" s="21">
        <f t="shared" si="0"/>
        <v>0.00047305189828591364</v>
      </c>
      <c r="F30" s="22" t="e">
        <f t="shared" si="1"/>
        <v>#DIV/0!</v>
      </c>
      <c r="G30" s="22" t="e">
        <f t="shared" si="2"/>
        <v>#DIV/0!</v>
      </c>
      <c r="H30" s="21">
        <f t="shared" si="7"/>
        <v>0.00044466308045003436</v>
      </c>
      <c r="I30" s="21" t="e">
        <f t="shared" si="10"/>
        <v>#DIV/0!</v>
      </c>
      <c r="J30" s="21" t="e">
        <f t="shared" si="3"/>
        <v>#DIV/0!</v>
      </c>
      <c r="T30" t="s">
        <v>43</v>
      </c>
      <c r="U30" s="20">
        <v>0</v>
      </c>
      <c r="V30" s="20"/>
      <c r="W30" s="20">
        <v>0</v>
      </c>
      <c r="X30" s="21">
        <f t="shared" si="4"/>
        <v>-0.0016398251557899967</v>
      </c>
      <c r="Y30" s="22" t="e">
        <f t="shared" si="5"/>
        <v>#DIV/0!</v>
      </c>
      <c r="Z30" s="22" t="e">
        <f t="shared" si="6"/>
        <v>#DIV/0!</v>
      </c>
      <c r="AA30" s="21">
        <f t="shared" si="8"/>
        <v>0</v>
      </c>
      <c r="AB30" s="21" t="e">
        <f t="shared" si="11"/>
        <v>#DIV/0!</v>
      </c>
      <c r="AC30" s="21" t="e">
        <f t="shared" si="9"/>
        <v>#DIV/0!</v>
      </c>
    </row>
    <row r="31" spans="1:29" ht="12.75">
      <c r="A31" t="s">
        <v>84</v>
      </c>
      <c r="B31" s="20">
        <v>8.438</v>
      </c>
      <c r="C31" s="20"/>
      <c r="D31" s="20">
        <v>1532</v>
      </c>
      <c r="E31" s="21">
        <f t="shared" si="0"/>
        <v>0.0003845198391094996</v>
      </c>
      <c r="F31" s="22">
        <f t="shared" si="1"/>
        <v>0.004557002122653467</v>
      </c>
      <c r="G31" s="22">
        <f t="shared" si="2"/>
        <v>0.016709007783062713</v>
      </c>
      <c r="H31" s="21">
        <f t="shared" si="7"/>
        <v>0.0003523321343126423</v>
      </c>
      <c r="I31" s="21">
        <f t="shared" si="10"/>
        <v>0.00417554081906426</v>
      </c>
      <c r="J31" s="21">
        <f t="shared" si="3"/>
        <v>0.015310316336568952</v>
      </c>
      <c r="T31" t="s">
        <v>84</v>
      </c>
      <c r="U31" s="20">
        <v>8.438</v>
      </c>
      <c r="V31" s="20"/>
      <c r="W31" s="20">
        <v>11765</v>
      </c>
      <c r="X31" s="21">
        <f t="shared" si="4"/>
        <v>0.01390614016078479</v>
      </c>
      <c r="Y31" s="22">
        <f t="shared" si="5"/>
        <v>0.16480374686874605</v>
      </c>
      <c r="Z31" s="22">
        <f t="shared" si="6"/>
        <v>0.6042804051854022</v>
      </c>
      <c r="AA31" s="21">
        <f t="shared" si="8"/>
        <v>0.0065845722090745</v>
      </c>
      <c r="AB31" s="21">
        <f t="shared" si="11"/>
        <v>0.0780347500482875</v>
      </c>
      <c r="AC31" s="21">
        <f t="shared" si="9"/>
        <v>0.7023127504345875</v>
      </c>
    </row>
    <row r="32" spans="1:29" s="3" customFormat="1" ht="12.75">
      <c r="A32" t="s">
        <v>85</v>
      </c>
      <c r="B32" s="20">
        <v>6.38</v>
      </c>
      <c r="C32" s="20"/>
      <c r="D32" s="20">
        <v>1752</v>
      </c>
      <c r="E32" s="21">
        <f t="shared" si="0"/>
        <v>0.0006752221229723515</v>
      </c>
      <c r="F32" s="22">
        <f t="shared" si="1"/>
        <v>0.010583418855366011</v>
      </c>
      <c r="G32" s="22">
        <f t="shared" si="2"/>
        <v>0.03880586913634204</v>
      </c>
      <c r="H32" s="21">
        <f t="shared" si="7"/>
        <v>0.0006555083753607954</v>
      </c>
      <c r="I32" s="21">
        <f t="shared" si="10"/>
        <v>0.010274425946093972</v>
      </c>
      <c r="J32" s="21">
        <f t="shared" si="3"/>
        <v>0.0376728951356779</v>
      </c>
      <c r="T32" t="s">
        <v>85</v>
      </c>
      <c r="U32" s="20">
        <v>6.38</v>
      </c>
      <c r="V32" s="20"/>
      <c r="W32" s="20">
        <v>15649</v>
      </c>
      <c r="X32" s="21">
        <f t="shared" si="4"/>
        <v>0.019038356844981685</v>
      </c>
      <c r="Y32" s="22">
        <f t="shared" si="5"/>
        <v>0.2984068471000264</v>
      </c>
      <c r="Z32" s="22">
        <f t="shared" si="6"/>
        <v>1.0941584393667634</v>
      </c>
      <c r="AA32" s="21">
        <f t="shared" si="8"/>
        <v>0.008758348533770239</v>
      </c>
      <c r="AB32" s="21">
        <f t="shared" si="11"/>
        <v>0.1372781901844865</v>
      </c>
      <c r="AC32" s="21">
        <f t="shared" si="9"/>
        <v>1.2355037116603786</v>
      </c>
    </row>
    <row r="33" spans="1:29" ht="12.75">
      <c r="A33" t="s">
        <v>86</v>
      </c>
      <c r="B33" s="20">
        <v>8.616</v>
      </c>
      <c r="C33" s="20"/>
      <c r="D33" s="20">
        <v>2556</v>
      </c>
      <c r="E33" s="21">
        <f t="shared" si="0"/>
        <v>0.0017376068330893196</v>
      </c>
      <c r="F33" s="22">
        <f t="shared" si="1"/>
        <v>0.02016721022619916</v>
      </c>
      <c r="G33" s="22">
        <f t="shared" si="2"/>
        <v>0.0739464374960636</v>
      </c>
      <c r="H33" s="21">
        <f t="shared" si="7"/>
        <v>0.0017634797290095</v>
      </c>
      <c r="I33" s="21">
        <f t="shared" si="10"/>
        <v>0.02046749917606198</v>
      </c>
      <c r="J33" s="21">
        <f t="shared" si="3"/>
        <v>0.07504749697889393</v>
      </c>
      <c r="T33" t="s">
        <v>86</v>
      </c>
      <c r="U33" s="20">
        <v>8.616</v>
      </c>
      <c r="V33" s="20"/>
      <c r="W33" s="20">
        <v>26936</v>
      </c>
      <c r="X33" s="21">
        <f t="shared" si="4"/>
        <v>0.03395270538116355</v>
      </c>
      <c r="Y33" s="22">
        <f t="shared" si="5"/>
        <v>0.3940657541917776</v>
      </c>
      <c r="Z33" s="22">
        <f t="shared" si="6"/>
        <v>1.444907765369851</v>
      </c>
      <c r="AA33" s="21">
        <f t="shared" si="8"/>
        <v>0.01507539626210206</v>
      </c>
      <c r="AB33" s="21">
        <f t="shared" si="11"/>
        <v>0.17496978020081316</v>
      </c>
      <c r="AC33" s="21">
        <f t="shared" si="9"/>
        <v>1.5747280218073185</v>
      </c>
    </row>
    <row r="34" spans="1:29" ht="12.75">
      <c r="A34" t="s">
        <v>87</v>
      </c>
      <c r="B34" s="20">
        <v>6.896</v>
      </c>
      <c r="C34" s="20"/>
      <c r="D34" s="20">
        <v>1526</v>
      </c>
      <c r="E34" s="21">
        <f t="shared" si="0"/>
        <v>0.0003765915950041491</v>
      </c>
      <c r="F34" s="22">
        <f t="shared" si="1"/>
        <v>0.005461015008760863</v>
      </c>
      <c r="G34" s="22">
        <f t="shared" si="2"/>
        <v>0.02002372169878983</v>
      </c>
      <c r="H34" s="21">
        <f t="shared" si="7"/>
        <v>0.0003440636913749654</v>
      </c>
      <c r="I34" s="21">
        <f t="shared" si="10"/>
        <v>0.004989322670750658</v>
      </c>
      <c r="J34" s="21">
        <f t="shared" si="3"/>
        <v>0.018294183126085748</v>
      </c>
      <c r="T34" t="s">
        <v>87</v>
      </c>
      <c r="U34" s="20">
        <v>6.896</v>
      </c>
      <c r="V34" s="20"/>
      <c r="W34" s="20">
        <v>7193</v>
      </c>
      <c r="X34" s="21">
        <f t="shared" si="4"/>
        <v>0.007864818152507703</v>
      </c>
      <c r="Y34" s="22">
        <f t="shared" si="5"/>
        <v>0.11404898713033214</v>
      </c>
      <c r="Z34" s="22">
        <f t="shared" si="6"/>
        <v>0.41817961947788446</v>
      </c>
      <c r="AA34" s="21">
        <f t="shared" si="8"/>
        <v>0.0040257397279959955</v>
      </c>
      <c r="AB34" s="21">
        <f t="shared" si="11"/>
        <v>0.05837789628764494</v>
      </c>
      <c r="AC34" s="21">
        <f t="shared" si="9"/>
        <v>0.5254010665888045</v>
      </c>
    </row>
    <row r="35" spans="1:29" ht="12.75">
      <c r="A35" t="s">
        <v>88</v>
      </c>
      <c r="B35" s="20">
        <v>9.463</v>
      </c>
      <c r="C35" s="20"/>
      <c r="D35" s="20">
        <v>3903</v>
      </c>
      <c r="E35" s="21">
        <f t="shared" si="0"/>
        <v>0.0035174976347405085</v>
      </c>
      <c r="F35" s="22">
        <f t="shared" si="1"/>
        <v>0.03717106239818777</v>
      </c>
      <c r="G35" s="22">
        <f t="shared" si="2"/>
        <v>0.13629389546002182</v>
      </c>
      <c r="H35" s="21">
        <f t="shared" si="7"/>
        <v>0.003619745168517964</v>
      </c>
      <c r="I35" s="21">
        <f t="shared" si="10"/>
        <v>0.03825156048312337</v>
      </c>
      <c r="J35" s="21">
        <f t="shared" si="3"/>
        <v>0.14025572177145237</v>
      </c>
      <c r="T35" t="s">
        <v>88</v>
      </c>
      <c r="U35" s="20">
        <v>9.463</v>
      </c>
      <c r="V35" s="20"/>
      <c r="W35" s="20">
        <v>67748</v>
      </c>
      <c r="X35" s="21">
        <f t="shared" si="4"/>
        <v>0.0878806217857577</v>
      </c>
      <c r="Y35" s="22">
        <f t="shared" si="5"/>
        <v>0.9286761258137769</v>
      </c>
      <c r="Z35" s="22">
        <f t="shared" si="6"/>
        <v>3.4051457946505153</v>
      </c>
      <c r="AA35" s="21">
        <f t="shared" si="8"/>
        <v>0.03791683791078447</v>
      </c>
      <c r="AB35" s="21">
        <f t="shared" si="11"/>
        <v>0.4006851728921534</v>
      </c>
      <c r="AC35" s="21">
        <f t="shared" si="9"/>
        <v>3.6061665560293803</v>
      </c>
    </row>
    <row r="36" spans="1:29" ht="12.75">
      <c r="A36" t="s">
        <v>89</v>
      </c>
      <c r="B36" s="20">
        <v>8.675</v>
      </c>
      <c r="C36" s="20"/>
      <c r="D36" s="20">
        <v>2638</v>
      </c>
      <c r="E36" s="21">
        <f t="shared" si="0"/>
        <v>0.0018459595025291098</v>
      </c>
      <c r="F36" s="22">
        <f t="shared" si="1"/>
        <v>0.021279072075263514</v>
      </c>
      <c r="G36" s="22">
        <f t="shared" si="2"/>
        <v>0.07802326427596622</v>
      </c>
      <c r="H36" s="21">
        <f t="shared" si="7"/>
        <v>0.0018764817824910842</v>
      </c>
      <c r="I36" s="21">
        <f t="shared" si="10"/>
        <v>0.02163091391920558</v>
      </c>
      <c r="J36" s="21">
        <f t="shared" si="3"/>
        <v>0.07931335103708713</v>
      </c>
      <c r="T36" t="s">
        <v>89</v>
      </c>
      <c r="U36" s="20">
        <v>8.675</v>
      </c>
      <c r="V36" s="20"/>
      <c r="W36" s="20">
        <v>18938</v>
      </c>
      <c r="X36" s="21">
        <f t="shared" si="4"/>
        <v>0.02338435598873132</v>
      </c>
      <c r="Y36" s="22">
        <f t="shared" si="5"/>
        <v>0.26956029958191724</v>
      </c>
      <c r="Z36" s="22">
        <f t="shared" si="6"/>
        <v>0.9883877651336966</v>
      </c>
      <c r="AA36" s="21">
        <f t="shared" si="8"/>
        <v>0.010599118444152391</v>
      </c>
      <c r="AB36" s="21">
        <f t="shared" si="11"/>
        <v>0.12218003970204486</v>
      </c>
      <c r="AC36" s="21">
        <f t="shared" si="9"/>
        <v>1.0996203573184038</v>
      </c>
    </row>
    <row r="37" spans="1:29" s="8" customFormat="1" ht="12.75">
      <c r="A37" t="s">
        <v>90</v>
      </c>
      <c r="B37" s="20">
        <v>6.833</v>
      </c>
      <c r="C37" s="20"/>
      <c r="D37" s="20">
        <v>1808</v>
      </c>
      <c r="E37" s="21">
        <f t="shared" si="0"/>
        <v>0.000749219067955623</v>
      </c>
      <c r="F37" s="22">
        <f t="shared" si="1"/>
        <v>0.010964716346489434</v>
      </c>
      <c r="G37" s="22">
        <f t="shared" si="2"/>
        <v>0.04020395993712792</v>
      </c>
      <c r="H37" s="21">
        <f t="shared" si="7"/>
        <v>0.0007326805094457797</v>
      </c>
      <c r="I37" s="21">
        <f t="shared" si="10"/>
        <v>0.010722676854175028</v>
      </c>
      <c r="J37" s="21">
        <f t="shared" si="3"/>
        <v>0.03931648179864177</v>
      </c>
      <c r="T37" t="s">
        <v>90</v>
      </c>
      <c r="U37" s="20">
        <v>6.833</v>
      </c>
      <c r="V37" s="20"/>
      <c r="W37" s="20">
        <v>7582</v>
      </c>
      <c r="X37" s="21">
        <f t="shared" si="4"/>
        <v>0.008378832645337928</v>
      </c>
      <c r="Y37" s="22">
        <f t="shared" si="5"/>
        <v>0.12262304471444355</v>
      </c>
      <c r="Z37" s="22">
        <f t="shared" si="6"/>
        <v>0.44961783061962635</v>
      </c>
      <c r="AA37" s="21">
        <f t="shared" si="8"/>
        <v>0.004243453165253112</v>
      </c>
      <c r="AB37" s="21">
        <f t="shared" si="11"/>
        <v>0.062102343996094135</v>
      </c>
      <c r="AC37" s="21">
        <f t="shared" si="9"/>
        <v>0.5589210959648472</v>
      </c>
    </row>
    <row r="38" spans="1:29" s="3" customFormat="1" ht="12.75">
      <c r="A38" t="s">
        <v>91</v>
      </c>
      <c r="B38" s="20">
        <v>7.477</v>
      </c>
      <c r="C38" s="20"/>
      <c r="D38" s="20">
        <v>1827</v>
      </c>
      <c r="E38" s="21">
        <f t="shared" si="0"/>
        <v>0.0007743251742892329</v>
      </c>
      <c r="F38" s="22">
        <f t="shared" si="1"/>
        <v>0.010356094346519096</v>
      </c>
      <c r="G38" s="22">
        <f t="shared" si="2"/>
        <v>0.03797234593723669</v>
      </c>
      <c r="H38" s="21">
        <f t="shared" si="7"/>
        <v>0.0007588639120817566</v>
      </c>
      <c r="I38" s="21">
        <f t="shared" si="10"/>
        <v>0.01014931004522879</v>
      </c>
      <c r="J38" s="21">
        <f t="shared" si="3"/>
        <v>0.03721413683250556</v>
      </c>
      <c r="T38" t="s">
        <v>91</v>
      </c>
      <c r="U38" s="20">
        <v>7.477</v>
      </c>
      <c r="V38" s="20"/>
      <c r="W38" s="20">
        <v>21355</v>
      </c>
      <c r="X38" s="21">
        <f t="shared" si="4"/>
        <v>0.02657811698917002</v>
      </c>
      <c r="Y38" s="22">
        <f t="shared" si="5"/>
        <v>0.35546498581209063</v>
      </c>
      <c r="Z38" s="22">
        <f t="shared" si="6"/>
        <v>1.3033716146443324</v>
      </c>
      <c r="AA38" s="21">
        <f t="shared" si="8"/>
        <v>0.011951852063305225</v>
      </c>
      <c r="AB38" s="21">
        <f t="shared" si="11"/>
        <v>0.15984822874555601</v>
      </c>
      <c r="AC38" s="21">
        <f t="shared" si="9"/>
        <v>1.4386340587100042</v>
      </c>
    </row>
    <row r="39" spans="1:29" s="8" customFormat="1" ht="12.75">
      <c r="A39" t="s">
        <v>92</v>
      </c>
      <c r="B39" s="20">
        <v>7.642</v>
      </c>
      <c r="C39" s="20"/>
      <c r="D39" s="20">
        <v>1813</v>
      </c>
      <c r="E39" s="21">
        <f t="shared" si="0"/>
        <v>0.0007558259380434151</v>
      </c>
      <c r="F39" s="22">
        <f t="shared" si="1"/>
        <v>0.009890420544928226</v>
      </c>
      <c r="G39" s="22">
        <f t="shared" si="2"/>
        <v>0.0362648753314035</v>
      </c>
      <c r="H39" s="21">
        <f t="shared" si="7"/>
        <v>0.0007395708785605104</v>
      </c>
      <c r="I39" s="21">
        <f t="shared" si="10"/>
        <v>0.009677713668679802</v>
      </c>
      <c r="J39" s="21">
        <f t="shared" si="3"/>
        <v>0.035484950118492606</v>
      </c>
      <c r="T39" t="s">
        <v>92</v>
      </c>
      <c r="U39" s="20">
        <v>7.642</v>
      </c>
      <c r="V39" s="20"/>
      <c r="W39" s="20">
        <v>15264</v>
      </c>
      <c r="X39" s="21">
        <f t="shared" si="4"/>
        <v>0.018529627848221694</v>
      </c>
      <c r="Y39" s="22">
        <f t="shared" si="5"/>
        <v>0.2424709218558191</v>
      </c>
      <c r="Z39" s="22">
        <f t="shared" si="6"/>
        <v>0.88906004680467</v>
      </c>
      <c r="AA39" s="21">
        <f t="shared" si="8"/>
        <v>0.008542873795096743</v>
      </c>
      <c r="AB39" s="21">
        <f t="shared" si="11"/>
        <v>0.11178845583743448</v>
      </c>
      <c r="AC39" s="21">
        <f t="shared" si="9"/>
        <v>1.0060961025369104</v>
      </c>
    </row>
    <row r="40" spans="1:29" s="3" customFormat="1" ht="12.75">
      <c r="A40" t="s">
        <v>6</v>
      </c>
      <c r="B40" s="20">
        <v>8.452</v>
      </c>
      <c r="C40" s="20"/>
      <c r="D40" s="20">
        <v>21322</v>
      </c>
      <c r="E40" s="21">
        <f t="shared" si="0"/>
        <v>0.02653451164659059</v>
      </c>
      <c r="F40" s="22">
        <f t="shared" si="1"/>
        <v>0.31394358313524123</v>
      </c>
      <c r="G40" s="22">
        <f t="shared" si="2"/>
        <v>1.1511264714958844</v>
      </c>
      <c r="H40" s="21">
        <f t="shared" si="7"/>
        <v>0.02762441309041695</v>
      </c>
      <c r="I40" s="21">
        <f t="shared" si="10"/>
        <v>0.3268387729580803</v>
      </c>
      <c r="J40" s="21">
        <f t="shared" si="3"/>
        <v>1.1984088341796277</v>
      </c>
      <c r="T40" t="s">
        <v>6</v>
      </c>
      <c r="U40" s="20">
        <v>8.452</v>
      </c>
      <c r="V40" s="20"/>
      <c r="W40" s="20">
        <v>190359</v>
      </c>
      <c r="X40" s="21">
        <f t="shared" si="4"/>
        <v>0.24989561145261288</v>
      </c>
      <c r="Y40" s="22">
        <f t="shared" si="5"/>
        <v>2.9566447166660303</v>
      </c>
      <c r="Z40" s="22">
        <f t="shared" si="6"/>
        <v>10.841030627775444</v>
      </c>
      <c r="AA40" s="21">
        <f t="shared" si="8"/>
        <v>0.1065391059198651</v>
      </c>
      <c r="AB40" s="21">
        <f t="shared" si="11"/>
        <v>1.2605194737324312</v>
      </c>
      <c r="AC40" s="21">
        <f t="shared" si="9"/>
        <v>11.344675263591881</v>
      </c>
    </row>
    <row r="41" spans="1:29" s="3" customFormat="1" ht="12.75">
      <c r="A41" t="s">
        <v>7</v>
      </c>
      <c r="B41" s="20">
        <v>6.71</v>
      </c>
      <c r="C41" s="20"/>
      <c r="D41" s="20">
        <v>5263</v>
      </c>
      <c r="E41" s="21">
        <f t="shared" si="0"/>
        <v>0.005314566298619957</v>
      </c>
      <c r="F41" s="22">
        <f t="shared" si="1"/>
        <v>0.0792036706202676</v>
      </c>
      <c r="G41" s="22">
        <f t="shared" si="2"/>
        <v>0.2904134589409812</v>
      </c>
      <c r="H41" s="21">
        <f t="shared" si="7"/>
        <v>0.0054939255677247285</v>
      </c>
      <c r="I41" s="21">
        <f t="shared" si="10"/>
        <v>0.08187668506296167</v>
      </c>
      <c r="J41" s="21">
        <f t="shared" si="3"/>
        <v>0.3002145118975261</v>
      </c>
      <c r="T41" t="s">
        <v>7</v>
      </c>
      <c r="U41" s="20">
        <v>6.71</v>
      </c>
      <c r="V41" s="20"/>
      <c r="W41" s="20">
        <v>31974</v>
      </c>
      <c r="X41" s="21">
        <f t="shared" si="4"/>
        <v>0.04060978768162286</v>
      </c>
      <c r="Y41" s="22">
        <f t="shared" si="5"/>
        <v>0.6052129311717267</v>
      </c>
      <c r="Z41" s="22">
        <f t="shared" si="6"/>
        <v>2.219114080962998</v>
      </c>
      <c r="AA41" s="21">
        <f t="shared" si="8"/>
        <v>0.01789503712817238</v>
      </c>
      <c r="AB41" s="21">
        <f t="shared" si="11"/>
        <v>0.2666920585420623</v>
      </c>
      <c r="AC41" s="21">
        <f t="shared" si="9"/>
        <v>2.4002285268785606</v>
      </c>
    </row>
    <row r="42" spans="1:29" ht="12.75">
      <c r="A42" t="s">
        <v>84</v>
      </c>
      <c r="B42" s="20">
        <v>10.72</v>
      </c>
      <c r="C42" s="20"/>
      <c r="D42" s="20">
        <v>1717</v>
      </c>
      <c r="E42" s="21">
        <f t="shared" si="0"/>
        <v>0.0006289740323578069</v>
      </c>
      <c r="F42" s="22">
        <f t="shared" si="1"/>
        <v>0.0058672950779646155</v>
      </c>
      <c r="G42" s="22">
        <f t="shared" si="2"/>
        <v>0.021513415285870256</v>
      </c>
      <c r="H42" s="21">
        <f t="shared" si="7"/>
        <v>0.0006072757915576801</v>
      </c>
      <c r="I42" s="21">
        <f t="shared" si="10"/>
        <v>0.005664886115276866</v>
      </c>
      <c r="J42" s="21">
        <f t="shared" si="3"/>
        <v>0.02077124908934851</v>
      </c>
      <c r="T42" t="s">
        <v>84</v>
      </c>
      <c r="U42" s="20">
        <v>10.72</v>
      </c>
      <c r="V42" s="20"/>
      <c r="W42" s="20">
        <v>13341</v>
      </c>
      <c r="X42" s="21">
        <f t="shared" si="4"/>
        <v>0.015988625612456855</v>
      </c>
      <c r="Y42" s="22">
        <f t="shared" si="5"/>
        <v>0.14914762698187364</v>
      </c>
      <c r="Z42" s="22">
        <f t="shared" si="6"/>
        <v>0.54687463226687</v>
      </c>
      <c r="AA42" s="21">
        <f t="shared" si="8"/>
        <v>0.007466619451021072</v>
      </c>
      <c r="AB42" s="21">
        <f t="shared" si="11"/>
        <v>0.06965130084907717</v>
      </c>
      <c r="AC42" s="21">
        <f t="shared" si="9"/>
        <v>0.6268617076416945</v>
      </c>
    </row>
    <row r="43" spans="1:29" ht="12.75">
      <c r="A43" t="s">
        <v>85</v>
      </c>
      <c r="B43" s="20">
        <v>6.495</v>
      </c>
      <c r="C43" s="20"/>
      <c r="D43" s="20">
        <v>1751</v>
      </c>
      <c r="E43" s="21">
        <f t="shared" si="0"/>
        <v>0.0006739007489547931</v>
      </c>
      <c r="F43" s="22">
        <f t="shared" si="1"/>
        <v>0.010375685126324759</v>
      </c>
      <c r="G43" s="22">
        <f t="shared" si="2"/>
        <v>0.038044178796524115</v>
      </c>
      <c r="H43" s="21">
        <f t="shared" si="7"/>
        <v>0.0006541303015378491</v>
      </c>
      <c r="I43" s="21">
        <f t="shared" si="10"/>
        <v>0.010071290246926082</v>
      </c>
      <c r="J43" s="21">
        <f t="shared" si="3"/>
        <v>0.03692806423872897</v>
      </c>
      <c r="T43" t="s">
        <v>85</v>
      </c>
      <c r="U43" s="20">
        <v>6.495</v>
      </c>
      <c r="V43" s="20"/>
      <c r="W43" s="20">
        <v>16974</v>
      </c>
      <c r="X43" s="21">
        <f t="shared" si="4"/>
        <v>0.02078917741824659</v>
      </c>
      <c r="Y43" s="22">
        <f t="shared" si="5"/>
        <v>0.3200797139067989</v>
      </c>
      <c r="Z43" s="22">
        <f t="shared" si="6"/>
        <v>1.1736256176582627</v>
      </c>
      <c r="AA43" s="21">
        <f t="shared" si="8"/>
        <v>0.009499917439594609</v>
      </c>
      <c r="AB43" s="21">
        <f t="shared" si="11"/>
        <v>0.14626508759960904</v>
      </c>
      <c r="AC43" s="21">
        <f t="shared" si="9"/>
        <v>1.3163857883964813</v>
      </c>
    </row>
    <row r="44" spans="1:29" ht="12.75">
      <c r="A44" t="s">
        <v>86</v>
      </c>
      <c r="B44" s="20">
        <v>8.97</v>
      </c>
      <c r="C44" s="21"/>
      <c r="D44" s="20">
        <v>1982</v>
      </c>
      <c r="E44" s="21">
        <f t="shared" si="0"/>
        <v>0.0009791381470107877</v>
      </c>
      <c r="F44" s="22">
        <f t="shared" si="1"/>
        <v>0.010915698405917365</v>
      </c>
      <c r="G44" s="22">
        <f t="shared" si="2"/>
        <v>0.04002422748836367</v>
      </c>
      <c r="H44" s="21">
        <f t="shared" si="7"/>
        <v>0.0009724653546384098</v>
      </c>
      <c r="I44" s="21">
        <f t="shared" si="10"/>
        <v>0.010841308301431547</v>
      </c>
      <c r="J44" s="21">
        <f t="shared" si="3"/>
        <v>0.03975146377191568</v>
      </c>
      <c r="T44" t="s">
        <v>86</v>
      </c>
      <c r="U44" s="20">
        <v>8.97</v>
      </c>
      <c r="V44" s="21"/>
      <c r="W44" s="20">
        <v>30274</v>
      </c>
      <c r="X44" s="21">
        <f t="shared" si="4"/>
        <v>0.03836345185177355</v>
      </c>
      <c r="Y44" s="22">
        <f t="shared" si="5"/>
        <v>0.4276861967867731</v>
      </c>
      <c r="Z44" s="22">
        <f t="shared" si="6"/>
        <v>1.5681827215515014</v>
      </c>
      <c r="AA44" s="21">
        <f t="shared" si="8"/>
        <v>0.016943590230133566</v>
      </c>
      <c r="AB44" s="21">
        <f t="shared" si="11"/>
        <v>0.18889175284429838</v>
      </c>
      <c r="AC44" s="21">
        <f t="shared" si="9"/>
        <v>1.7000257755986854</v>
      </c>
    </row>
    <row r="45" spans="1:30" ht="12.75">
      <c r="A45" t="s">
        <v>87</v>
      </c>
      <c r="B45" s="20">
        <v>8.674</v>
      </c>
      <c r="C45" s="21"/>
      <c r="D45" s="20">
        <v>2049</v>
      </c>
      <c r="E45" s="21">
        <f t="shared" si="0"/>
        <v>0.0010676702061872018</v>
      </c>
      <c r="F45" s="22">
        <f t="shared" si="1"/>
        <v>0.012308856423647705</v>
      </c>
      <c r="G45" s="22">
        <f t="shared" si="2"/>
        <v>0.045132473553374915</v>
      </c>
      <c r="H45" s="21">
        <f t="shared" si="7"/>
        <v>0.0010647963007758018</v>
      </c>
      <c r="I45" s="21">
        <f t="shared" si="10"/>
        <v>0.012275724011710882</v>
      </c>
      <c r="J45" s="21">
        <f t="shared" si="3"/>
        <v>0.0450109880429399</v>
      </c>
      <c r="K45" s="8"/>
      <c r="L45" s="12"/>
      <c r="T45" t="s">
        <v>87</v>
      </c>
      <c r="U45" s="20">
        <v>8.674</v>
      </c>
      <c r="V45" s="21"/>
      <c r="W45" s="20">
        <v>1952</v>
      </c>
      <c r="X45" s="21">
        <f t="shared" si="4"/>
        <v>0.0009394969264840352</v>
      </c>
      <c r="Y45" s="22">
        <f t="shared" si="5"/>
        <v>0.010831184303482075</v>
      </c>
      <c r="Z45" s="22">
        <f t="shared" si="6"/>
        <v>0.03971434244610094</v>
      </c>
      <c r="AA45" s="21">
        <f t="shared" si="8"/>
        <v>0.001092484908806921</v>
      </c>
      <c r="AB45" s="21">
        <f t="shared" si="11"/>
        <v>0.01259493784651742</v>
      </c>
      <c r="AC45" s="21">
        <f t="shared" si="9"/>
        <v>0.11335444061865677</v>
      </c>
      <c r="AD45" s="8"/>
    </row>
    <row r="46" spans="1:30" ht="12.75">
      <c r="A46" t="s">
        <v>88</v>
      </c>
      <c r="B46" s="20">
        <v>9.578</v>
      </c>
      <c r="C46" s="21"/>
      <c r="D46" s="20">
        <v>3384</v>
      </c>
      <c r="E46" s="21">
        <f t="shared" si="0"/>
        <v>0.00283170451962769</v>
      </c>
      <c r="F46" s="22">
        <f t="shared" si="1"/>
        <v>0.02956467445842232</v>
      </c>
      <c r="G46" s="22">
        <f t="shared" si="2"/>
        <v>0.1084038063475485</v>
      </c>
      <c r="H46" s="21">
        <f t="shared" si="7"/>
        <v>0.002904524854408912</v>
      </c>
      <c r="I46" s="21">
        <f t="shared" si="10"/>
        <v>0.030324961937867115</v>
      </c>
      <c r="J46" s="21">
        <f t="shared" si="3"/>
        <v>0.11119152710551276</v>
      </c>
      <c r="K46" s="8"/>
      <c r="L46" s="12"/>
      <c r="T46" t="s">
        <v>88</v>
      </c>
      <c r="U46" s="20">
        <v>9.578</v>
      </c>
      <c r="V46" s="21"/>
      <c r="W46" s="20">
        <v>75634</v>
      </c>
      <c r="X46" s="21">
        <f t="shared" si="4"/>
        <v>0.09830097728822339</v>
      </c>
      <c r="Y46" s="22">
        <f t="shared" si="5"/>
        <v>1.0263204978933327</v>
      </c>
      <c r="Z46" s="22">
        <f t="shared" si="6"/>
        <v>3.7631751589422198</v>
      </c>
      <c r="AA46" s="21">
        <f t="shared" si="8"/>
        <v>0.04233043216839275</v>
      </c>
      <c r="AB46" s="21">
        <f t="shared" si="11"/>
        <v>0.44195481487150506</v>
      </c>
      <c r="AC46" s="21">
        <f t="shared" si="9"/>
        <v>3.9775933338435454</v>
      </c>
      <c r="AD46" s="8"/>
    </row>
    <row r="47" spans="1:30" ht="12.75">
      <c r="A47" t="s">
        <v>89</v>
      </c>
      <c r="B47" s="20">
        <v>8.125</v>
      </c>
      <c r="C47" s="21"/>
      <c r="D47" s="20">
        <v>2419</v>
      </c>
      <c r="E47" s="21">
        <f t="shared" si="0"/>
        <v>0.0015565785926838164</v>
      </c>
      <c r="F47" s="22">
        <f t="shared" si="1"/>
        <v>0.019157890371493125</v>
      </c>
      <c r="G47" s="22">
        <f t="shared" si="2"/>
        <v>0.07024559802880813</v>
      </c>
      <c r="H47" s="21">
        <f t="shared" si="7"/>
        <v>0.0015746836152658774</v>
      </c>
      <c r="I47" s="21">
        <f t="shared" si="10"/>
        <v>0.019380721418656953</v>
      </c>
      <c r="J47" s="21">
        <f t="shared" si="3"/>
        <v>0.07106264520174216</v>
      </c>
      <c r="K47" s="8"/>
      <c r="L47" s="12"/>
      <c r="T47" t="s">
        <v>89</v>
      </c>
      <c r="U47" s="20">
        <v>8.125</v>
      </c>
      <c r="V47" s="21"/>
      <c r="W47" s="20">
        <v>17881</v>
      </c>
      <c r="X47" s="21">
        <f t="shared" si="4"/>
        <v>0.021987663652172074</v>
      </c>
      <c r="Y47" s="22">
        <f t="shared" si="5"/>
        <v>0.27061739879596397</v>
      </c>
      <c r="Z47" s="22">
        <f t="shared" si="6"/>
        <v>0.9922637955852012</v>
      </c>
      <c r="AA47" s="21">
        <f t="shared" si="8"/>
        <v>0.010007542343430612</v>
      </c>
      <c r="AB47" s="21">
        <f t="shared" si="11"/>
        <v>0.12316975191914599</v>
      </c>
      <c r="AC47" s="21">
        <f t="shared" si="9"/>
        <v>1.108527767272314</v>
      </c>
      <c r="AD47" s="8"/>
    </row>
    <row r="48" spans="1:29" s="8" customFormat="1" ht="12.75">
      <c r="A48" t="s">
        <v>90</v>
      </c>
      <c r="B48" s="20">
        <v>10.161</v>
      </c>
      <c r="C48" s="20"/>
      <c r="D48" s="20">
        <v>1994</v>
      </c>
      <c r="E48" s="21">
        <f t="shared" si="0"/>
        <v>0.0009949946352214888</v>
      </c>
      <c r="F48" s="22">
        <f t="shared" si="1"/>
        <v>0.009792290475558399</v>
      </c>
      <c r="G48" s="22">
        <f t="shared" si="2"/>
        <v>0.03590506507704746</v>
      </c>
      <c r="H48" s="21">
        <f t="shared" si="7"/>
        <v>0.0009890022405137635</v>
      </c>
      <c r="I48" s="21">
        <f t="shared" si="10"/>
        <v>0.009733316017259755</v>
      </c>
      <c r="J48" s="21">
        <f t="shared" si="3"/>
        <v>0.0356888253966191</v>
      </c>
      <c r="T48" t="s">
        <v>90</v>
      </c>
      <c r="U48" s="20">
        <v>10.161</v>
      </c>
      <c r="V48" s="20"/>
      <c r="W48" s="20">
        <v>11575</v>
      </c>
      <c r="X48" s="21">
        <f t="shared" si="4"/>
        <v>0.01365507909744869</v>
      </c>
      <c r="Y48" s="22">
        <f t="shared" si="5"/>
        <v>0.13438715773495413</v>
      </c>
      <c r="Z48" s="22">
        <f t="shared" si="6"/>
        <v>0.49275291169483176</v>
      </c>
      <c r="AA48" s="21">
        <f t="shared" si="8"/>
        <v>0.006478234026352515</v>
      </c>
      <c r="AB48" s="21">
        <f t="shared" si="11"/>
        <v>0.06375587074453809</v>
      </c>
      <c r="AC48" s="21">
        <f t="shared" si="9"/>
        <v>0.5738028367008428</v>
      </c>
    </row>
    <row r="49" spans="1:29" s="3" customFormat="1" ht="12.75">
      <c r="A49" t="s">
        <v>91</v>
      </c>
      <c r="B49" s="20">
        <v>8.419</v>
      </c>
      <c r="C49" s="20"/>
      <c r="D49" s="20">
        <v>2090</v>
      </c>
      <c r="E49" s="21">
        <f t="shared" si="0"/>
        <v>0.0011218465409070968</v>
      </c>
      <c r="F49" s="22">
        <f t="shared" si="1"/>
        <v>0.013325175684844955</v>
      </c>
      <c r="G49" s="22">
        <f t="shared" si="2"/>
        <v>0.04885897751109817</v>
      </c>
      <c r="H49" s="21">
        <f t="shared" si="7"/>
        <v>0.001121297327516594</v>
      </c>
      <c r="I49" s="21">
        <f t="shared" si="10"/>
        <v>0.013318652185729824</v>
      </c>
      <c r="J49" s="21">
        <f t="shared" si="3"/>
        <v>0.04883505801434269</v>
      </c>
      <c r="T49" t="s">
        <v>91</v>
      </c>
      <c r="U49" s="20">
        <v>8.419</v>
      </c>
      <c r="V49" s="20"/>
      <c r="W49" s="20">
        <v>18272</v>
      </c>
      <c r="X49" s="21">
        <f t="shared" si="4"/>
        <v>0.022504320893037416</v>
      </c>
      <c r="Y49" s="22">
        <f t="shared" si="5"/>
        <v>0.2673039659465188</v>
      </c>
      <c r="Z49" s="22">
        <f t="shared" si="6"/>
        <v>0.9801145418039022</v>
      </c>
      <c r="AA49" s="21">
        <f t="shared" si="8"/>
        <v>0.010226375129979539</v>
      </c>
      <c r="AB49" s="21">
        <f t="shared" si="11"/>
        <v>0.12146781244779116</v>
      </c>
      <c r="AC49" s="21">
        <f t="shared" si="9"/>
        <v>1.0932103120301204</v>
      </c>
    </row>
    <row r="50" spans="1:29" s="3" customFormat="1" ht="12.75">
      <c r="A50" t="s">
        <v>92</v>
      </c>
      <c r="B50" s="20">
        <v>11.789</v>
      </c>
      <c r="C50" s="21"/>
      <c r="D50" s="20">
        <v>2456</v>
      </c>
      <c r="E50" s="21">
        <f t="shared" si="0"/>
        <v>0.0016054694313334778</v>
      </c>
      <c r="F50" s="22">
        <f t="shared" si="1"/>
        <v>0.013618368235927372</v>
      </c>
      <c r="G50" s="22">
        <f t="shared" si="2"/>
        <v>0.04993401686506704</v>
      </c>
      <c r="H50" s="21">
        <f t="shared" si="7"/>
        <v>0.001625672346714885</v>
      </c>
      <c r="I50" s="21">
        <f t="shared" si="10"/>
        <v>0.013789739135761175</v>
      </c>
      <c r="J50" s="21">
        <f t="shared" si="3"/>
        <v>0.05056237683112431</v>
      </c>
      <c r="T50" t="s">
        <v>92</v>
      </c>
      <c r="U50" s="20">
        <v>11.789</v>
      </c>
      <c r="V50" s="21"/>
      <c r="W50" s="20">
        <v>25840</v>
      </c>
      <c r="X50" s="21">
        <f t="shared" si="4"/>
        <v>0.032504479457919525</v>
      </c>
      <c r="Y50" s="22">
        <f t="shared" si="5"/>
        <v>0.2757187162432736</v>
      </c>
      <c r="Z50" s="22">
        <f t="shared" si="6"/>
        <v>1.0109686262253366</v>
      </c>
      <c r="AA50" s="21">
        <f t="shared" si="8"/>
        <v>0.014461992850189977</v>
      </c>
      <c r="AB50" s="21">
        <f t="shared" si="11"/>
        <v>0.12267361820502146</v>
      </c>
      <c r="AC50" s="21">
        <f t="shared" si="9"/>
        <v>1.104062563845193</v>
      </c>
    </row>
    <row r="51" spans="1:29" s="8" customFormat="1" ht="12.75">
      <c r="A51" t="s">
        <v>93</v>
      </c>
      <c r="B51" s="20">
        <v>6.827</v>
      </c>
      <c r="C51" s="21"/>
      <c r="D51" s="20">
        <v>1922</v>
      </c>
      <c r="E51" s="21">
        <f t="shared" si="0"/>
        <v>0.0008998557059572826</v>
      </c>
      <c r="F51" s="22">
        <f t="shared" si="1"/>
        <v>0.013180836472202764</v>
      </c>
      <c r="G51" s="22">
        <f t="shared" si="2"/>
        <v>0.04832973373141014</v>
      </c>
      <c r="H51" s="21">
        <f t="shared" si="7"/>
        <v>0.0008897809252616408</v>
      </c>
      <c r="I51" s="21">
        <f t="shared" si="10"/>
        <v>0.0130332638825493</v>
      </c>
      <c r="J51" s="21">
        <f t="shared" si="3"/>
        <v>0.0477886342360141</v>
      </c>
      <c r="T51" t="s">
        <v>93</v>
      </c>
      <c r="U51" s="20">
        <v>6.827</v>
      </c>
      <c r="V51" s="21"/>
      <c r="W51" s="20">
        <v>11228</v>
      </c>
      <c r="X51" s="21">
        <f t="shared" si="4"/>
        <v>0.01319656231335592</v>
      </c>
      <c r="Y51" s="22">
        <f t="shared" si="5"/>
        <v>0.1932995798060044</v>
      </c>
      <c r="Z51" s="22">
        <f t="shared" si="6"/>
        <v>0.7087651259553495</v>
      </c>
      <c r="AA51" s="21">
        <f t="shared" si="8"/>
        <v>0.006284026924223416</v>
      </c>
      <c r="AB51" s="21">
        <f t="shared" si="11"/>
        <v>0.09204668118094941</v>
      </c>
      <c r="AC51" s="21">
        <f t="shared" si="9"/>
        <v>0.8284201306285447</v>
      </c>
    </row>
    <row r="52" spans="1:29" ht="12.75">
      <c r="A52" t="s">
        <v>7</v>
      </c>
      <c r="B52" s="20">
        <v>7.934</v>
      </c>
      <c r="C52" s="20"/>
      <c r="D52" s="20">
        <v>6052</v>
      </c>
      <c r="E52" s="21">
        <f t="shared" si="0"/>
        <v>0.006357130398473548</v>
      </c>
      <c r="F52" s="22">
        <f t="shared" si="1"/>
        <v>0.0801251625721395</v>
      </c>
      <c r="G52" s="22">
        <f t="shared" si="2"/>
        <v>0.2937922627645115</v>
      </c>
      <c r="H52" s="21">
        <f t="shared" si="7"/>
        <v>0.00658122581402924</v>
      </c>
      <c r="I52" s="21">
        <f t="shared" si="10"/>
        <v>0.08294965734849055</v>
      </c>
      <c r="J52" s="21">
        <f t="shared" si="3"/>
        <v>0.30414874361113203</v>
      </c>
      <c r="T52" t="s">
        <v>7</v>
      </c>
      <c r="U52" s="20">
        <v>7.934</v>
      </c>
      <c r="V52" s="20"/>
      <c r="W52" s="20">
        <v>38420</v>
      </c>
      <c r="X52" s="21">
        <f t="shared" si="4"/>
        <v>0.04912736459880442</v>
      </c>
      <c r="Y52" s="22">
        <f t="shared" si="5"/>
        <v>0.6192004612907036</v>
      </c>
      <c r="Z52" s="22">
        <f t="shared" si="6"/>
        <v>2.2704016913992464</v>
      </c>
      <c r="AA52" s="21">
        <f t="shared" si="8"/>
        <v>0.021502699895677203</v>
      </c>
      <c r="AB52" s="21">
        <f t="shared" si="11"/>
        <v>0.27101966089837665</v>
      </c>
      <c r="AC52" s="21">
        <f t="shared" si="9"/>
        <v>2.43917694808539</v>
      </c>
    </row>
    <row r="53" spans="1:29" ht="12.75">
      <c r="A53" t="s">
        <v>43</v>
      </c>
      <c r="B53" s="20">
        <v>0</v>
      </c>
      <c r="C53" s="21"/>
      <c r="D53" s="20">
        <v>919</v>
      </c>
      <c r="E53" s="21">
        <f t="shared" si="0"/>
        <v>-0.0004254824336538106</v>
      </c>
      <c r="F53" s="22" t="e">
        <f t="shared" si="1"/>
        <v>#DIV/0!</v>
      </c>
      <c r="G53" s="22" t="e">
        <f t="shared" si="2"/>
        <v>#DIV/0!</v>
      </c>
      <c r="H53" s="21">
        <f t="shared" si="7"/>
        <v>-0.0004924271191533477</v>
      </c>
      <c r="I53" s="21" t="e">
        <f t="shared" si="10"/>
        <v>#DIV/0!</v>
      </c>
      <c r="J53" s="21" t="e">
        <f t="shared" si="3"/>
        <v>#DIV/0!</v>
      </c>
      <c r="T53" t="s">
        <v>43</v>
      </c>
      <c r="U53" s="20">
        <v>0</v>
      </c>
      <c r="V53" s="21"/>
      <c r="W53" s="20">
        <v>0</v>
      </c>
      <c r="X53" s="21">
        <f t="shared" si="4"/>
        <v>-0.0016398251557899967</v>
      </c>
      <c r="Y53" s="22" t="e">
        <f t="shared" si="5"/>
        <v>#DIV/0!</v>
      </c>
      <c r="Z53" s="22" t="e">
        <f t="shared" si="6"/>
        <v>#DIV/0!</v>
      </c>
      <c r="AA53" s="21">
        <f t="shared" si="8"/>
        <v>0</v>
      </c>
      <c r="AB53" s="21" t="e">
        <f t="shared" si="11"/>
        <v>#DIV/0!</v>
      </c>
      <c r="AC53" s="21" t="e">
        <f t="shared" si="9"/>
        <v>#DIV/0!</v>
      </c>
    </row>
    <row r="54" spans="1:29" ht="12.75">
      <c r="A54" t="s">
        <v>94</v>
      </c>
      <c r="B54" s="20">
        <v>5.893</v>
      </c>
      <c r="C54" s="21"/>
      <c r="D54" s="20">
        <v>1863</v>
      </c>
      <c r="E54" s="21">
        <f t="shared" si="0"/>
        <v>0.000821894638921336</v>
      </c>
      <c r="F54" s="22">
        <f t="shared" si="1"/>
        <v>0.013946964855274665</v>
      </c>
      <c r="G54" s="22">
        <f t="shared" si="2"/>
        <v>0.051138871136007104</v>
      </c>
      <c r="H54" s="21">
        <f t="shared" si="7"/>
        <v>0.0008084745697078179</v>
      </c>
      <c r="I54" s="21">
        <f t="shared" si="10"/>
        <v>0.013719235868111624</v>
      </c>
      <c r="J54" s="21">
        <f t="shared" si="3"/>
        <v>0.05030386484974262</v>
      </c>
      <c r="T54" t="s">
        <v>94</v>
      </c>
      <c r="U54" s="20">
        <v>5.893</v>
      </c>
      <c r="V54" s="21"/>
      <c r="W54" s="20">
        <v>10963</v>
      </c>
      <c r="X54" s="21">
        <f t="shared" si="4"/>
        <v>0.01284639819870294</v>
      </c>
      <c r="Y54" s="22">
        <f t="shared" si="5"/>
        <v>0.21799419987617413</v>
      </c>
      <c r="Z54" s="22">
        <f t="shared" si="6"/>
        <v>0.7993120662126385</v>
      </c>
      <c r="AA54" s="21">
        <f t="shared" si="8"/>
        <v>0.0061357131430585425</v>
      </c>
      <c r="AB54" s="21">
        <f t="shared" si="11"/>
        <v>0.10411866864175365</v>
      </c>
      <c r="AC54" s="21">
        <f t="shared" si="9"/>
        <v>0.9370680177757829</v>
      </c>
    </row>
    <row r="55" spans="1:29" ht="12.75">
      <c r="A55" t="s">
        <v>94</v>
      </c>
      <c r="B55" s="20">
        <v>8.148</v>
      </c>
      <c r="C55" s="21"/>
      <c r="D55" s="20">
        <v>2263</v>
      </c>
      <c r="E55" s="21">
        <f t="shared" si="0"/>
        <v>0.001350444245944703</v>
      </c>
      <c r="F55" s="22">
        <f t="shared" si="1"/>
        <v>0.016573935271780846</v>
      </c>
      <c r="G55" s="22">
        <f t="shared" si="2"/>
        <v>0.060771095996529766</v>
      </c>
      <c r="H55" s="21">
        <f t="shared" si="7"/>
        <v>0.001359704098886278</v>
      </c>
      <c r="I55" s="21">
        <f t="shared" si="10"/>
        <v>0.016687580987804103</v>
      </c>
      <c r="J55" s="21">
        <f t="shared" si="3"/>
        <v>0.06118779695528171</v>
      </c>
      <c r="T55" t="s">
        <v>94</v>
      </c>
      <c r="U55" s="20">
        <v>8.148</v>
      </c>
      <c r="V55" s="21"/>
      <c r="W55" s="20">
        <v>25885</v>
      </c>
      <c r="X55" s="21">
        <f t="shared" si="4"/>
        <v>0.03256394128870965</v>
      </c>
      <c r="Y55" s="22">
        <f t="shared" si="5"/>
        <v>0.3996556368275608</v>
      </c>
      <c r="Z55" s="22">
        <f t="shared" si="6"/>
        <v>1.4654040017010563</v>
      </c>
      <c r="AA55" s="21">
        <f t="shared" si="8"/>
        <v>0.014487178209255712</v>
      </c>
      <c r="AB55" s="21">
        <f t="shared" si="11"/>
        <v>0.17780041984849915</v>
      </c>
      <c r="AC55" s="21">
        <f t="shared" si="9"/>
        <v>1.6002037786364922</v>
      </c>
    </row>
    <row r="56" spans="1:29" ht="12.75">
      <c r="A56" t="s">
        <v>93</v>
      </c>
      <c r="B56" s="20">
        <v>9.967</v>
      </c>
      <c r="C56" s="21"/>
      <c r="D56" s="20">
        <v>2657</v>
      </c>
      <c r="E56" s="21">
        <f t="shared" si="0"/>
        <v>0.0018710656088627199</v>
      </c>
      <c r="F56" s="22">
        <f t="shared" si="1"/>
        <v>0.018772605687395603</v>
      </c>
      <c r="G56" s="22">
        <f t="shared" si="2"/>
        <v>0.06883288752045054</v>
      </c>
      <c r="H56" s="21">
        <f t="shared" si="7"/>
        <v>0.001902665185127061</v>
      </c>
      <c r="I56" s="21">
        <f t="shared" si="10"/>
        <v>0.019089647688643133</v>
      </c>
      <c r="J56" s="21">
        <f t="shared" si="3"/>
        <v>0.06999537485835815</v>
      </c>
      <c r="T56" t="s">
        <v>93</v>
      </c>
      <c r="U56" s="20">
        <v>9.967</v>
      </c>
      <c r="V56" s="21"/>
      <c r="W56" s="20">
        <v>19619</v>
      </c>
      <c r="X56" s="21">
        <f t="shared" si="4"/>
        <v>0.024284211694688605</v>
      </c>
      <c r="Y56" s="22">
        <f t="shared" si="5"/>
        <v>0.243646149239376</v>
      </c>
      <c r="Z56" s="22">
        <f t="shared" si="6"/>
        <v>0.893369213877712</v>
      </c>
      <c r="AA56" s="21">
        <f t="shared" si="8"/>
        <v>0.010980256878013822</v>
      </c>
      <c r="AB56" s="21">
        <f t="shared" si="11"/>
        <v>0.11016611696612642</v>
      </c>
      <c r="AC56" s="21">
        <f t="shared" si="9"/>
        <v>0.9914950526951378</v>
      </c>
    </row>
    <row r="57" spans="1:29" ht="12.75">
      <c r="A57" t="s">
        <v>6</v>
      </c>
      <c r="B57" s="20">
        <v>9.368</v>
      </c>
      <c r="D57" s="20">
        <v>16251</v>
      </c>
      <c r="E57" s="21">
        <f t="shared" si="0"/>
        <v>0.019833824003551853</v>
      </c>
      <c r="F57" s="22">
        <f t="shared" si="1"/>
        <v>0.21171887279624094</v>
      </c>
      <c r="G57" s="22">
        <f t="shared" si="2"/>
        <v>0.7763025335862168</v>
      </c>
      <c r="H57" s="21">
        <f t="shared" si="7"/>
        <v>0.020636200734257024</v>
      </c>
      <c r="I57" s="21">
        <f t="shared" si="10"/>
        <v>0.2202839531837855</v>
      </c>
      <c r="J57" s="21">
        <f t="shared" si="3"/>
        <v>0.8077078283405469</v>
      </c>
      <c r="T57" t="s">
        <v>6</v>
      </c>
      <c r="U57" s="20">
        <v>9.368</v>
      </c>
      <c r="W57" s="20">
        <v>207552</v>
      </c>
      <c r="X57" s="21">
        <f t="shared" si="4"/>
        <v>0.27261399493649474</v>
      </c>
      <c r="Y57" s="22">
        <f t="shared" si="5"/>
        <v>2.9100554540616432</v>
      </c>
      <c r="Z57" s="22">
        <f t="shared" si="6"/>
        <v>10.670203331559359</v>
      </c>
      <c r="AA57" s="21">
        <f t="shared" si="8"/>
        <v>0.11616159210691294</v>
      </c>
      <c r="AB57" s="21">
        <f t="shared" si="11"/>
        <v>1.2399828363248606</v>
      </c>
      <c r="AC57" s="21">
        <f t="shared" si="9"/>
        <v>11.159845526923746</v>
      </c>
    </row>
    <row r="58" spans="1:29" ht="12.75">
      <c r="A58" t="s">
        <v>94</v>
      </c>
      <c r="B58" s="20">
        <v>6.531</v>
      </c>
      <c r="D58" s="20">
        <v>1648</v>
      </c>
      <c r="E58" s="21">
        <f t="shared" si="0"/>
        <v>0.0005377992251462761</v>
      </c>
      <c r="F58" s="22">
        <f t="shared" si="1"/>
        <v>0.008234561707950944</v>
      </c>
      <c r="G58" s="22">
        <f t="shared" si="2"/>
        <v>0.030193392929153462</v>
      </c>
      <c r="H58" s="21">
        <f t="shared" si="7"/>
        <v>0.0005121886977743957</v>
      </c>
      <c r="I58" s="21">
        <f t="shared" si="10"/>
        <v>0.007842423790757858</v>
      </c>
      <c r="J58" s="21">
        <f t="shared" si="3"/>
        <v>0.02875555389944548</v>
      </c>
      <c r="T58" t="s">
        <v>94</v>
      </c>
      <c r="U58" s="20">
        <v>6.531</v>
      </c>
      <c r="W58" s="20">
        <v>21026</v>
      </c>
      <c r="X58" s="21">
        <f t="shared" si="4"/>
        <v>0.0261433849373933</v>
      </c>
      <c r="Y58" s="22">
        <f t="shared" si="5"/>
        <v>0.40029681423048996</v>
      </c>
      <c r="Z58" s="22">
        <f t="shared" si="6"/>
        <v>1.4677549855117966</v>
      </c>
      <c r="AA58" s="21">
        <f t="shared" si="8"/>
        <v>0.011767719104802418</v>
      </c>
      <c r="AB58" s="21">
        <f t="shared" si="11"/>
        <v>0.18018250045632242</v>
      </c>
      <c r="AC58" s="21">
        <f t="shared" si="9"/>
        <v>1.6216425041069018</v>
      </c>
    </row>
    <row r="63" spans="21:22" ht="12.75">
      <c r="U63" s="19" t="s">
        <v>25</v>
      </c>
      <c r="V63" s="19">
        <f>$AC$17</f>
        <v>2.5445944456784053</v>
      </c>
    </row>
    <row r="64" spans="2:22" ht="12.75">
      <c r="B64" s="18" t="s">
        <v>25</v>
      </c>
      <c r="C64" s="23">
        <f>$J$17</f>
        <v>0.28708932725431985</v>
      </c>
      <c r="U64" s="19" t="s">
        <v>25</v>
      </c>
      <c r="V64" s="19">
        <f>$AC$28</f>
        <v>2.411730690289101</v>
      </c>
    </row>
    <row r="65" spans="2:22" ht="12.75">
      <c r="B65" s="18" t="s">
        <v>25</v>
      </c>
      <c r="C65" s="23">
        <f>$J$28</f>
        <v>0.28709368594069257</v>
      </c>
      <c r="U65" s="19" t="s">
        <v>25</v>
      </c>
      <c r="V65" s="19">
        <f>$AC$41</f>
        <v>2.4002285268785606</v>
      </c>
    </row>
    <row r="66" spans="2:22" ht="12.75">
      <c r="B66" s="18" t="s">
        <v>25</v>
      </c>
      <c r="C66" s="19">
        <f>$J$41</f>
        <v>0.3002145118975261</v>
      </c>
      <c r="U66" s="19" t="s">
        <v>25</v>
      </c>
      <c r="V66" s="19">
        <f>$AC$52</f>
        <v>2.43917694808539</v>
      </c>
    </row>
    <row r="67" spans="2:22" ht="12.75">
      <c r="B67" s="18" t="s">
        <v>25</v>
      </c>
      <c r="C67" s="19">
        <f>$J$52</f>
        <v>0.30414874361113203</v>
      </c>
      <c r="U67" s="19" t="s">
        <v>26</v>
      </c>
      <c r="V67" s="24">
        <f>AVERAGE(V63:V66)</f>
        <v>2.4489326527328643</v>
      </c>
    </row>
    <row r="68" spans="2:22" ht="12.75">
      <c r="B68" s="18" t="s">
        <v>26</v>
      </c>
      <c r="C68" s="24">
        <f>AVERAGE(C64:C67)</f>
        <v>0.29463656717591763</v>
      </c>
      <c r="U68" s="19" t="s">
        <v>27</v>
      </c>
      <c r="V68" s="19">
        <f>AVERAGE(STDEV(V63:V66))</f>
        <v>0.06583421169275852</v>
      </c>
    </row>
    <row r="69" spans="2:22" ht="12.75">
      <c r="B69" s="18" t="s">
        <v>27</v>
      </c>
      <c r="C69" s="19">
        <f>STDEV(C64:C67)</f>
        <v>0.008859098065734131</v>
      </c>
      <c r="U69" s="19" t="s">
        <v>55</v>
      </c>
      <c r="V69" s="19">
        <f>V68/(V67/100)</f>
        <v>2.6882818365499523</v>
      </c>
    </row>
    <row r="70" spans="2:22" ht="12.75">
      <c r="B70" s="18" t="s">
        <v>55</v>
      </c>
      <c r="C70" s="19">
        <f>C69/(C68/100)</f>
        <v>3.0067883802232394</v>
      </c>
      <c r="U70" s="19"/>
      <c r="V70" s="19"/>
    </row>
    <row r="71" spans="2:22" ht="12.75">
      <c r="B71" s="18"/>
      <c r="C71" s="17"/>
      <c r="U71" s="19" t="s">
        <v>6</v>
      </c>
      <c r="V71" s="19">
        <f>$AC$16</f>
        <v>9.891548054789741</v>
      </c>
    </row>
    <row r="72" spans="2:22" ht="12.75">
      <c r="B72" s="17" t="s">
        <v>6</v>
      </c>
      <c r="C72" s="19">
        <f>$J$16</f>
        <v>2.3973836617527775</v>
      </c>
      <c r="U72" s="19" t="s">
        <v>6</v>
      </c>
      <c r="V72" s="19">
        <f>$AC$29</f>
        <v>8.813696425424988</v>
      </c>
    </row>
    <row r="73" spans="2:22" ht="12.75">
      <c r="B73" s="17" t="s">
        <v>6</v>
      </c>
      <c r="C73" s="19">
        <f>$J$29</f>
        <v>1.0777349237485079</v>
      </c>
      <c r="U73" s="19" t="s">
        <v>6</v>
      </c>
      <c r="V73" s="19">
        <f>$AC$40</f>
        <v>11.344675263591881</v>
      </c>
    </row>
    <row r="74" spans="2:22" ht="12.75">
      <c r="B74" s="17" t="s">
        <v>6</v>
      </c>
      <c r="C74" s="19">
        <f>$J$40</f>
        <v>1.1984088341796277</v>
      </c>
      <c r="U74" s="19" t="s">
        <v>6</v>
      </c>
      <c r="V74" s="19">
        <f>$AC$57</f>
        <v>11.159845526923746</v>
      </c>
    </row>
    <row r="75" spans="2:22" ht="12.75">
      <c r="B75" s="17" t="s">
        <v>6</v>
      </c>
      <c r="C75" s="19">
        <f>$J$57</f>
        <v>0.8077078283405469</v>
      </c>
      <c r="U75" s="19" t="s">
        <v>26</v>
      </c>
      <c r="V75" s="19">
        <f>AVERAGE(V71:V74)</f>
        <v>10.30244131768259</v>
      </c>
    </row>
    <row r="76" spans="2:22" ht="12.75">
      <c r="B76" s="18" t="s">
        <v>26</v>
      </c>
      <c r="C76" s="19">
        <f>AVERAGE(C73:C75)</f>
        <v>1.0279505287562276</v>
      </c>
      <c r="U76" s="19" t="s">
        <v>27</v>
      </c>
      <c r="V76" s="19">
        <f>(STDEV(V71:V74))</f>
        <v>1.1841436010529405</v>
      </c>
    </row>
    <row r="77" spans="2:22" ht="12.75">
      <c r="B77" s="18" t="s">
        <v>27</v>
      </c>
      <c r="C77" s="19">
        <f>(STDEV(C73:C75))</f>
        <v>0.2000517020159485</v>
      </c>
      <c r="U77" s="19" t="s">
        <v>55</v>
      </c>
      <c r="V77" s="19">
        <f>V76/(V75/100)</f>
        <v>11.493815538852294</v>
      </c>
    </row>
    <row r="78" spans="2:22" ht="12.75">
      <c r="B78" s="18" t="s">
        <v>55</v>
      </c>
      <c r="C78" s="19">
        <f>C77/(C76/100)</f>
        <v>19.461218844646325</v>
      </c>
      <c r="U78" s="19"/>
      <c r="V78" s="19"/>
    </row>
    <row r="79" spans="21:22" ht="12.75">
      <c r="U79" s="19"/>
      <c r="V79" s="19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79"/>
  <sheetViews>
    <sheetView workbookViewId="0" topLeftCell="A1">
      <selection activeCell="F1" sqref="F1:F16384"/>
    </sheetView>
  </sheetViews>
  <sheetFormatPr defaultColWidth="11.00390625" defaultRowHeight="12.75"/>
  <cols>
    <col min="1" max="1" width="13.00390625" style="1" customWidth="1"/>
    <col min="2" max="2" width="9.375" style="1" customWidth="1"/>
    <col min="3" max="3" width="15.00390625" style="1" bestFit="1" customWidth="1"/>
    <col min="4" max="4" width="8.375" style="1" customWidth="1"/>
    <col min="5" max="5" width="15.625" style="1" bestFit="1" customWidth="1"/>
    <col min="6" max="6" width="10.75390625" style="2" customWidth="1"/>
    <col min="7" max="7" width="8.75390625" style="2" customWidth="1"/>
    <col min="8" max="8" width="10.125" style="1" customWidth="1"/>
    <col min="9" max="9" width="8.125" style="1" customWidth="1"/>
    <col min="10" max="10" width="6.75390625" style="1" customWidth="1"/>
    <col min="11" max="16384" width="10.75390625" style="1" customWidth="1"/>
  </cols>
  <sheetData>
    <row r="1" spans="1:2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8</v>
      </c>
      <c r="F1" s="2" t="s">
        <v>9</v>
      </c>
      <c r="H1" s="1" t="s">
        <v>22</v>
      </c>
      <c r="I1" s="1" t="s">
        <v>23</v>
      </c>
      <c r="J1" s="1" t="s">
        <v>24</v>
      </c>
      <c r="T1" s="1" t="s">
        <v>0</v>
      </c>
      <c r="U1" s="1" t="s">
        <v>1</v>
      </c>
      <c r="V1" s="1" t="s">
        <v>78</v>
      </c>
      <c r="W1" s="1" t="s">
        <v>3</v>
      </c>
      <c r="X1" s="1" t="s">
        <v>79</v>
      </c>
      <c r="Y1" s="2" t="s">
        <v>80</v>
      </c>
      <c r="Z1" s="2"/>
      <c r="AA1" s="1" t="s">
        <v>81</v>
      </c>
      <c r="AB1" s="1" t="s">
        <v>82</v>
      </c>
      <c r="AC1" s="1" t="s">
        <v>83</v>
      </c>
    </row>
    <row r="2" spans="5:29" ht="12.75">
      <c r="E2" s="1" t="s">
        <v>20</v>
      </c>
      <c r="F2" s="2" t="s">
        <v>20</v>
      </c>
      <c r="H2" s="1" t="s">
        <v>21</v>
      </c>
      <c r="I2" s="1" t="s">
        <v>21</v>
      </c>
      <c r="J2" s="1" t="s">
        <v>21</v>
      </c>
      <c r="X2" s="1" t="s">
        <v>20</v>
      </c>
      <c r="Y2" s="2" t="s">
        <v>20</v>
      </c>
      <c r="Z2" s="2"/>
      <c r="AA2" s="1" t="s">
        <v>21</v>
      </c>
      <c r="AB2" s="1" t="s">
        <v>21</v>
      </c>
      <c r="AC2" s="1" t="s">
        <v>21</v>
      </c>
    </row>
    <row r="3" spans="1:26" ht="12.75">
      <c r="A3" s="1" t="s">
        <v>4</v>
      </c>
      <c r="B3" s="20"/>
      <c r="D3" s="20"/>
      <c r="T3" s="1" t="s">
        <v>4</v>
      </c>
      <c r="U3" s="20">
        <v>0.342</v>
      </c>
      <c r="V3" s="1">
        <f>U3*0.0486</f>
        <v>0.0166212</v>
      </c>
      <c r="W3" s="20">
        <v>30577</v>
      </c>
      <c r="Y3" s="2"/>
      <c r="Z3" s="2"/>
    </row>
    <row r="4" spans="2:26" ht="12.75">
      <c r="B4" s="20">
        <v>0.145</v>
      </c>
      <c r="C4" s="1">
        <f>B4*0.4184</f>
        <v>0.06066799999999999</v>
      </c>
      <c r="D4" s="20">
        <v>44551</v>
      </c>
      <c r="U4" s="20">
        <v>0.145</v>
      </c>
      <c r="V4" s="1">
        <f>U4*0.0486</f>
        <v>0.0070469999999999994</v>
      </c>
      <c r="W4" s="20">
        <v>8998</v>
      </c>
      <c r="Y4" s="2"/>
      <c r="Z4" s="2"/>
    </row>
    <row r="5" spans="2:26" ht="12.75">
      <c r="B5" s="20"/>
      <c r="D5" s="20"/>
      <c r="U5" s="20"/>
      <c r="W5" s="20"/>
      <c r="Y5" s="2"/>
      <c r="Z5" s="2"/>
    </row>
    <row r="6" spans="2:26" ht="12.75">
      <c r="B6" s="20"/>
      <c r="D6" s="20"/>
      <c r="E6" s="20"/>
      <c r="U6" s="20">
        <v>2.218</v>
      </c>
      <c r="V6" s="1">
        <f>U6*0.0486</f>
        <v>0.1077948</v>
      </c>
      <c r="W6" s="20">
        <v>206018</v>
      </c>
      <c r="Y6" s="2"/>
      <c r="Z6" s="2"/>
    </row>
    <row r="7" spans="1:26" ht="12.75">
      <c r="A7" s="1" t="s">
        <v>5</v>
      </c>
      <c r="B7" s="1">
        <v>0</v>
      </c>
      <c r="C7" s="1">
        <f>B7*0.4184</f>
        <v>0</v>
      </c>
      <c r="D7" s="1">
        <f>AVERAGE(D15,D360,D57)</f>
        <v>855</v>
      </c>
      <c r="E7" s="20"/>
      <c r="T7" s="1" t="s">
        <v>5</v>
      </c>
      <c r="U7" s="1">
        <v>0</v>
      </c>
      <c r="V7" s="1">
        <f>U7*0.4184</f>
        <v>0</v>
      </c>
      <c r="W7" s="1">
        <v>0</v>
      </c>
      <c r="Y7" s="2"/>
      <c r="Z7" s="2"/>
    </row>
    <row r="8" spans="3:26" ht="12.75">
      <c r="C8"/>
      <c r="E8" s="20"/>
      <c r="V8"/>
      <c r="Y8" s="2"/>
      <c r="Z8" s="2"/>
    </row>
    <row r="9" spans="25:26" ht="12.75">
      <c r="Y9" s="2"/>
      <c r="Z9" s="2"/>
    </row>
    <row r="10" spans="25:26" ht="12.75">
      <c r="Y10" s="2"/>
      <c r="Z10" s="2"/>
    </row>
    <row r="11" spans="1:29" ht="12.75">
      <c r="A11" t="s">
        <v>39</v>
      </c>
      <c r="B11" s="20">
        <v>0.342</v>
      </c>
      <c r="C11" s="20"/>
      <c r="D11" s="20">
        <v>103732</v>
      </c>
      <c r="E11" s="21">
        <f aca="true" t="shared" si="0" ref="E11:E58">(D11-1241)/756788</f>
        <v>0.1354289444335798</v>
      </c>
      <c r="F11" s="22">
        <f aca="true" t="shared" si="1" ref="F11:F58">(E11/B11)*100</f>
        <v>39.599106559526255</v>
      </c>
      <c r="G11" s="22">
        <f aca="true" t="shared" si="2" ref="G11:G58">F11*44/12</f>
        <v>145.19672405159628</v>
      </c>
      <c r="H11" s="21">
        <f>(D11-855)/720247.91</f>
        <v>0.14283554116804031</v>
      </c>
      <c r="I11" s="21">
        <f>(H11/B11)*100</f>
        <v>41.76477811931003</v>
      </c>
      <c r="J11" s="21">
        <f aca="true" t="shared" si="3" ref="J11:J58">I11*44/12</f>
        <v>153.13751977080344</v>
      </c>
      <c r="T11" t="s">
        <v>39</v>
      </c>
      <c r="U11" s="20">
        <v>0.342</v>
      </c>
      <c r="V11" s="20"/>
      <c r="W11" s="20">
        <v>30577</v>
      </c>
      <c r="X11" s="21">
        <f aca="true" t="shared" si="4" ref="X11:X58">(W11-1241)/756788</f>
        <v>0.03876382817909375</v>
      </c>
      <c r="Y11" s="22">
        <f aca="true" t="shared" si="5" ref="Y11:Y58">(X11/U11)*100</f>
        <v>11.334452683945539</v>
      </c>
      <c r="Z11" s="22">
        <f aca="true" t="shared" si="6" ref="Z11:Z58">Y11*44/12</f>
        <v>41.559659841133644</v>
      </c>
      <c r="AA11" s="21">
        <f>W11/1906913.15</f>
        <v>0.01603481521956047</v>
      </c>
      <c r="AB11" s="21">
        <f>(AA11/U11)*100</f>
        <v>4.688542461859787</v>
      </c>
      <c r="AC11" s="21">
        <f>AB11*18/2</f>
        <v>42.196882156738084</v>
      </c>
    </row>
    <row r="12" spans="1:29" ht="12.75">
      <c r="A12" t="s">
        <v>40</v>
      </c>
      <c r="B12" s="20">
        <v>0.145</v>
      </c>
      <c r="C12" s="20"/>
      <c r="D12" s="20">
        <v>44551</v>
      </c>
      <c r="E12" s="21">
        <f t="shared" si="0"/>
        <v>0.05722870870045508</v>
      </c>
      <c r="F12" s="22">
        <f t="shared" si="1"/>
        <v>39.46807496583109</v>
      </c>
      <c r="G12" s="22">
        <f t="shared" si="2"/>
        <v>144.716274874714</v>
      </c>
      <c r="H12" s="21">
        <f aca="true" t="shared" si="7" ref="H12:H58">(D12-855)/720247.91</f>
        <v>0.0606679997169308</v>
      </c>
      <c r="I12" s="21">
        <f>(H12/B12)*100</f>
        <v>41.839999804779865</v>
      </c>
      <c r="J12" s="21">
        <f t="shared" si="3"/>
        <v>153.41333261752618</v>
      </c>
      <c r="T12" t="s">
        <v>40</v>
      </c>
      <c r="U12" s="20">
        <v>0.145</v>
      </c>
      <c r="V12" s="20"/>
      <c r="W12" s="20">
        <v>8998</v>
      </c>
      <c r="X12" s="21">
        <f t="shared" si="4"/>
        <v>0.010249898254200649</v>
      </c>
      <c r="Y12" s="22">
        <f t="shared" si="5"/>
        <v>7.0688953477245855</v>
      </c>
      <c r="Z12" s="22">
        <f t="shared" si="6"/>
        <v>25.919282941656814</v>
      </c>
      <c r="AA12" s="21">
        <f aca="true" t="shared" si="8" ref="AA12:AA58">W12/1906913.15</f>
        <v>0.004718620772005269</v>
      </c>
      <c r="AB12" s="21">
        <f>(AA12/U12)*100</f>
        <v>3.2542212220726</v>
      </c>
      <c r="AC12" s="21">
        <f aca="true" t="shared" si="9" ref="AC12:AC58">AB12*18/2</f>
        <v>29.287990998653402</v>
      </c>
    </row>
    <row r="13" spans="1:29" ht="12.75">
      <c r="A13" t="s">
        <v>41</v>
      </c>
      <c r="B13" s="20">
        <v>0.943</v>
      </c>
      <c r="C13" s="20"/>
      <c r="D13" s="20">
        <v>283107</v>
      </c>
      <c r="E13" s="21">
        <f t="shared" si="0"/>
        <v>0.372450408833121</v>
      </c>
      <c r="F13" s="22">
        <f t="shared" si="1"/>
        <v>39.496331795665014</v>
      </c>
      <c r="G13" s="22">
        <f t="shared" si="2"/>
        <v>144.8198832507717</v>
      </c>
      <c r="H13" s="21">
        <f t="shared" si="7"/>
        <v>0.3918817341656708</v>
      </c>
      <c r="I13" s="21">
        <f>(H13/B13)*100</f>
        <v>41.55691772700645</v>
      </c>
      <c r="J13" s="21">
        <f t="shared" si="3"/>
        <v>152.37536499902365</v>
      </c>
      <c r="T13" t="s">
        <v>41</v>
      </c>
      <c r="U13" s="20">
        <v>0.943</v>
      </c>
      <c r="V13" s="20"/>
      <c r="W13" s="20">
        <v>75124</v>
      </c>
      <c r="X13" s="21">
        <f t="shared" si="4"/>
        <v>0.0976270765392686</v>
      </c>
      <c r="Y13" s="22">
        <f t="shared" si="5"/>
        <v>10.352818296847149</v>
      </c>
      <c r="Z13" s="22">
        <f t="shared" si="6"/>
        <v>37.96033375510621</v>
      </c>
      <c r="AA13" s="21">
        <f t="shared" si="8"/>
        <v>0.03939560645433695</v>
      </c>
      <c r="AB13" s="21">
        <f>(AA13/U13)*100</f>
        <v>4.177688913503388</v>
      </c>
      <c r="AC13" s="21">
        <f t="shared" si="9"/>
        <v>37.599200221530495</v>
      </c>
    </row>
    <row r="14" spans="1:29" ht="12.75">
      <c r="A14" t="s">
        <v>42</v>
      </c>
      <c r="B14" s="20">
        <v>2.218</v>
      </c>
      <c r="C14" s="20"/>
      <c r="D14" s="20">
        <v>660541</v>
      </c>
      <c r="E14" s="21">
        <f t="shared" si="0"/>
        <v>0.871181889776265</v>
      </c>
      <c r="F14" s="22">
        <f t="shared" si="1"/>
        <v>39.27781288441231</v>
      </c>
      <c r="G14" s="22">
        <f t="shared" si="2"/>
        <v>144.01864724284516</v>
      </c>
      <c r="H14" s="21">
        <f t="shared" si="7"/>
        <v>0.9159151881468146</v>
      </c>
      <c r="I14" s="21">
        <f>(H14/B14)*100</f>
        <v>41.29464328885548</v>
      </c>
      <c r="J14" s="21">
        <f t="shared" si="3"/>
        <v>151.41369205913676</v>
      </c>
      <c r="T14" t="s">
        <v>42</v>
      </c>
      <c r="U14" s="20">
        <v>2.218</v>
      </c>
      <c r="V14" s="20"/>
      <c r="W14" s="20">
        <v>206018</v>
      </c>
      <c r="X14" s="21">
        <f t="shared" si="4"/>
        <v>0.27058700719356016</v>
      </c>
      <c r="Y14" s="22">
        <f t="shared" si="5"/>
        <v>12.199594553361594</v>
      </c>
      <c r="Z14" s="22">
        <f t="shared" si="6"/>
        <v>44.73184669565918</v>
      </c>
      <c r="AA14" s="21">
        <f t="shared" si="8"/>
        <v>0.1080374321190244</v>
      </c>
      <c r="AB14" s="21">
        <f>(AA14/U14)*100</f>
        <v>4.870939229892895</v>
      </c>
      <c r="AC14" s="21">
        <f t="shared" si="9"/>
        <v>43.838453069036056</v>
      </c>
    </row>
    <row r="15" spans="1:29" ht="12.75">
      <c r="A15" t="s">
        <v>43</v>
      </c>
      <c r="B15" s="20"/>
      <c r="C15" s="20"/>
      <c r="D15" s="20">
        <v>892</v>
      </c>
      <c r="E15" s="21">
        <f t="shared" si="0"/>
        <v>-0.00046115953212788786</v>
      </c>
      <c r="F15" s="22" t="e">
        <f t="shared" si="1"/>
        <v>#DIV/0!</v>
      </c>
      <c r="G15" s="22" t="e">
        <f t="shared" si="2"/>
        <v>#DIV/0!</v>
      </c>
      <c r="H15" s="21">
        <f t="shared" si="7"/>
        <v>5.137120078557395E-05</v>
      </c>
      <c r="I15" s="21" t="e">
        <f>(H15/B15)*100</f>
        <v>#DIV/0!</v>
      </c>
      <c r="J15" s="21" t="e">
        <f t="shared" si="3"/>
        <v>#DIV/0!</v>
      </c>
      <c r="T15" t="s">
        <v>43</v>
      </c>
      <c r="U15" s="20"/>
      <c r="V15" s="20"/>
      <c r="W15" s="20">
        <v>0</v>
      </c>
      <c r="X15" s="21">
        <f t="shared" si="4"/>
        <v>-0.0016398251557899967</v>
      </c>
      <c r="Y15" s="22" t="e">
        <f t="shared" si="5"/>
        <v>#DIV/0!</v>
      </c>
      <c r="Z15" s="22" t="e">
        <f t="shared" si="6"/>
        <v>#DIV/0!</v>
      </c>
      <c r="AA15" s="21">
        <f t="shared" si="8"/>
        <v>0</v>
      </c>
      <c r="AB15" s="21" t="e">
        <f>(AA15/U15)*100</f>
        <v>#DIV/0!</v>
      </c>
      <c r="AC15" s="21" t="e">
        <f t="shared" si="9"/>
        <v>#DIV/0!</v>
      </c>
    </row>
    <row r="16" spans="1:29" ht="12.75">
      <c r="A16" t="s">
        <v>6</v>
      </c>
      <c r="B16" s="20">
        <v>5.82</v>
      </c>
      <c r="C16" s="20"/>
      <c r="D16" s="20">
        <v>17202</v>
      </c>
      <c r="E16" s="21">
        <f t="shared" si="0"/>
        <v>0.021090450694249908</v>
      </c>
      <c r="F16" s="22">
        <f t="shared" si="1"/>
        <v>0.362378877908074</v>
      </c>
      <c r="G16" s="22">
        <f t="shared" si="2"/>
        <v>1.3287225523296047</v>
      </c>
      <c r="H16" s="21">
        <f t="shared" si="7"/>
        <v>0.02269635187139939</v>
      </c>
      <c r="I16" s="21">
        <f aca="true" t="shared" si="10" ref="I16:I58">(H16/B16)*100</f>
        <v>0.38997168163916474</v>
      </c>
      <c r="J16" s="21">
        <f t="shared" si="3"/>
        <v>1.4298961660102707</v>
      </c>
      <c r="T16" t="s">
        <v>6</v>
      </c>
      <c r="U16" s="20">
        <v>5.82</v>
      </c>
      <c r="V16" s="20"/>
      <c r="W16" s="20">
        <v>125842</v>
      </c>
      <c r="X16" s="21">
        <f t="shared" si="4"/>
        <v>0.16464452396179644</v>
      </c>
      <c r="Y16" s="22">
        <f t="shared" si="5"/>
        <v>2.828943710683787</v>
      </c>
      <c r="Z16" s="22">
        <f t="shared" si="6"/>
        <v>10.372793605840553</v>
      </c>
      <c r="AA16" s="21">
        <f t="shared" si="8"/>
        <v>0.06599251780292144</v>
      </c>
      <c r="AB16" s="21">
        <f aca="true" t="shared" si="11" ref="AB16:AB58">(AA16/U16)*100</f>
        <v>1.1338920584694405</v>
      </c>
      <c r="AC16" s="21">
        <f t="shared" si="9"/>
        <v>10.205028526224964</v>
      </c>
    </row>
    <row r="17" spans="1:29" ht="12.75">
      <c r="A17" t="s">
        <v>7</v>
      </c>
      <c r="B17" s="20">
        <v>5.522</v>
      </c>
      <c r="C17" s="20"/>
      <c r="D17" s="20">
        <v>4256</v>
      </c>
      <c r="E17" s="21">
        <f t="shared" si="0"/>
        <v>0.00398394266293863</v>
      </c>
      <c r="F17" s="22">
        <f t="shared" si="1"/>
        <v>0.0721467342075087</v>
      </c>
      <c r="G17" s="22">
        <f t="shared" si="2"/>
        <v>0.26453802542753185</v>
      </c>
      <c r="H17" s="21">
        <f t="shared" si="7"/>
        <v>0.0047219852397766765</v>
      </c>
      <c r="I17" s="21">
        <f t="shared" si="10"/>
        <v>0.08551222817415205</v>
      </c>
      <c r="J17" s="21">
        <f t="shared" si="3"/>
        <v>0.31354483663855753</v>
      </c>
      <c r="T17" t="s">
        <v>7</v>
      </c>
      <c r="U17" s="20">
        <v>5.522</v>
      </c>
      <c r="V17" s="20"/>
      <c r="W17" s="20">
        <v>28844</v>
      </c>
      <c r="X17" s="21">
        <f t="shared" si="4"/>
        <v>0.03647388700666501</v>
      </c>
      <c r="Y17" s="22">
        <f t="shared" si="5"/>
        <v>0.6605195039236691</v>
      </c>
      <c r="Z17" s="22">
        <f t="shared" si="6"/>
        <v>2.42190484772012</v>
      </c>
      <c r="AA17" s="21">
        <f t="shared" si="8"/>
        <v>0.01512601662010669</v>
      </c>
      <c r="AB17" s="21">
        <f t="shared" si="11"/>
        <v>0.2739227928306174</v>
      </c>
      <c r="AC17" s="21">
        <f t="shared" si="9"/>
        <v>2.4653051354755564</v>
      </c>
    </row>
    <row r="18" spans="1:29" ht="12.75">
      <c r="A18" t="s">
        <v>95</v>
      </c>
      <c r="B18" s="20">
        <v>5.914</v>
      </c>
      <c r="C18" s="20"/>
      <c r="D18" s="20">
        <v>8662</v>
      </c>
      <c r="E18" s="21">
        <f t="shared" si="0"/>
        <v>0.00980591658430102</v>
      </c>
      <c r="F18" s="22">
        <f t="shared" si="1"/>
        <v>0.1658085320307917</v>
      </c>
      <c r="G18" s="22">
        <f t="shared" si="2"/>
        <v>0.6079646174462363</v>
      </c>
      <c r="H18" s="21">
        <f t="shared" si="7"/>
        <v>0.010839323365756104</v>
      </c>
      <c r="I18" s="21">
        <f t="shared" si="10"/>
        <v>0.18328243770301156</v>
      </c>
      <c r="J18" s="21">
        <f t="shared" si="3"/>
        <v>0.6720356049110423</v>
      </c>
      <c r="T18" t="s">
        <v>95</v>
      </c>
      <c r="U18" s="20">
        <v>5.914</v>
      </c>
      <c r="V18" s="20"/>
      <c r="W18" s="25">
        <v>20175</v>
      </c>
      <c r="X18" s="21">
        <f t="shared" si="4"/>
        <v>0.025018895648451084</v>
      </c>
      <c r="Y18" s="22">
        <f t="shared" si="5"/>
        <v>0.42304524261838156</v>
      </c>
      <c r="Z18" s="22">
        <f t="shared" si="6"/>
        <v>1.5511658896007325</v>
      </c>
      <c r="AA18" s="21">
        <f t="shared" si="8"/>
        <v>0.010579925991910015</v>
      </c>
      <c r="AB18" s="21">
        <f t="shared" si="11"/>
        <v>0.17889627987673343</v>
      </c>
      <c r="AC18" s="21">
        <f t="shared" si="9"/>
        <v>1.610066518890601</v>
      </c>
    </row>
    <row r="19" spans="1:29" ht="12.75">
      <c r="A19" t="s">
        <v>96</v>
      </c>
      <c r="B19" s="20">
        <v>6.759</v>
      </c>
      <c r="C19" s="20"/>
      <c r="D19" s="20">
        <v>1339</v>
      </c>
      <c r="E19" s="21">
        <f t="shared" si="0"/>
        <v>0.00012949465372072495</v>
      </c>
      <c r="F19" s="22">
        <f t="shared" si="1"/>
        <v>0.0019158848013126931</v>
      </c>
      <c r="G19" s="22">
        <f t="shared" si="2"/>
        <v>0.007024910938146542</v>
      </c>
      <c r="H19" s="21">
        <f t="shared" si="7"/>
        <v>0.000671990842708589</v>
      </c>
      <c r="I19" s="21">
        <f t="shared" si="10"/>
        <v>0.009942163673747433</v>
      </c>
      <c r="J19" s="21">
        <f t="shared" si="3"/>
        <v>0.03645460013707392</v>
      </c>
      <c r="T19" t="s">
        <v>96</v>
      </c>
      <c r="U19" s="20">
        <v>6.759</v>
      </c>
      <c r="V19" s="20"/>
      <c r="W19" s="20">
        <v>10980</v>
      </c>
      <c r="X19" s="21">
        <f t="shared" si="4"/>
        <v>0.012868861557001432</v>
      </c>
      <c r="Y19" s="22">
        <f t="shared" si="5"/>
        <v>0.19039593959167675</v>
      </c>
      <c r="Z19" s="22">
        <f t="shared" si="6"/>
        <v>0.6981184451694814</v>
      </c>
      <c r="AA19" s="21">
        <f t="shared" si="8"/>
        <v>0.0057579968967123646</v>
      </c>
      <c r="AB19" s="21">
        <f t="shared" si="11"/>
        <v>0.0851900709677817</v>
      </c>
      <c r="AC19" s="21">
        <f t="shared" si="9"/>
        <v>0.7667106387100353</v>
      </c>
    </row>
    <row r="20" spans="1:29" ht="12.75">
      <c r="A20" t="s">
        <v>97</v>
      </c>
      <c r="B20" s="20">
        <v>7.164</v>
      </c>
      <c r="C20" s="20"/>
      <c r="D20" s="20">
        <v>1626</v>
      </c>
      <c r="E20" s="21">
        <f t="shared" si="0"/>
        <v>0.0005087289967599909</v>
      </c>
      <c r="F20" s="22">
        <f t="shared" si="1"/>
        <v>0.007101186442769276</v>
      </c>
      <c r="G20" s="22">
        <f t="shared" si="2"/>
        <v>0.026037683623487348</v>
      </c>
      <c r="H20" s="21">
        <f t="shared" si="7"/>
        <v>0.0010704647515047978</v>
      </c>
      <c r="I20" s="21">
        <f t="shared" si="10"/>
        <v>0.014942277380022302</v>
      </c>
      <c r="J20" s="21">
        <f t="shared" si="3"/>
        <v>0.05478835039341511</v>
      </c>
      <c r="T20" t="s">
        <v>97</v>
      </c>
      <c r="U20" s="20">
        <v>7.164</v>
      </c>
      <c r="V20" s="20"/>
      <c r="W20" s="20">
        <v>12915</v>
      </c>
      <c r="X20" s="21">
        <f t="shared" si="4"/>
        <v>0.015425720280976971</v>
      </c>
      <c r="Y20" s="22">
        <f t="shared" si="5"/>
        <v>0.21532272865685334</v>
      </c>
      <c r="Z20" s="22">
        <f t="shared" si="6"/>
        <v>0.7895166717417955</v>
      </c>
      <c r="AA20" s="21">
        <f t="shared" si="8"/>
        <v>0.006772725858018232</v>
      </c>
      <c r="AB20" s="21">
        <f t="shared" si="11"/>
        <v>0.09453832855971848</v>
      </c>
      <c r="AC20" s="21">
        <f t="shared" si="9"/>
        <v>0.8508449570374663</v>
      </c>
    </row>
    <row r="21" spans="1:29" s="8" customFormat="1" ht="12.75">
      <c r="A21" t="s">
        <v>98</v>
      </c>
      <c r="B21" s="20">
        <v>7.022</v>
      </c>
      <c r="C21" s="20"/>
      <c r="D21" s="20">
        <v>1847</v>
      </c>
      <c r="E21" s="21">
        <f t="shared" si="0"/>
        <v>0.0008007526546404013</v>
      </c>
      <c r="F21" s="22">
        <f t="shared" si="1"/>
        <v>0.011403484116211924</v>
      </c>
      <c r="G21" s="22">
        <f t="shared" si="2"/>
        <v>0.04181277509277705</v>
      </c>
      <c r="H21" s="21">
        <f t="shared" si="7"/>
        <v>0.001377303545386199</v>
      </c>
      <c r="I21" s="21">
        <f t="shared" si="10"/>
        <v>0.01961412055520078</v>
      </c>
      <c r="J21" s="21">
        <f t="shared" si="3"/>
        <v>0.07191844203573619</v>
      </c>
      <c r="T21" t="s">
        <v>98</v>
      </c>
      <c r="U21" s="20">
        <v>7.022</v>
      </c>
      <c r="V21" s="20"/>
      <c r="W21" s="20">
        <v>22765</v>
      </c>
      <c r="X21" s="21">
        <f t="shared" si="4"/>
        <v>0.028441254353927387</v>
      </c>
      <c r="Y21" s="22">
        <f t="shared" si="5"/>
        <v>0.40503068006162607</v>
      </c>
      <c r="Z21" s="22">
        <f t="shared" si="6"/>
        <v>1.4851124935592956</v>
      </c>
      <c r="AA21" s="21">
        <f t="shared" si="8"/>
        <v>0.011938142017637248</v>
      </c>
      <c r="AB21" s="21">
        <f t="shared" si="11"/>
        <v>0.17001056704125958</v>
      </c>
      <c r="AC21" s="21">
        <f t="shared" si="9"/>
        <v>1.5300951033713361</v>
      </c>
    </row>
    <row r="22" spans="1:29" ht="12.75">
      <c r="A22" t="s">
        <v>99</v>
      </c>
      <c r="B22" s="20">
        <v>9.003</v>
      </c>
      <c r="C22" s="20"/>
      <c r="D22" s="20">
        <v>1633</v>
      </c>
      <c r="E22" s="21">
        <f t="shared" si="0"/>
        <v>0.0005179786148828998</v>
      </c>
      <c r="F22" s="22">
        <f t="shared" si="1"/>
        <v>0.005753400143095633</v>
      </c>
      <c r="G22" s="22">
        <f t="shared" si="2"/>
        <v>0.02109580052468399</v>
      </c>
      <c r="H22" s="21">
        <f t="shared" si="7"/>
        <v>0.0010801836273290955</v>
      </c>
      <c r="I22" s="21">
        <f t="shared" si="10"/>
        <v>0.01199804095667106</v>
      </c>
      <c r="J22" s="21">
        <f t="shared" si="3"/>
        <v>0.04399281684112722</v>
      </c>
      <c r="T22" t="s">
        <v>99</v>
      </c>
      <c r="U22" s="20">
        <v>9.003</v>
      </c>
      <c r="V22" s="20"/>
      <c r="W22" s="20">
        <v>51637</v>
      </c>
      <c r="X22" s="21">
        <f t="shared" si="4"/>
        <v>0.06659196498887403</v>
      </c>
      <c r="Y22" s="22">
        <f t="shared" si="5"/>
        <v>0.7396641673761416</v>
      </c>
      <c r="Z22" s="22">
        <f t="shared" si="6"/>
        <v>2.7121019470458525</v>
      </c>
      <c r="AA22" s="21">
        <f t="shared" si="8"/>
        <v>0.027078842054238286</v>
      </c>
      <c r="AB22" s="21">
        <f t="shared" si="11"/>
        <v>0.3007757642367909</v>
      </c>
      <c r="AC22" s="21">
        <f t="shared" si="9"/>
        <v>2.7069818781311183</v>
      </c>
    </row>
    <row r="23" spans="1:29" ht="12.75">
      <c r="A23" t="s">
        <v>100</v>
      </c>
      <c r="B23" s="20">
        <v>8.757</v>
      </c>
      <c r="C23" s="20"/>
      <c r="D23" s="20">
        <v>2139</v>
      </c>
      <c r="E23" s="21">
        <f t="shared" si="0"/>
        <v>0.0011865938677674593</v>
      </c>
      <c r="F23" s="22">
        <f t="shared" si="1"/>
        <v>0.013550232588414517</v>
      </c>
      <c r="G23" s="22">
        <f t="shared" si="2"/>
        <v>0.0496841861575199</v>
      </c>
      <c r="H23" s="21">
        <f t="shared" si="7"/>
        <v>0.0017827195083426205</v>
      </c>
      <c r="I23" s="21">
        <f t="shared" si="10"/>
        <v>0.020357651117307533</v>
      </c>
      <c r="J23" s="21">
        <f t="shared" si="3"/>
        <v>0.07464472076346094</v>
      </c>
      <c r="T23" t="s">
        <v>100</v>
      </c>
      <c r="U23" s="20">
        <v>8.757</v>
      </c>
      <c r="V23" s="20"/>
      <c r="W23" s="20">
        <v>16778</v>
      </c>
      <c r="X23" s="21">
        <f t="shared" si="4"/>
        <v>0.02053018811080514</v>
      </c>
      <c r="Y23" s="22">
        <f t="shared" si="5"/>
        <v>0.2344431667329581</v>
      </c>
      <c r="Z23" s="22">
        <f t="shared" si="6"/>
        <v>0.8596249446875129</v>
      </c>
      <c r="AA23" s="21">
        <f t="shared" si="8"/>
        <v>0.00879851292650638</v>
      </c>
      <c r="AB23" s="21">
        <f t="shared" si="11"/>
        <v>0.10047405420242526</v>
      </c>
      <c r="AC23" s="21">
        <f t="shared" si="9"/>
        <v>0.9042664878218274</v>
      </c>
    </row>
    <row r="24" spans="1:29" ht="12.75">
      <c r="A24" t="s">
        <v>101</v>
      </c>
      <c r="B24" s="20">
        <v>10.439</v>
      </c>
      <c r="C24" s="20"/>
      <c r="D24" s="20">
        <v>1738</v>
      </c>
      <c r="E24" s="21">
        <f t="shared" si="0"/>
        <v>0.0006567228867265338</v>
      </c>
      <c r="F24" s="22">
        <f t="shared" si="1"/>
        <v>0.00629105169773478</v>
      </c>
      <c r="G24" s="22">
        <f t="shared" si="2"/>
        <v>0.02306718955836086</v>
      </c>
      <c r="H24" s="21">
        <f t="shared" si="7"/>
        <v>0.0012259667646935622</v>
      </c>
      <c r="I24" s="21">
        <f t="shared" si="10"/>
        <v>0.011744101587255121</v>
      </c>
      <c r="J24" s="21">
        <f t="shared" si="3"/>
        <v>0.04306170581993544</v>
      </c>
      <c r="T24" t="s">
        <v>101</v>
      </c>
      <c r="U24" s="20">
        <v>10.439</v>
      </c>
      <c r="V24" s="20"/>
      <c r="W24" s="20">
        <v>5042</v>
      </c>
      <c r="X24" s="21">
        <f t="shared" si="4"/>
        <v>0.005022542640739547</v>
      </c>
      <c r="Y24" s="22">
        <f t="shared" si="5"/>
        <v>0.048113254533380084</v>
      </c>
      <c r="Z24" s="22">
        <f t="shared" si="6"/>
        <v>0.17641526662239362</v>
      </c>
      <c r="AA24" s="21">
        <f t="shared" si="8"/>
        <v>0.002644063784446607</v>
      </c>
      <c r="AB24" s="21">
        <f t="shared" si="11"/>
        <v>0.025328707581632408</v>
      </c>
      <c r="AC24" s="21">
        <f t="shared" si="9"/>
        <v>0.22795836823469168</v>
      </c>
    </row>
    <row r="25" spans="1:29" ht="12.75">
      <c r="A25" t="s">
        <v>102</v>
      </c>
      <c r="B25" s="20">
        <v>10.219</v>
      </c>
      <c r="C25" s="20"/>
      <c r="D25" s="20">
        <v>1695</v>
      </c>
      <c r="E25" s="21">
        <f t="shared" si="0"/>
        <v>0.0005999038039715218</v>
      </c>
      <c r="F25" s="22">
        <f t="shared" si="1"/>
        <v>0.005870474644989939</v>
      </c>
      <c r="G25" s="22">
        <f t="shared" si="2"/>
        <v>0.02152507369829644</v>
      </c>
      <c r="H25" s="21">
        <f t="shared" si="7"/>
        <v>0.001166265098915733</v>
      </c>
      <c r="I25" s="21">
        <f t="shared" si="10"/>
        <v>0.011412712583576992</v>
      </c>
      <c r="J25" s="21">
        <f t="shared" si="3"/>
        <v>0.04184661280644897</v>
      </c>
      <c r="T25" t="s">
        <v>102</v>
      </c>
      <c r="U25" s="20">
        <v>10.219</v>
      </c>
      <c r="V25" s="20"/>
      <c r="W25" s="20">
        <v>7801</v>
      </c>
      <c r="X25" s="21">
        <f t="shared" si="4"/>
        <v>0.008668213555183222</v>
      </c>
      <c r="Y25" s="22">
        <f t="shared" si="5"/>
        <v>0.08482447945183699</v>
      </c>
      <c r="Z25" s="22">
        <f t="shared" si="6"/>
        <v>0.3110230913234023</v>
      </c>
      <c r="AA25" s="21">
        <f t="shared" si="8"/>
        <v>0.004090904716871872</v>
      </c>
      <c r="AB25" s="21">
        <f t="shared" si="11"/>
        <v>0.04003233894580558</v>
      </c>
      <c r="AC25" s="21">
        <f t="shared" si="9"/>
        <v>0.36029105051225024</v>
      </c>
    </row>
    <row r="26" spans="1:29" ht="12.75">
      <c r="A26" t="s">
        <v>103</v>
      </c>
      <c r="B26" s="20">
        <v>8.116</v>
      </c>
      <c r="C26" s="20"/>
      <c r="D26" s="20">
        <v>2238</v>
      </c>
      <c r="E26" s="21">
        <f t="shared" si="0"/>
        <v>0.0013174098955057428</v>
      </c>
      <c r="F26" s="22">
        <f t="shared" si="1"/>
        <v>0.0162322559820816</v>
      </c>
      <c r="G26" s="22">
        <f t="shared" si="2"/>
        <v>0.059518271934299205</v>
      </c>
      <c r="H26" s="21">
        <f t="shared" si="7"/>
        <v>0.001920172180714832</v>
      </c>
      <c r="I26" s="21">
        <f t="shared" si="10"/>
        <v>0.023659095375983638</v>
      </c>
      <c r="J26" s="21">
        <f t="shared" si="3"/>
        <v>0.08675001637860667</v>
      </c>
      <c r="T26" t="s">
        <v>103</v>
      </c>
      <c r="U26" s="20">
        <v>8.116</v>
      </c>
      <c r="V26" s="20"/>
      <c r="W26" s="20">
        <v>24928</v>
      </c>
      <c r="X26" s="21">
        <f t="shared" si="4"/>
        <v>0.03129938635390624</v>
      </c>
      <c r="Y26" s="22">
        <f t="shared" si="5"/>
        <v>0.38565039864349737</v>
      </c>
      <c r="Z26" s="22">
        <f t="shared" si="6"/>
        <v>1.414051461692824</v>
      </c>
      <c r="AA26" s="21">
        <f t="shared" si="8"/>
        <v>0.013072435941825668</v>
      </c>
      <c r="AB26" s="21">
        <f t="shared" si="11"/>
        <v>0.16106993521224333</v>
      </c>
      <c r="AC26" s="21">
        <f t="shared" si="9"/>
        <v>1.44962941691019</v>
      </c>
    </row>
    <row r="27" spans="1:29" ht="12.75">
      <c r="A27" t="s">
        <v>104</v>
      </c>
      <c r="B27" s="20">
        <v>11.207</v>
      </c>
      <c r="C27" s="20"/>
      <c r="D27" s="20">
        <v>2434</v>
      </c>
      <c r="E27" s="21">
        <f t="shared" si="0"/>
        <v>0.0015763992029471925</v>
      </c>
      <c r="F27" s="22">
        <f t="shared" si="1"/>
        <v>0.01406620150751488</v>
      </c>
      <c r="G27" s="22">
        <f t="shared" si="2"/>
        <v>0.05157607219422122</v>
      </c>
      <c r="H27" s="21">
        <f t="shared" si="7"/>
        <v>0.0021923007037951696</v>
      </c>
      <c r="I27" s="21">
        <f t="shared" si="10"/>
        <v>0.019561887247213076</v>
      </c>
      <c r="J27" s="21">
        <f t="shared" si="3"/>
        <v>0.07172691990644794</v>
      </c>
      <c r="T27" t="s">
        <v>104</v>
      </c>
      <c r="U27" s="20">
        <v>11.207</v>
      </c>
      <c r="V27" s="20"/>
      <c r="W27" s="20">
        <v>112316</v>
      </c>
      <c r="X27" s="21">
        <f t="shared" si="4"/>
        <v>0.14677161900030128</v>
      </c>
      <c r="Y27" s="22">
        <f t="shared" si="5"/>
        <v>1.3096423574578502</v>
      </c>
      <c r="Z27" s="22">
        <f t="shared" si="6"/>
        <v>4.802021977345451</v>
      </c>
      <c r="AA27" s="21">
        <f t="shared" si="8"/>
        <v>0.05889937882068725</v>
      </c>
      <c r="AB27" s="21">
        <f t="shared" si="11"/>
        <v>0.5255588366261019</v>
      </c>
      <c r="AC27" s="21">
        <f t="shared" si="9"/>
        <v>4.730029529634917</v>
      </c>
    </row>
    <row r="28" spans="1:29" ht="12.75">
      <c r="A28" t="s">
        <v>6</v>
      </c>
      <c r="B28" s="20">
        <v>3.03</v>
      </c>
      <c r="C28" s="20"/>
      <c r="D28" s="20">
        <v>6937</v>
      </c>
      <c r="E28" s="21">
        <f t="shared" si="0"/>
        <v>0.007526546404012749</v>
      </c>
      <c r="F28" s="22">
        <f t="shared" si="1"/>
        <v>0.24840087141956269</v>
      </c>
      <c r="G28" s="22">
        <f t="shared" si="2"/>
        <v>0.9108031952050633</v>
      </c>
      <c r="H28" s="21">
        <f t="shared" si="7"/>
        <v>0.008444314680482724</v>
      </c>
      <c r="I28" s="21">
        <f t="shared" si="10"/>
        <v>0.278690253481278</v>
      </c>
      <c r="J28" s="21">
        <f t="shared" si="3"/>
        <v>1.0218642627646861</v>
      </c>
      <c r="T28" t="s">
        <v>6</v>
      </c>
      <c r="U28" s="20">
        <v>3.03</v>
      </c>
      <c r="V28" s="20"/>
      <c r="W28" s="20">
        <v>62482</v>
      </c>
      <c r="X28" s="21">
        <f t="shared" si="4"/>
        <v>0.08092226620929507</v>
      </c>
      <c r="Y28" s="22">
        <f t="shared" si="5"/>
        <v>2.670701855092247</v>
      </c>
      <c r="Z28" s="22">
        <f t="shared" si="6"/>
        <v>9.792573468671572</v>
      </c>
      <c r="AA28" s="21">
        <f t="shared" si="8"/>
        <v>0.032766043907138616</v>
      </c>
      <c r="AB28" s="21">
        <f t="shared" si="11"/>
        <v>1.081387587694344</v>
      </c>
      <c r="AC28" s="21">
        <f t="shared" si="9"/>
        <v>9.732488289249096</v>
      </c>
    </row>
    <row r="29" spans="1:29" ht="12.75">
      <c r="A29" t="s">
        <v>7</v>
      </c>
      <c r="B29" s="20">
        <v>7.861</v>
      </c>
      <c r="C29" s="20"/>
      <c r="D29" s="20">
        <v>5334</v>
      </c>
      <c r="E29" s="21">
        <f t="shared" si="0"/>
        <v>0.005408383853866604</v>
      </c>
      <c r="F29" s="22">
        <f t="shared" si="1"/>
        <v>0.06880020167747875</v>
      </c>
      <c r="G29" s="22">
        <f t="shared" si="2"/>
        <v>0.25226740615075544</v>
      </c>
      <c r="H29" s="21">
        <f t="shared" si="7"/>
        <v>0.006218692116718534</v>
      </c>
      <c r="I29" s="21">
        <f t="shared" si="10"/>
        <v>0.07910815566363737</v>
      </c>
      <c r="J29" s="21">
        <f t="shared" si="3"/>
        <v>0.290063237433337</v>
      </c>
      <c r="T29" t="s">
        <v>7</v>
      </c>
      <c r="U29" s="20">
        <v>7.861</v>
      </c>
      <c r="V29" s="20"/>
      <c r="W29" s="20">
        <v>47702</v>
      </c>
      <c r="X29" s="21">
        <f t="shared" si="4"/>
        <v>0.06139235822978165</v>
      </c>
      <c r="Y29" s="22">
        <f t="shared" si="5"/>
        <v>0.780973899373892</v>
      </c>
      <c r="Z29" s="22">
        <f t="shared" si="6"/>
        <v>2.8635709643709375</v>
      </c>
      <c r="AA29" s="21">
        <f t="shared" si="8"/>
        <v>0.025015297629050387</v>
      </c>
      <c r="AB29" s="21">
        <f t="shared" si="11"/>
        <v>0.3182202980416027</v>
      </c>
      <c r="AC29" s="21">
        <f t="shared" si="9"/>
        <v>2.863982682374424</v>
      </c>
    </row>
    <row r="30" spans="1:29" ht="12.75">
      <c r="A30" t="s">
        <v>95</v>
      </c>
      <c r="B30" s="20">
        <v>7.868</v>
      </c>
      <c r="C30" s="20"/>
      <c r="D30" s="20">
        <v>11228</v>
      </c>
      <c r="E30" s="21">
        <f t="shared" si="0"/>
        <v>0.01319656231335592</v>
      </c>
      <c r="F30" s="22">
        <f t="shared" si="1"/>
        <v>0.16772448288454395</v>
      </c>
      <c r="G30" s="22">
        <f t="shared" si="2"/>
        <v>0.6149897705766612</v>
      </c>
      <c r="H30" s="21">
        <f t="shared" si="7"/>
        <v>0.01440198556077726</v>
      </c>
      <c r="I30" s="21">
        <f t="shared" si="10"/>
        <v>0.18304506305004145</v>
      </c>
      <c r="J30" s="21">
        <f t="shared" si="3"/>
        <v>0.6711652311834854</v>
      </c>
      <c r="T30" t="s">
        <v>95</v>
      </c>
      <c r="U30" s="20">
        <v>7.868</v>
      </c>
      <c r="V30" s="20"/>
      <c r="W30" s="20">
        <v>27124</v>
      </c>
      <c r="X30" s="21">
        <f t="shared" si="4"/>
        <v>0.03420112369646453</v>
      </c>
      <c r="Y30" s="22">
        <f t="shared" si="5"/>
        <v>0.43468637133279775</v>
      </c>
      <c r="Z30" s="22">
        <f t="shared" si="6"/>
        <v>1.5938500282202586</v>
      </c>
      <c r="AA30" s="21">
        <f t="shared" si="8"/>
        <v>0.01422403532116814</v>
      </c>
      <c r="AB30" s="21">
        <f t="shared" si="11"/>
        <v>0.18078336707127782</v>
      </c>
      <c r="AC30" s="21">
        <f t="shared" si="9"/>
        <v>1.6270503036415003</v>
      </c>
    </row>
    <row r="31" spans="1:29" ht="12.75">
      <c r="A31" t="s">
        <v>96</v>
      </c>
      <c r="B31" s="20">
        <v>10.323</v>
      </c>
      <c r="C31" s="20"/>
      <c r="D31" s="20">
        <v>15785</v>
      </c>
      <c r="E31" s="21">
        <f t="shared" si="0"/>
        <v>0.01921806371136963</v>
      </c>
      <c r="F31" s="22">
        <f t="shared" si="1"/>
        <v>0.18616742915208398</v>
      </c>
      <c r="G31" s="22">
        <f t="shared" si="2"/>
        <v>0.6826139068909746</v>
      </c>
      <c r="H31" s="21">
        <f t="shared" si="7"/>
        <v>0.02072897372239511</v>
      </c>
      <c r="I31" s="21">
        <f t="shared" si="10"/>
        <v>0.2008037752823318</v>
      </c>
      <c r="J31" s="21">
        <f t="shared" si="3"/>
        <v>0.7362805093685498</v>
      </c>
      <c r="T31" t="s">
        <v>96</v>
      </c>
      <c r="U31" s="20">
        <v>10.323</v>
      </c>
      <c r="V31" s="20"/>
      <c r="W31" s="20">
        <v>16340</v>
      </c>
      <c r="X31" s="21">
        <f t="shared" si="4"/>
        <v>0.019951426291114554</v>
      </c>
      <c r="Y31" s="22">
        <f t="shared" si="5"/>
        <v>0.19327159053680668</v>
      </c>
      <c r="Z31" s="22">
        <f t="shared" si="6"/>
        <v>0.7086624986349578</v>
      </c>
      <c r="AA31" s="21">
        <f t="shared" si="8"/>
        <v>0.008568822339916215</v>
      </c>
      <c r="AB31" s="21">
        <f t="shared" si="11"/>
        <v>0.08300709425473422</v>
      </c>
      <c r="AC31" s="21">
        <f t="shared" si="9"/>
        <v>0.747063848292608</v>
      </c>
    </row>
    <row r="32" spans="1:29" s="3" customFormat="1" ht="12.75">
      <c r="A32" t="s">
        <v>97</v>
      </c>
      <c r="B32" s="20">
        <v>8.469</v>
      </c>
      <c r="C32" s="20"/>
      <c r="D32" s="20">
        <v>1387</v>
      </c>
      <c r="E32" s="21">
        <f t="shared" si="0"/>
        <v>0.00019292060656352902</v>
      </c>
      <c r="F32" s="22">
        <f t="shared" si="1"/>
        <v>0.0022779620564828086</v>
      </c>
      <c r="G32" s="22">
        <f t="shared" si="2"/>
        <v>0.008352527540436964</v>
      </c>
      <c r="H32" s="21">
        <f t="shared" si="7"/>
        <v>0.000738634562646631</v>
      </c>
      <c r="I32" s="21">
        <f t="shared" si="10"/>
        <v>0.008721626669578828</v>
      </c>
      <c r="J32" s="21">
        <f t="shared" si="3"/>
        <v>0.0319792977884557</v>
      </c>
      <c r="T32" t="s">
        <v>97</v>
      </c>
      <c r="U32" s="20">
        <v>8.469</v>
      </c>
      <c r="V32" s="20"/>
      <c r="W32" s="20">
        <v>16845</v>
      </c>
      <c r="X32" s="21">
        <f t="shared" si="4"/>
        <v>0.020618720169981553</v>
      </c>
      <c r="Y32" s="22">
        <f t="shared" si="5"/>
        <v>0.24346109540655986</v>
      </c>
      <c r="Z32" s="22">
        <f t="shared" si="6"/>
        <v>0.8926906831573862</v>
      </c>
      <c r="AA32" s="21">
        <f t="shared" si="8"/>
        <v>0.00883364824454643</v>
      </c>
      <c r="AB32" s="21">
        <f t="shared" si="11"/>
        <v>0.10430568242468333</v>
      </c>
      <c r="AC32" s="21">
        <f t="shared" si="9"/>
        <v>0.9387511418221499</v>
      </c>
    </row>
    <row r="33" spans="1:29" ht="12.75">
      <c r="A33" t="s">
        <v>98</v>
      </c>
      <c r="B33" s="20">
        <v>7.996</v>
      </c>
      <c r="C33" s="20"/>
      <c r="D33" s="20">
        <v>2028</v>
      </c>
      <c r="E33" s="21">
        <f t="shared" si="0"/>
        <v>0.0010399213518184748</v>
      </c>
      <c r="F33" s="22">
        <f t="shared" si="1"/>
        <v>0.013005519657559715</v>
      </c>
      <c r="G33" s="22">
        <f t="shared" si="2"/>
        <v>0.047686905411052284</v>
      </c>
      <c r="H33" s="21">
        <f t="shared" si="7"/>
        <v>0.0016286059059858985</v>
      </c>
      <c r="I33" s="21">
        <f t="shared" si="10"/>
        <v>0.02036775770367557</v>
      </c>
      <c r="J33" s="21">
        <f t="shared" si="3"/>
        <v>0.07468177824681042</v>
      </c>
      <c r="T33" t="s">
        <v>98</v>
      </c>
      <c r="U33" s="20">
        <v>7.996</v>
      </c>
      <c r="V33" s="20"/>
      <c r="W33" s="20">
        <v>29803</v>
      </c>
      <c r="X33" s="21">
        <f t="shared" si="4"/>
        <v>0.03774108468950353</v>
      </c>
      <c r="Y33" s="22">
        <f t="shared" si="5"/>
        <v>0.4719995583979931</v>
      </c>
      <c r="Z33" s="22">
        <f t="shared" si="6"/>
        <v>1.730665047459308</v>
      </c>
      <c r="AA33" s="21">
        <f t="shared" si="8"/>
        <v>0.015628923635038126</v>
      </c>
      <c r="AB33" s="21">
        <f t="shared" si="11"/>
        <v>0.1954592750755143</v>
      </c>
      <c r="AC33" s="21">
        <f t="shared" si="9"/>
        <v>1.7591334756796289</v>
      </c>
    </row>
    <row r="34" spans="1:29" ht="12.75">
      <c r="A34" t="s">
        <v>99</v>
      </c>
      <c r="B34" s="20">
        <v>5.822</v>
      </c>
      <c r="C34" s="20"/>
      <c r="D34" s="20">
        <v>1301</v>
      </c>
      <c r="E34" s="21">
        <f t="shared" si="0"/>
        <v>7.928244105350508E-05</v>
      </c>
      <c r="F34" s="22">
        <f t="shared" si="1"/>
        <v>0.0013617732918843196</v>
      </c>
      <c r="G34" s="22">
        <f t="shared" si="2"/>
        <v>0.004993168736909172</v>
      </c>
      <c r="H34" s="21">
        <f t="shared" si="7"/>
        <v>0.0006192312310909726</v>
      </c>
      <c r="I34" s="21">
        <f t="shared" si="10"/>
        <v>0.010636056872053806</v>
      </c>
      <c r="J34" s="21">
        <f t="shared" si="3"/>
        <v>0.03899887519753062</v>
      </c>
      <c r="T34" t="s">
        <v>99</v>
      </c>
      <c r="U34" s="20">
        <v>5.822</v>
      </c>
      <c r="V34" s="20"/>
      <c r="W34" s="20">
        <v>33327</v>
      </c>
      <c r="X34" s="21">
        <f t="shared" si="4"/>
        <v>0.0423976067273794</v>
      </c>
      <c r="Y34" s="22">
        <f t="shared" si="5"/>
        <v>0.7282309640566711</v>
      </c>
      <c r="Z34" s="22">
        <f t="shared" si="6"/>
        <v>2.670180201541127</v>
      </c>
      <c r="AA34" s="21">
        <f t="shared" si="8"/>
        <v>0.01747693648239827</v>
      </c>
      <c r="AB34" s="21">
        <f t="shared" si="11"/>
        <v>0.3001878475162877</v>
      </c>
      <c r="AC34" s="21">
        <f t="shared" si="9"/>
        <v>2.701690627646589</v>
      </c>
    </row>
    <row r="35" spans="1:29" ht="12.75">
      <c r="A35" t="s">
        <v>100</v>
      </c>
      <c r="B35" s="20">
        <v>11.5</v>
      </c>
      <c r="C35" s="20"/>
      <c r="D35" s="20">
        <v>2008</v>
      </c>
      <c r="E35" s="21">
        <f t="shared" si="0"/>
        <v>0.0010134938714673066</v>
      </c>
      <c r="F35" s="22">
        <f t="shared" si="1"/>
        <v>0.008812990186672231</v>
      </c>
      <c r="G35" s="22">
        <f t="shared" si="2"/>
        <v>0.03231429735113151</v>
      </c>
      <c r="H35" s="21">
        <f t="shared" si="7"/>
        <v>0.0016008376893450478</v>
      </c>
      <c r="I35" s="21">
        <f t="shared" si="10"/>
        <v>0.013920327733435198</v>
      </c>
      <c r="J35" s="21">
        <f t="shared" si="3"/>
        <v>0.051041201689262385</v>
      </c>
      <c r="T35" t="s">
        <v>100</v>
      </c>
      <c r="U35" s="20">
        <v>11.5</v>
      </c>
      <c r="V35" s="20"/>
      <c r="W35" s="20">
        <v>19235</v>
      </c>
      <c r="X35" s="21">
        <f t="shared" si="4"/>
        <v>0.023776804071946173</v>
      </c>
      <c r="Y35" s="22">
        <f t="shared" si="5"/>
        <v>0.20675481801692325</v>
      </c>
      <c r="Z35" s="22">
        <f t="shared" si="6"/>
        <v>0.7581009993953852</v>
      </c>
      <c r="AA35" s="21">
        <f t="shared" si="8"/>
        <v>0.01008698272388546</v>
      </c>
      <c r="AB35" s="21">
        <f t="shared" si="11"/>
        <v>0.08771289325117791</v>
      </c>
      <c r="AC35" s="21">
        <f t="shared" si="9"/>
        <v>0.7894160392606012</v>
      </c>
    </row>
    <row r="36" spans="1:29" ht="12.75">
      <c r="A36" t="s">
        <v>43</v>
      </c>
      <c r="B36" s="20"/>
      <c r="C36" s="20"/>
      <c r="D36" s="20">
        <v>1271</v>
      </c>
      <c r="E36" s="21">
        <f t="shared" si="0"/>
        <v>3.964122052675254E-05</v>
      </c>
      <c r="F36" s="22" t="e">
        <f t="shared" si="1"/>
        <v>#DIV/0!</v>
      </c>
      <c r="G36" s="22" t="e">
        <f t="shared" si="2"/>
        <v>#DIV/0!</v>
      </c>
      <c r="H36" s="21">
        <f t="shared" si="7"/>
        <v>0.0005775789061296964</v>
      </c>
      <c r="I36" s="21" t="e">
        <f t="shared" si="10"/>
        <v>#DIV/0!</v>
      </c>
      <c r="J36" s="21" t="e">
        <f t="shared" si="3"/>
        <v>#DIV/0!</v>
      </c>
      <c r="T36" t="s">
        <v>43</v>
      </c>
      <c r="U36" s="20"/>
      <c r="V36" s="20"/>
      <c r="W36" s="20">
        <v>0</v>
      </c>
      <c r="X36" s="21">
        <f t="shared" si="4"/>
        <v>-0.0016398251557899967</v>
      </c>
      <c r="Y36" s="22" t="e">
        <f t="shared" si="5"/>
        <v>#DIV/0!</v>
      </c>
      <c r="Z36" s="22" t="e">
        <f t="shared" si="6"/>
        <v>#DIV/0!</v>
      </c>
      <c r="AA36" s="21">
        <f t="shared" si="8"/>
        <v>0</v>
      </c>
      <c r="AB36" s="21" t="e">
        <f t="shared" si="11"/>
        <v>#DIV/0!</v>
      </c>
      <c r="AC36" s="21" t="e">
        <f t="shared" si="9"/>
        <v>#DIV/0!</v>
      </c>
    </row>
    <row r="37" spans="1:29" s="8" customFormat="1" ht="12.75">
      <c r="A37" t="s">
        <v>101</v>
      </c>
      <c r="B37" s="20">
        <v>14.933</v>
      </c>
      <c r="C37" s="20"/>
      <c r="D37" s="20">
        <v>2426</v>
      </c>
      <c r="E37" s="21">
        <f t="shared" si="0"/>
        <v>0.0015658282108067252</v>
      </c>
      <c r="F37" s="22">
        <f t="shared" si="1"/>
        <v>0.010485690824393793</v>
      </c>
      <c r="G37" s="22">
        <f t="shared" si="2"/>
        <v>0.038447533022777244</v>
      </c>
      <c r="H37" s="21">
        <f t="shared" si="7"/>
        <v>0.0021811934171388292</v>
      </c>
      <c r="I37" s="21">
        <f t="shared" si="10"/>
        <v>0.01460653195700013</v>
      </c>
      <c r="J37" s="21">
        <f t="shared" si="3"/>
        <v>0.053557283842333804</v>
      </c>
      <c r="T37" t="s">
        <v>101</v>
      </c>
      <c r="U37" s="20">
        <v>14.933</v>
      </c>
      <c r="V37" s="20"/>
      <c r="W37" s="20">
        <v>11712</v>
      </c>
      <c r="X37" s="21">
        <f t="shared" si="4"/>
        <v>0.013836107337854195</v>
      </c>
      <c r="Y37" s="22">
        <f t="shared" si="5"/>
        <v>0.09265457267698517</v>
      </c>
      <c r="Z37" s="22">
        <f t="shared" si="6"/>
        <v>0.3397334331489456</v>
      </c>
      <c r="AA37" s="21">
        <f t="shared" si="8"/>
        <v>0.006141863356493189</v>
      </c>
      <c r="AB37" s="21">
        <f t="shared" si="11"/>
        <v>0.04112946733069838</v>
      </c>
      <c r="AC37" s="21">
        <f t="shared" si="9"/>
        <v>0.37016520597628544</v>
      </c>
    </row>
    <row r="38" spans="1:29" s="3" customFormat="1" ht="12.75">
      <c r="A38" t="s">
        <v>105</v>
      </c>
      <c r="B38" s="20">
        <v>6.11</v>
      </c>
      <c r="C38" s="20"/>
      <c r="D38" s="20">
        <v>1735</v>
      </c>
      <c r="E38" s="21">
        <f t="shared" si="0"/>
        <v>0.0006527587646738584</v>
      </c>
      <c r="F38" s="22">
        <f t="shared" si="1"/>
        <v>0.010683449503663804</v>
      </c>
      <c r="G38" s="22">
        <f t="shared" si="2"/>
        <v>0.03917264818010061</v>
      </c>
      <c r="H38" s="21">
        <f t="shared" si="7"/>
        <v>0.0012218015321974346</v>
      </c>
      <c r="I38" s="21">
        <f t="shared" si="10"/>
        <v>0.01999675175445883</v>
      </c>
      <c r="J38" s="21">
        <f t="shared" si="3"/>
        <v>0.07332142309968237</v>
      </c>
      <c r="T38" t="s">
        <v>105</v>
      </c>
      <c r="U38" s="20">
        <v>6.11</v>
      </c>
      <c r="V38" s="20"/>
      <c r="W38" s="20">
        <v>381</v>
      </c>
      <c r="X38" s="21">
        <f t="shared" si="4"/>
        <v>-0.0011363816551002394</v>
      </c>
      <c r="Y38" s="22">
        <f t="shared" si="5"/>
        <v>-0.01859871775941472</v>
      </c>
      <c r="Z38" s="22">
        <f t="shared" si="6"/>
        <v>-0.06819529845118731</v>
      </c>
      <c r="AA38" s="21">
        <f t="shared" si="8"/>
        <v>0.00019979934586952742</v>
      </c>
      <c r="AB38" s="21">
        <f t="shared" si="11"/>
        <v>0.003270038393936619</v>
      </c>
      <c r="AC38" s="21">
        <f t="shared" si="9"/>
        <v>0.02943034554542957</v>
      </c>
    </row>
    <row r="39" spans="1:29" s="8" customFormat="1" ht="12.75">
      <c r="A39" t="s">
        <v>106</v>
      </c>
      <c r="B39" s="20">
        <v>9.37</v>
      </c>
      <c r="C39" s="20"/>
      <c r="D39" s="20">
        <v>2584</v>
      </c>
      <c r="E39" s="21">
        <f t="shared" si="0"/>
        <v>0.0017746053055809554</v>
      </c>
      <c r="F39" s="22">
        <f t="shared" si="1"/>
        <v>0.018939224179092374</v>
      </c>
      <c r="G39" s="22">
        <f t="shared" si="2"/>
        <v>0.06944382199000537</v>
      </c>
      <c r="H39" s="21">
        <f t="shared" si="7"/>
        <v>0.0024005623286015502</v>
      </c>
      <c r="I39" s="21">
        <f t="shared" si="10"/>
        <v>0.025619661991478658</v>
      </c>
      <c r="J39" s="21">
        <f t="shared" si="3"/>
        <v>0.09393876063542174</v>
      </c>
      <c r="T39" t="s">
        <v>106</v>
      </c>
      <c r="U39" s="20">
        <v>9.37</v>
      </c>
      <c r="V39" s="20"/>
      <c r="W39" s="20">
        <v>15966</v>
      </c>
      <c r="X39" s="21">
        <f t="shared" si="4"/>
        <v>0.019457232408547704</v>
      </c>
      <c r="Y39" s="22">
        <f t="shared" si="5"/>
        <v>0.20765456145728609</v>
      </c>
      <c r="Z39" s="22">
        <f t="shared" si="6"/>
        <v>0.7614000586767157</v>
      </c>
      <c r="AA39" s="21">
        <f t="shared" si="8"/>
        <v>0.008372693848170276</v>
      </c>
      <c r="AB39" s="21">
        <f t="shared" si="11"/>
        <v>0.0893563911224149</v>
      </c>
      <c r="AC39" s="21">
        <f t="shared" si="9"/>
        <v>0.8042075201017341</v>
      </c>
    </row>
    <row r="40" spans="1:29" s="3" customFormat="1" ht="12.75">
      <c r="A40" t="s">
        <v>6</v>
      </c>
      <c r="B40" s="20">
        <v>9.605</v>
      </c>
      <c r="C40" s="20"/>
      <c r="D40" s="20">
        <v>30125</v>
      </c>
      <c r="E40" s="21">
        <f t="shared" si="0"/>
        <v>0.038166567123157344</v>
      </c>
      <c r="F40" s="22">
        <f t="shared" si="1"/>
        <v>0.39736144844515714</v>
      </c>
      <c r="G40" s="22">
        <f t="shared" si="2"/>
        <v>1.4569919776322429</v>
      </c>
      <c r="H40" s="21">
        <f t="shared" si="7"/>
        <v>0.04063878505388512</v>
      </c>
      <c r="I40" s="21">
        <f t="shared" si="10"/>
        <v>0.4231003128983355</v>
      </c>
      <c r="J40" s="21">
        <f t="shared" si="3"/>
        <v>1.5513678139605636</v>
      </c>
      <c r="T40" t="s">
        <v>6</v>
      </c>
      <c r="U40" s="20">
        <v>9.605</v>
      </c>
      <c r="V40" s="20"/>
      <c r="W40" s="20">
        <v>219316</v>
      </c>
      <c r="X40" s="21">
        <f t="shared" si="4"/>
        <v>0.288158638879052</v>
      </c>
      <c r="Y40" s="22">
        <f t="shared" si="5"/>
        <v>3.000089941478938</v>
      </c>
      <c r="Z40" s="22">
        <f t="shared" si="6"/>
        <v>11.000329785422773</v>
      </c>
      <c r="AA40" s="21">
        <f t="shared" si="8"/>
        <v>0.11501100613837605</v>
      </c>
      <c r="AB40" s="21">
        <f t="shared" si="11"/>
        <v>1.1974076641163565</v>
      </c>
      <c r="AC40" s="21">
        <f t="shared" si="9"/>
        <v>10.776668977047208</v>
      </c>
    </row>
    <row r="41" spans="1:29" s="3" customFormat="1" ht="12.75">
      <c r="A41" t="s">
        <v>7</v>
      </c>
      <c r="B41" s="20">
        <v>6.388</v>
      </c>
      <c r="C41" s="20"/>
      <c r="D41" s="20">
        <v>4877</v>
      </c>
      <c r="E41" s="21">
        <f t="shared" si="0"/>
        <v>0.004804515927842408</v>
      </c>
      <c r="F41" s="22">
        <f t="shared" si="1"/>
        <v>0.07521158309083294</v>
      </c>
      <c r="G41" s="22">
        <f t="shared" si="2"/>
        <v>0.27577580466638746</v>
      </c>
      <c r="H41" s="21">
        <f t="shared" si="7"/>
        <v>0.005584188366475093</v>
      </c>
      <c r="I41" s="21">
        <f t="shared" si="10"/>
        <v>0.08741684981958504</v>
      </c>
      <c r="J41" s="21">
        <f t="shared" si="3"/>
        <v>0.3205284493384785</v>
      </c>
      <c r="T41" t="s">
        <v>7</v>
      </c>
      <c r="U41" s="20">
        <v>6.388</v>
      </c>
      <c r="V41" s="20"/>
      <c r="W41" s="20">
        <v>33172</v>
      </c>
      <c r="X41" s="21">
        <f t="shared" si="4"/>
        <v>0.04219279375465784</v>
      </c>
      <c r="Y41" s="22">
        <f t="shared" si="5"/>
        <v>0.6605008414943307</v>
      </c>
      <c r="Z41" s="22">
        <f t="shared" si="6"/>
        <v>2.421836418812546</v>
      </c>
      <c r="AA41" s="21">
        <f t="shared" si="8"/>
        <v>0.01739565328394741</v>
      </c>
      <c r="AB41" s="21">
        <f t="shared" si="11"/>
        <v>0.27231767820831887</v>
      </c>
      <c r="AC41" s="21">
        <f t="shared" si="9"/>
        <v>2.45085910387487</v>
      </c>
    </row>
    <row r="42" spans="1:29" ht="12.75">
      <c r="A42" t="s">
        <v>103</v>
      </c>
      <c r="B42" s="20">
        <v>9.607</v>
      </c>
      <c r="C42" s="20"/>
      <c r="D42" s="20">
        <v>2471</v>
      </c>
      <c r="E42" s="21">
        <f t="shared" si="0"/>
        <v>0.0016252900415968542</v>
      </c>
      <c r="F42" s="22">
        <f t="shared" si="1"/>
        <v>0.016917768726937173</v>
      </c>
      <c r="G42" s="22">
        <f t="shared" si="2"/>
        <v>0.062031818665436306</v>
      </c>
      <c r="H42" s="21">
        <f t="shared" si="7"/>
        <v>0.0022436719045807437</v>
      </c>
      <c r="I42" s="21">
        <f t="shared" si="10"/>
        <v>0.02335455297783641</v>
      </c>
      <c r="J42" s="21">
        <f t="shared" si="3"/>
        <v>0.08563336091873351</v>
      </c>
      <c r="T42" t="s">
        <v>103</v>
      </c>
      <c r="U42" s="20">
        <v>9.607</v>
      </c>
      <c r="V42" s="20"/>
      <c r="W42" s="20">
        <v>34554</v>
      </c>
      <c r="X42" s="21">
        <f t="shared" si="4"/>
        <v>0.044018932646923574</v>
      </c>
      <c r="Y42" s="22">
        <f t="shared" si="5"/>
        <v>0.45819644682964067</v>
      </c>
      <c r="Z42" s="22">
        <f t="shared" si="6"/>
        <v>1.680053638375349</v>
      </c>
      <c r="AA42" s="21">
        <f t="shared" si="8"/>
        <v>0.018120384769489895</v>
      </c>
      <c r="AB42" s="21">
        <f t="shared" si="11"/>
        <v>0.18861647516904234</v>
      </c>
      <c r="AC42" s="21">
        <f t="shared" si="9"/>
        <v>1.6975482765213812</v>
      </c>
    </row>
    <row r="43" spans="1:29" ht="12.75">
      <c r="A43" t="s">
        <v>95</v>
      </c>
      <c r="B43" s="20">
        <v>9.699</v>
      </c>
      <c r="C43" s="20"/>
      <c r="D43" s="20">
        <v>15570</v>
      </c>
      <c r="E43" s="21">
        <f t="shared" si="0"/>
        <v>0.01893396829759457</v>
      </c>
      <c r="F43" s="22">
        <f t="shared" si="1"/>
        <v>0.19521567478703547</v>
      </c>
      <c r="G43" s="22">
        <f t="shared" si="2"/>
        <v>0.7157908075524634</v>
      </c>
      <c r="H43" s="21">
        <f t="shared" si="7"/>
        <v>0.020430465393505966</v>
      </c>
      <c r="I43" s="21">
        <f t="shared" si="10"/>
        <v>0.210645070558882</v>
      </c>
      <c r="J43" s="21">
        <f t="shared" si="3"/>
        <v>0.7723652587159008</v>
      </c>
      <c r="T43" t="s">
        <v>95</v>
      </c>
      <c r="U43" s="20">
        <v>9.699</v>
      </c>
      <c r="V43" s="20"/>
      <c r="W43" s="20">
        <v>36912</v>
      </c>
      <c r="X43" s="21">
        <f t="shared" si="4"/>
        <v>0.04713473258032633</v>
      </c>
      <c r="Y43" s="22">
        <f t="shared" si="5"/>
        <v>0.48597517868157875</v>
      </c>
      <c r="Z43" s="22">
        <f t="shared" si="6"/>
        <v>1.7819089884991222</v>
      </c>
      <c r="AA43" s="21">
        <f t="shared" si="8"/>
        <v>0.019356938201406815</v>
      </c>
      <c r="AB43" s="21">
        <f t="shared" si="11"/>
        <v>0.19957663884324997</v>
      </c>
      <c r="AC43" s="21">
        <f t="shared" si="9"/>
        <v>1.7961897495892498</v>
      </c>
    </row>
    <row r="44" spans="1:29" ht="12.75">
      <c r="A44" t="s">
        <v>96</v>
      </c>
      <c r="B44" s="20">
        <v>8.867</v>
      </c>
      <c r="C44" s="21"/>
      <c r="D44" s="20">
        <v>1698</v>
      </c>
      <c r="E44" s="21">
        <f t="shared" si="0"/>
        <v>0.000603867926024197</v>
      </c>
      <c r="F44" s="22">
        <f t="shared" si="1"/>
        <v>0.006810284493337058</v>
      </c>
      <c r="G44" s="22">
        <f t="shared" si="2"/>
        <v>0.024971043142235878</v>
      </c>
      <c r="H44" s="21">
        <f t="shared" si="7"/>
        <v>0.0011704303314118607</v>
      </c>
      <c r="I44" s="21">
        <f t="shared" si="10"/>
        <v>0.013199845848786067</v>
      </c>
      <c r="J44" s="21">
        <f t="shared" si="3"/>
        <v>0.04839943477888225</v>
      </c>
      <c r="T44" t="s">
        <v>96</v>
      </c>
      <c r="U44" s="20">
        <v>8.867</v>
      </c>
      <c r="V44" s="21"/>
      <c r="W44" s="20">
        <v>19108</v>
      </c>
      <c r="X44" s="21">
        <f t="shared" si="4"/>
        <v>0.023608989571716255</v>
      </c>
      <c r="Y44" s="22">
        <f t="shared" si="5"/>
        <v>0.26625679002724995</v>
      </c>
      <c r="Z44" s="22">
        <f t="shared" si="6"/>
        <v>0.9762748967665832</v>
      </c>
      <c r="AA44" s="21">
        <f t="shared" si="8"/>
        <v>0.01002038294192895</v>
      </c>
      <c r="AB44" s="21">
        <f t="shared" si="11"/>
        <v>0.11300758928531576</v>
      </c>
      <c r="AC44" s="21">
        <f t="shared" si="9"/>
        <v>1.0170683035678418</v>
      </c>
    </row>
    <row r="45" spans="1:30" ht="12.75">
      <c r="A45" t="s">
        <v>97</v>
      </c>
      <c r="B45" s="20">
        <v>9.266</v>
      </c>
      <c r="C45" s="21"/>
      <c r="D45" s="20">
        <v>1574</v>
      </c>
      <c r="E45" s="21">
        <f t="shared" si="0"/>
        <v>0.0004400175478469532</v>
      </c>
      <c r="F45" s="22">
        <f t="shared" si="1"/>
        <v>0.004748732439531116</v>
      </c>
      <c r="G45" s="22">
        <f t="shared" si="2"/>
        <v>0.017412018944947424</v>
      </c>
      <c r="H45" s="21">
        <f t="shared" si="7"/>
        <v>0.0009982673882385858</v>
      </c>
      <c r="I45" s="21">
        <f t="shared" si="10"/>
        <v>0.010773444725216769</v>
      </c>
      <c r="J45" s="21">
        <f t="shared" si="3"/>
        <v>0.03950263065912815</v>
      </c>
      <c r="K45" s="8"/>
      <c r="L45" s="12"/>
      <c r="T45" t="s">
        <v>97</v>
      </c>
      <c r="U45" s="20">
        <v>9.266</v>
      </c>
      <c r="V45" s="21"/>
      <c r="W45" s="20">
        <v>21663</v>
      </c>
      <c r="X45" s="21">
        <f t="shared" si="4"/>
        <v>0.02698510018657801</v>
      </c>
      <c r="Y45" s="22">
        <f t="shared" si="5"/>
        <v>0.2912270687090224</v>
      </c>
      <c r="Z45" s="22">
        <f t="shared" si="6"/>
        <v>1.0678325852664152</v>
      </c>
      <c r="AA45" s="21">
        <f t="shared" si="8"/>
        <v>0.011360244697038249</v>
      </c>
      <c r="AB45" s="21">
        <f t="shared" si="11"/>
        <v>0.1226013889168816</v>
      </c>
      <c r="AC45" s="21">
        <f t="shared" si="9"/>
        <v>1.1034125002519344</v>
      </c>
      <c r="AD45" s="8"/>
    </row>
    <row r="46" spans="1:30" ht="12.75">
      <c r="A46" t="s">
        <v>98</v>
      </c>
      <c r="B46" s="20">
        <v>16.094</v>
      </c>
      <c r="C46" s="21"/>
      <c r="D46" s="20">
        <v>2892</v>
      </c>
      <c r="E46" s="21">
        <f t="shared" si="0"/>
        <v>0.002181588502988948</v>
      </c>
      <c r="F46" s="22">
        <f t="shared" si="1"/>
        <v>0.013555290810171169</v>
      </c>
      <c r="G46" s="22">
        <f t="shared" si="2"/>
        <v>0.049702732970627626</v>
      </c>
      <c r="H46" s="21">
        <f t="shared" si="7"/>
        <v>0.0028281928648706527</v>
      </c>
      <c r="I46" s="21">
        <f t="shared" si="10"/>
        <v>0.017572964240528476</v>
      </c>
      <c r="J46" s="21">
        <f t="shared" si="3"/>
        <v>0.06443420221527107</v>
      </c>
      <c r="K46" s="8"/>
      <c r="L46" s="12"/>
      <c r="T46" t="s">
        <v>98</v>
      </c>
      <c r="U46" s="20">
        <v>16.094</v>
      </c>
      <c r="V46" s="21"/>
      <c r="W46" s="20">
        <v>71375</v>
      </c>
      <c r="X46" s="21">
        <f t="shared" si="4"/>
        <v>0.09267324534744209</v>
      </c>
      <c r="Y46" s="22">
        <f t="shared" si="5"/>
        <v>0.5758248126472106</v>
      </c>
      <c r="Z46" s="22">
        <f t="shared" si="6"/>
        <v>2.1113576463731056</v>
      </c>
      <c r="AA46" s="21">
        <f t="shared" si="8"/>
        <v>0.03742960186729008</v>
      </c>
      <c r="AB46" s="21">
        <f t="shared" si="11"/>
        <v>0.2325686707300241</v>
      </c>
      <c r="AC46" s="21">
        <f t="shared" si="9"/>
        <v>2.093118036570217</v>
      </c>
      <c r="AD46" s="8"/>
    </row>
    <row r="47" spans="1:30" ht="12.75">
      <c r="A47" t="s">
        <v>99</v>
      </c>
      <c r="B47" s="20">
        <v>10.91</v>
      </c>
      <c r="C47" s="21"/>
      <c r="D47" s="20">
        <v>1792</v>
      </c>
      <c r="E47" s="21">
        <f t="shared" si="0"/>
        <v>0.0007280770836746883</v>
      </c>
      <c r="F47" s="22">
        <f t="shared" si="1"/>
        <v>0.006673483810033806</v>
      </c>
      <c r="G47" s="22">
        <f t="shared" si="2"/>
        <v>0.02446944063679062</v>
      </c>
      <c r="H47" s="21">
        <f t="shared" si="7"/>
        <v>0.0013009409496238594</v>
      </c>
      <c r="I47" s="21">
        <f t="shared" si="10"/>
        <v>0.01192429834668982</v>
      </c>
      <c r="J47" s="21">
        <f t="shared" si="3"/>
        <v>0.04372242727119601</v>
      </c>
      <c r="K47" s="8"/>
      <c r="L47" s="12"/>
      <c r="T47" t="s">
        <v>99</v>
      </c>
      <c r="U47" s="20">
        <v>10.91</v>
      </c>
      <c r="V47" s="21"/>
      <c r="W47" s="20">
        <v>69710</v>
      </c>
      <c r="X47" s="21">
        <f t="shared" si="4"/>
        <v>0.09047315760820732</v>
      </c>
      <c r="Y47" s="22">
        <f t="shared" si="5"/>
        <v>0.8292681723942008</v>
      </c>
      <c r="Z47" s="22">
        <f t="shared" si="6"/>
        <v>3.0406499654454033</v>
      </c>
      <c r="AA47" s="21">
        <f t="shared" si="8"/>
        <v>0.036556462993608284</v>
      </c>
      <c r="AB47" s="21">
        <f t="shared" si="11"/>
        <v>0.3350729880257404</v>
      </c>
      <c r="AC47" s="21">
        <f t="shared" si="9"/>
        <v>3.015656892231664</v>
      </c>
      <c r="AD47" s="8"/>
    </row>
    <row r="48" spans="1:29" s="8" customFormat="1" ht="12.75">
      <c r="A48" t="s">
        <v>100</v>
      </c>
      <c r="B48" s="20">
        <v>14.694</v>
      </c>
      <c r="C48" s="20"/>
      <c r="D48" s="20">
        <v>2727</v>
      </c>
      <c r="E48" s="21">
        <f t="shared" si="0"/>
        <v>0.001963561790091809</v>
      </c>
      <c r="F48" s="22">
        <f t="shared" si="1"/>
        <v>0.013363017490756834</v>
      </c>
      <c r="G48" s="22">
        <f t="shared" si="2"/>
        <v>0.048997730799441724</v>
      </c>
      <c r="H48" s="21">
        <f t="shared" si="7"/>
        <v>0.0025991050775836335</v>
      </c>
      <c r="I48" s="21">
        <f t="shared" si="10"/>
        <v>0.017688206598500296</v>
      </c>
      <c r="J48" s="21">
        <f t="shared" si="3"/>
        <v>0.06485675752783442</v>
      </c>
      <c r="T48" t="s">
        <v>100</v>
      </c>
      <c r="U48" s="20">
        <v>14.694</v>
      </c>
      <c r="V48" s="20"/>
      <c r="W48" s="20">
        <v>29361</v>
      </c>
      <c r="X48" s="21">
        <f t="shared" si="4"/>
        <v>0.037157037373742714</v>
      </c>
      <c r="Y48" s="22">
        <f t="shared" si="5"/>
        <v>0.2528721748587363</v>
      </c>
      <c r="Z48" s="22">
        <f t="shared" si="6"/>
        <v>0.9271979744820332</v>
      </c>
      <c r="AA48" s="21">
        <f t="shared" si="8"/>
        <v>0.015397135417520195</v>
      </c>
      <c r="AB48" s="21">
        <f t="shared" si="11"/>
        <v>0.10478518727045184</v>
      </c>
      <c r="AC48" s="21">
        <f t="shared" si="9"/>
        <v>0.9430666854340666</v>
      </c>
    </row>
    <row r="49" spans="1:29" s="3" customFormat="1" ht="12.75">
      <c r="A49" t="s">
        <v>101</v>
      </c>
      <c r="B49" s="20">
        <v>6.83</v>
      </c>
      <c r="C49" s="20"/>
      <c r="D49" s="20">
        <v>1364</v>
      </c>
      <c r="E49" s="21">
        <f t="shared" si="0"/>
        <v>0.00016252900415968542</v>
      </c>
      <c r="F49" s="22">
        <f t="shared" si="1"/>
        <v>0.002379634028692319</v>
      </c>
      <c r="G49" s="22">
        <f t="shared" si="2"/>
        <v>0.008725324771871837</v>
      </c>
      <c r="H49" s="21">
        <f t="shared" si="7"/>
        <v>0.0007067011135096525</v>
      </c>
      <c r="I49" s="21">
        <f t="shared" si="10"/>
        <v>0.010347014839087152</v>
      </c>
      <c r="J49" s="21">
        <f t="shared" si="3"/>
        <v>0.037939054409986225</v>
      </c>
      <c r="T49" t="s">
        <v>101</v>
      </c>
      <c r="U49" s="20">
        <v>6.83</v>
      </c>
      <c r="V49" s="20"/>
      <c r="W49" s="20">
        <v>3444</v>
      </c>
      <c r="X49" s="21">
        <f t="shared" si="4"/>
        <v>0.0029109869606811947</v>
      </c>
      <c r="Y49" s="22">
        <f t="shared" si="5"/>
        <v>0.0426205997171478</v>
      </c>
      <c r="Z49" s="22">
        <f t="shared" si="6"/>
        <v>0.1562755322962086</v>
      </c>
      <c r="AA49" s="21">
        <f t="shared" si="8"/>
        <v>0.001806060228804862</v>
      </c>
      <c r="AB49" s="21">
        <f t="shared" si="11"/>
        <v>0.026443048737992123</v>
      </c>
      <c r="AC49" s="21">
        <f t="shared" si="9"/>
        <v>0.23798743864192912</v>
      </c>
    </row>
    <row r="50" spans="1:29" s="3" customFormat="1" ht="12.75">
      <c r="A50" t="s">
        <v>105</v>
      </c>
      <c r="B50" s="20">
        <v>10.303</v>
      </c>
      <c r="C50" s="21"/>
      <c r="D50" s="20">
        <v>1857</v>
      </c>
      <c r="E50" s="21">
        <f t="shared" si="0"/>
        <v>0.0008139663948159854</v>
      </c>
      <c r="F50" s="22">
        <f t="shared" si="1"/>
        <v>0.007900285303464868</v>
      </c>
      <c r="G50" s="22">
        <f t="shared" si="2"/>
        <v>0.028967712779371182</v>
      </c>
      <c r="H50" s="21">
        <f t="shared" si="7"/>
        <v>0.0013911876537066243</v>
      </c>
      <c r="I50" s="21">
        <f t="shared" si="10"/>
        <v>0.013502743411691977</v>
      </c>
      <c r="J50" s="21">
        <f t="shared" si="3"/>
        <v>0.049510059176203915</v>
      </c>
      <c r="T50" t="s">
        <v>105</v>
      </c>
      <c r="U50" s="20">
        <v>10.303</v>
      </c>
      <c r="V50" s="21"/>
      <c r="W50" s="20">
        <v>5209</v>
      </c>
      <c r="X50" s="21">
        <f t="shared" si="4"/>
        <v>0.005243212101671803</v>
      </c>
      <c r="Y50" s="22">
        <f t="shared" si="5"/>
        <v>0.05089014948725422</v>
      </c>
      <c r="Z50" s="22">
        <f t="shared" si="6"/>
        <v>0.18659721478659883</v>
      </c>
      <c r="AA50" s="21">
        <f t="shared" si="8"/>
        <v>0.0027316398756807568</v>
      </c>
      <c r="AB50" s="21">
        <f t="shared" si="11"/>
        <v>0.026513053243528647</v>
      </c>
      <c r="AC50" s="21">
        <f t="shared" si="9"/>
        <v>0.23861747919175783</v>
      </c>
    </row>
    <row r="51" spans="1:29" s="8" customFormat="1" ht="12.75">
      <c r="A51" t="s">
        <v>104</v>
      </c>
      <c r="B51" s="20">
        <v>11.321</v>
      </c>
      <c r="C51" s="21"/>
      <c r="D51" s="20">
        <v>2026</v>
      </c>
      <c r="E51" s="21">
        <f t="shared" si="0"/>
        <v>0.0010372786037833581</v>
      </c>
      <c r="F51" s="22">
        <f t="shared" si="1"/>
        <v>0.009162429147454802</v>
      </c>
      <c r="G51" s="22">
        <f t="shared" si="2"/>
        <v>0.033595573540667605</v>
      </c>
      <c r="H51" s="21">
        <f t="shared" si="7"/>
        <v>0.0016258290843218135</v>
      </c>
      <c r="I51" s="21">
        <f t="shared" si="10"/>
        <v>0.014361179085962489</v>
      </c>
      <c r="J51" s="21">
        <f t="shared" si="3"/>
        <v>0.05265765664852912</v>
      </c>
      <c r="T51" t="s">
        <v>104</v>
      </c>
      <c r="U51" s="20">
        <v>11.321</v>
      </c>
      <c r="V51" s="21"/>
      <c r="W51" s="20">
        <v>105267</v>
      </c>
      <c r="X51" s="21">
        <f t="shared" si="4"/>
        <v>0.13745725355053198</v>
      </c>
      <c r="Y51" s="22">
        <f t="shared" si="5"/>
        <v>1.214179432475329</v>
      </c>
      <c r="Z51" s="22">
        <f t="shared" si="6"/>
        <v>4.451991252409539</v>
      </c>
      <c r="AA51" s="21">
        <f t="shared" si="8"/>
        <v>0.05520282871823502</v>
      </c>
      <c r="AB51" s="21">
        <f t="shared" si="11"/>
        <v>0.487614422031932</v>
      </c>
      <c r="AC51" s="21">
        <f t="shared" si="9"/>
        <v>4.388529798287388</v>
      </c>
    </row>
    <row r="52" spans="1:29" ht="12.75">
      <c r="A52" t="s">
        <v>6</v>
      </c>
      <c r="B52" s="20">
        <v>6.435</v>
      </c>
      <c r="C52" s="20"/>
      <c r="D52" s="20">
        <v>13574</v>
      </c>
      <c r="E52" s="21">
        <f t="shared" si="0"/>
        <v>0.016296505758547967</v>
      </c>
      <c r="F52" s="22">
        <f t="shared" si="1"/>
        <v>0.25324795273578815</v>
      </c>
      <c r="G52" s="22">
        <f t="shared" si="2"/>
        <v>0.92857582669789</v>
      </c>
      <c r="H52" s="21">
        <f t="shared" si="7"/>
        <v>0.01765919737274906</v>
      </c>
      <c r="I52" s="21">
        <f t="shared" si="10"/>
        <v>0.274424201596722</v>
      </c>
      <c r="J52" s="21">
        <f t="shared" si="3"/>
        <v>1.0062220725213138</v>
      </c>
      <c r="T52" t="s">
        <v>6</v>
      </c>
      <c r="U52" s="20">
        <v>6.435</v>
      </c>
      <c r="V52" s="20"/>
      <c r="W52" s="20">
        <v>151057</v>
      </c>
      <c r="X52" s="21">
        <f t="shared" si="4"/>
        <v>0.19796296981453193</v>
      </c>
      <c r="Y52" s="22">
        <f t="shared" si="5"/>
        <v>3.0763476272654535</v>
      </c>
      <c r="Z52" s="22">
        <f t="shared" si="6"/>
        <v>11.27994129997333</v>
      </c>
      <c r="AA52" s="21">
        <f t="shared" si="8"/>
        <v>0.07921545876381418</v>
      </c>
      <c r="AB52" s="21">
        <f t="shared" si="11"/>
        <v>1.2310094601991328</v>
      </c>
      <c r="AC52" s="21">
        <f t="shared" si="9"/>
        <v>11.079085141792195</v>
      </c>
    </row>
    <row r="53" spans="1:29" ht="12.75">
      <c r="A53" t="s">
        <v>106</v>
      </c>
      <c r="B53" s="20">
        <v>6.513</v>
      </c>
      <c r="C53" s="21"/>
      <c r="D53" s="20">
        <v>1723</v>
      </c>
      <c r="E53" s="21">
        <f t="shared" si="0"/>
        <v>0.0006369022764631574</v>
      </c>
      <c r="F53" s="22">
        <f t="shared" si="1"/>
        <v>0.009778938683604445</v>
      </c>
      <c r="G53" s="22">
        <f t="shared" si="2"/>
        <v>0.03585610850654963</v>
      </c>
      <c r="H53" s="21">
        <f t="shared" si="7"/>
        <v>0.001205140602212924</v>
      </c>
      <c r="I53" s="21">
        <f t="shared" si="10"/>
        <v>0.018503617414600403</v>
      </c>
      <c r="J53" s="21">
        <f t="shared" si="3"/>
        <v>0.06784659718686814</v>
      </c>
      <c r="T53" t="s">
        <v>106</v>
      </c>
      <c r="U53" s="20">
        <v>6.513</v>
      </c>
      <c r="V53" s="21"/>
      <c r="W53" s="20">
        <v>10148</v>
      </c>
      <c r="X53" s="21">
        <f t="shared" si="4"/>
        <v>0.011769478374392829</v>
      </c>
      <c r="Y53" s="22">
        <f t="shared" si="5"/>
        <v>0.18070748310137924</v>
      </c>
      <c r="Z53" s="22">
        <f t="shared" si="6"/>
        <v>0.6625941047050572</v>
      </c>
      <c r="AA53" s="21">
        <f t="shared" si="8"/>
        <v>0.005321689663737439</v>
      </c>
      <c r="AB53" s="21">
        <f t="shared" si="11"/>
        <v>0.08170873121046276</v>
      </c>
      <c r="AC53" s="21">
        <f t="shared" si="9"/>
        <v>0.7353785808941649</v>
      </c>
    </row>
    <row r="54" spans="1:29" ht="12.75">
      <c r="A54" t="s">
        <v>103</v>
      </c>
      <c r="B54" s="20">
        <v>9.321</v>
      </c>
      <c r="C54" s="21"/>
      <c r="D54" s="20">
        <v>2813</v>
      </c>
      <c r="E54" s="21">
        <f t="shared" si="0"/>
        <v>0.002077199955601833</v>
      </c>
      <c r="F54" s="22">
        <f t="shared" si="1"/>
        <v>0.022285162059884487</v>
      </c>
      <c r="G54" s="22">
        <f t="shared" si="2"/>
        <v>0.08171226088624312</v>
      </c>
      <c r="H54" s="21">
        <f t="shared" si="7"/>
        <v>0.002718508409139292</v>
      </c>
      <c r="I54" s="21">
        <f t="shared" si="10"/>
        <v>0.02916541582597674</v>
      </c>
      <c r="J54" s="21">
        <f t="shared" si="3"/>
        <v>0.10693985802858137</v>
      </c>
      <c r="T54" t="s">
        <v>103</v>
      </c>
      <c r="U54" s="20">
        <v>9.321</v>
      </c>
      <c r="V54" s="21"/>
      <c r="W54" s="20">
        <v>30964</v>
      </c>
      <c r="X54" s="21">
        <f t="shared" si="4"/>
        <v>0.03927519992388886</v>
      </c>
      <c r="Y54" s="22">
        <f t="shared" si="5"/>
        <v>0.42136251393508056</v>
      </c>
      <c r="Z54" s="22">
        <f t="shared" si="6"/>
        <v>1.544995884428629</v>
      </c>
      <c r="AA54" s="21">
        <f t="shared" si="8"/>
        <v>0.016237761011821644</v>
      </c>
      <c r="AB54" s="21">
        <f t="shared" si="11"/>
        <v>0.17420621190668</v>
      </c>
      <c r="AC54" s="21">
        <f t="shared" si="9"/>
        <v>1.5678559071601201</v>
      </c>
    </row>
    <row r="55" spans="1:29" ht="12.75">
      <c r="A55" t="s">
        <v>104</v>
      </c>
      <c r="B55" s="20">
        <v>7.91</v>
      </c>
      <c r="C55" s="21"/>
      <c r="D55" s="20">
        <v>1612</v>
      </c>
      <c r="E55" s="21">
        <f t="shared" si="0"/>
        <v>0.000490229760514173</v>
      </c>
      <c r="F55" s="22">
        <f t="shared" si="1"/>
        <v>0.006197594949610278</v>
      </c>
      <c r="G55" s="22">
        <f t="shared" si="2"/>
        <v>0.022724514815237688</v>
      </c>
      <c r="H55" s="21">
        <f t="shared" si="7"/>
        <v>0.0010510269998562022</v>
      </c>
      <c r="I55" s="21">
        <f t="shared" si="10"/>
        <v>0.013287319846475376</v>
      </c>
      <c r="J55" s="21">
        <f t="shared" si="3"/>
        <v>0.048720172770409714</v>
      </c>
      <c r="T55" t="s">
        <v>104</v>
      </c>
      <c r="U55" s="20">
        <v>7.91</v>
      </c>
      <c r="V55" s="21"/>
      <c r="W55" s="20">
        <v>73606</v>
      </c>
      <c r="X55" s="21">
        <f t="shared" si="4"/>
        <v>0.09562123078061492</v>
      </c>
      <c r="Y55" s="22">
        <f t="shared" si="5"/>
        <v>1.2088651173276221</v>
      </c>
      <c r="Z55" s="22">
        <f t="shared" si="6"/>
        <v>4.432505430201281</v>
      </c>
      <c r="AA55" s="21">
        <f t="shared" si="8"/>
        <v>0.038599555517250486</v>
      </c>
      <c r="AB55" s="21">
        <f t="shared" si="11"/>
        <v>0.48798426696903274</v>
      </c>
      <c r="AC55" s="21">
        <f t="shared" si="9"/>
        <v>4.391858402721295</v>
      </c>
    </row>
    <row r="56" spans="1:29" ht="12.75">
      <c r="A56" t="s">
        <v>106</v>
      </c>
      <c r="B56" s="20">
        <v>8.08</v>
      </c>
      <c r="C56" s="21"/>
      <c r="D56" s="20">
        <v>1945</v>
      </c>
      <c r="E56" s="21">
        <f t="shared" si="0"/>
        <v>0.0009302473083611263</v>
      </c>
      <c r="F56" s="22">
        <f t="shared" si="1"/>
        <v>0.011512961737142653</v>
      </c>
      <c r="G56" s="22">
        <f t="shared" si="2"/>
        <v>0.04221419303618973</v>
      </c>
      <c r="H56" s="21">
        <f t="shared" si="7"/>
        <v>0.0015133678069263678</v>
      </c>
      <c r="I56" s="21">
        <f t="shared" si="10"/>
        <v>0.018729799590672867</v>
      </c>
      <c r="J56" s="21">
        <f t="shared" si="3"/>
        <v>0.06867593183246717</v>
      </c>
      <c r="T56" t="s">
        <v>106</v>
      </c>
      <c r="U56" s="20">
        <v>8.08</v>
      </c>
      <c r="V56" s="21"/>
      <c r="W56" s="20">
        <v>13408</v>
      </c>
      <c r="X56" s="21">
        <f t="shared" si="4"/>
        <v>0.01607715767163327</v>
      </c>
      <c r="Y56" s="22">
        <f t="shared" si="5"/>
        <v>0.19897472365882762</v>
      </c>
      <c r="Z56" s="22">
        <f t="shared" si="6"/>
        <v>0.7295739867490346</v>
      </c>
      <c r="AA56" s="21">
        <f t="shared" si="8"/>
        <v>0.007031258869865154</v>
      </c>
      <c r="AB56" s="21">
        <f t="shared" si="11"/>
        <v>0.08702053056763805</v>
      </c>
      <c r="AC56" s="21">
        <f t="shared" si="9"/>
        <v>0.7831847751087424</v>
      </c>
    </row>
    <row r="57" spans="1:29" ht="12.75">
      <c r="A57" t="s">
        <v>43</v>
      </c>
      <c r="B57" s="20"/>
      <c r="D57" s="20">
        <v>818</v>
      </c>
      <c r="E57" s="21">
        <f t="shared" si="0"/>
        <v>-0.0005589412094272108</v>
      </c>
      <c r="F57" s="22" t="e">
        <f t="shared" si="1"/>
        <v>#DIV/0!</v>
      </c>
      <c r="G57" s="22" t="e">
        <f t="shared" si="2"/>
        <v>#DIV/0!</v>
      </c>
      <c r="H57" s="21">
        <f t="shared" si="7"/>
        <v>-5.137120078557395E-05</v>
      </c>
      <c r="I57" s="21" t="e">
        <f t="shared" si="10"/>
        <v>#DIV/0!</v>
      </c>
      <c r="J57" s="21" t="e">
        <f t="shared" si="3"/>
        <v>#DIV/0!</v>
      </c>
      <c r="T57" t="s">
        <v>43</v>
      </c>
      <c r="U57" s="20"/>
      <c r="W57" s="20">
        <v>0</v>
      </c>
      <c r="X57" s="21">
        <f t="shared" si="4"/>
        <v>-0.0016398251557899967</v>
      </c>
      <c r="Y57" s="22" t="e">
        <f t="shared" si="5"/>
        <v>#DIV/0!</v>
      </c>
      <c r="Z57" s="22" t="e">
        <f t="shared" si="6"/>
        <v>#DIV/0!</v>
      </c>
      <c r="AA57" s="21">
        <f t="shared" si="8"/>
        <v>0</v>
      </c>
      <c r="AB57" s="21" t="e">
        <f t="shared" si="11"/>
        <v>#DIV/0!</v>
      </c>
      <c r="AC57" s="21" t="e">
        <f t="shared" si="9"/>
        <v>#DIV/0!</v>
      </c>
    </row>
    <row r="58" spans="1:29" ht="12.75">
      <c r="A58" t="s">
        <v>7</v>
      </c>
      <c r="B58" s="20">
        <v>6.345</v>
      </c>
      <c r="D58" s="20">
        <v>4768</v>
      </c>
      <c r="E58" s="21">
        <f t="shared" si="0"/>
        <v>0.00466048615992854</v>
      </c>
      <c r="F58" s="22">
        <f t="shared" si="1"/>
        <v>0.07345131851739228</v>
      </c>
      <c r="G58" s="22">
        <f t="shared" si="2"/>
        <v>0.26932150123043835</v>
      </c>
      <c r="H58" s="21">
        <f t="shared" si="7"/>
        <v>0.005432851585782456</v>
      </c>
      <c r="I58" s="21">
        <f t="shared" si="10"/>
        <v>0.08562413846780861</v>
      </c>
      <c r="J58" s="21">
        <f t="shared" si="3"/>
        <v>0.3139551743819649</v>
      </c>
      <c r="T58" t="s">
        <v>7</v>
      </c>
      <c r="U58" s="20">
        <v>6.345</v>
      </c>
      <c r="W58" s="20">
        <v>30495</v>
      </c>
      <c r="X58" s="21">
        <f t="shared" si="4"/>
        <v>0.03865547550965396</v>
      </c>
      <c r="Y58" s="22">
        <f t="shared" si="5"/>
        <v>0.6092273523980136</v>
      </c>
      <c r="Z58" s="22">
        <f t="shared" si="6"/>
        <v>2.233833625459383</v>
      </c>
      <c r="AA58" s="21">
        <f t="shared" si="8"/>
        <v>0.01599181378554131</v>
      </c>
      <c r="AB58" s="21">
        <f t="shared" si="11"/>
        <v>0.2520380423253162</v>
      </c>
      <c r="AC58" s="21">
        <f t="shared" si="9"/>
        <v>2.268342380927846</v>
      </c>
    </row>
    <row r="63" spans="21:22" ht="12.75">
      <c r="U63" s="19" t="s">
        <v>25</v>
      </c>
      <c r="V63" s="19">
        <f>$AC$17</f>
        <v>2.4653051354755564</v>
      </c>
    </row>
    <row r="64" spans="2:22" ht="12.75">
      <c r="B64" s="18" t="s">
        <v>25</v>
      </c>
      <c r="C64" s="23">
        <f>$J$17</f>
        <v>0.31354483663855753</v>
      </c>
      <c r="U64" s="19" t="s">
        <v>25</v>
      </c>
      <c r="V64" s="19">
        <f>$AC$29</f>
        <v>2.863982682374424</v>
      </c>
    </row>
    <row r="65" spans="2:22" ht="12.75">
      <c r="B65" s="18" t="s">
        <v>25</v>
      </c>
      <c r="C65" s="23">
        <f>$J$29</f>
        <v>0.290063237433337</v>
      </c>
      <c r="U65" s="19" t="s">
        <v>25</v>
      </c>
      <c r="V65" s="19">
        <f>$AC$41</f>
        <v>2.45085910387487</v>
      </c>
    </row>
    <row r="66" spans="2:22" ht="12.75">
      <c r="B66" s="18" t="s">
        <v>25</v>
      </c>
      <c r="C66" s="19">
        <f>$J$41</f>
        <v>0.3205284493384785</v>
      </c>
      <c r="U66" s="19" t="s">
        <v>25</v>
      </c>
      <c r="V66" s="19">
        <f>$AC$58</f>
        <v>2.268342380927846</v>
      </c>
    </row>
    <row r="67" spans="2:22" ht="12.75">
      <c r="B67" s="18" t="s">
        <v>25</v>
      </c>
      <c r="C67" s="19">
        <f>$J$58</f>
        <v>0.3139551743819649</v>
      </c>
      <c r="U67" s="19" t="s">
        <v>26</v>
      </c>
      <c r="V67" s="24">
        <f>AVERAGE(V63:V66)</f>
        <v>2.512122325663174</v>
      </c>
    </row>
    <row r="68" spans="2:22" ht="12.75">
      <c r="B68" s="18" t="s">
        <v>26</v>
      </c>
      <c r="C68" s="24">
        <f>AVERAGE(C64:C67)</f>
        <v>0.3095229244480845</v>
      </c>
      <c r="U68" s="19" t="s">
        <v>27</v>
      </c>
      <c r="V68" s="19">
        <f>AVERAGE(STDEV(V63:V66))</f>
        <v>0.25111710662628917</v>
      </c>
    </row>
    <row r="69" spans="2:22" ht="12.75">
      <c r="B69" s="18" t="s">
        <v>27</v>
      </c>
      <c r="C69" s="19">
        <f>STDEV(C64:C67)</f>
        <v>0.013361906225900878</v>
      </c>
      <c r="U69" s="19" t="s">
        <v>55</v>
      </c>
      <c r="V69" s="19">
        <f>V68/(V67/100)</f>
        <v>9.996213323728051</v>
      </c>
    </row>
    <row r="70" spans="2:22" ht="12.75">
      <c r="B70" s="18" t="s">
        <v>55</v>
      </c>
      <c r="C70" s="19">
        <f>C69/(C68/100)</f>
        <v>4.316935894078513</v>
      </c>
      <c r="U70" s="19"/>
      <c r="V70" s="19"/>
    </row>
    <row r="71" spans="2:22" ht="12.75">
      <c r="B71" s="18"/>
      <c r="C71" s="17"/>
      <c r="U71" s="19" t="s">
        <v>6</v>
      </c>
      <c r="V71" s="19">
        <f>$AC$16</f>
        <v>10.205028526224964</v>
      </c>
    </row>
    <row r="72" spans="2:22" ht="12.75">
      <c r="B72" s="17" t="s">
        <v>6</v>
      </c>
      <c r="C72" s="19">
        <f>$J$16</f>
        <v>1.4298961660102707</v>
      </c>
      <c r="U72" s="19" t="s">
        <v>6</v>
      </c>
      <c r="V72" s="19">
        <f>$AC$28</f>
        <v>9.732488289249096</v>
      </c>
    </row>
    <row r="73" spans="2:22" ht="12.75">
      <c r="B73" s="17" t="s">
        <v>6</v>
      </c>
      <c r="C73" s="19">
        <f>$J$28</f>
        <v>1.0218642627646861</v>
      </c>
      <c r="U73" s="19" t="s">
        <v>6</v>
      </c>
      <c r="V73" s="19">
        <f>$AC$40</f>
        <v>10.776668977047208</v>
      </c>
    </row>
    <row r="74" spans="2:22" ht="12.75">
      <c r="B74" s="17" t="s">
        <v>6</v>
      </c>
      <c r="C74" s="19">
        <f>$J$40</f>
        <v>1.5513678139605636</v>
      </c>
      <c r="U74" s="19" t="s">
        <v>6</v>
      </c>
      <c r="V74" s="19">
        <f>$AC$52</f>
        <v>11.079085141792195</v>
      </c>
    </row>
    <row r="75" spans="2:22" ht="12.75">
      <c r="B75" s="17" t="s">
        <v>6</v>
      </c>
      <c r="C75" s="19">
        <f>$J$52</f>
        <v>1.0062220725213138</v>
      </c>
      <c r="U75" s="19" t="s">
        <v>26</v>
      </c>
      <c r="V75" s="19">
        <f>AVERAGE(V71:V74)</f>
        <v>10.448317733578367</v>
      </c>
    </row>
    <row r="76" spans="2:22" ht="12.75">
      <c r="B76" s="18" t="s">
        <v>26</v>
      </c>
      <c r="C76" s="19">
        <f>AVERAGE(C73:C75)</f>
        <v>1.1931513830821878</v>
      </c>
      <c r="U76" s="19" t="s">
        <v>27</v>
      </c>
      <c r="V76" s="19">
        <f>(STDEV(V71:V74))</f>
        <v>0.5992449399412563</v>
      </c>
    </row>
    <row r="77" spans="2:22" ht="12.75">
      <c r="B77" s="18" t="s">
        <v>27</v>
      </c>
      <c r="C77" s="19">
        <f>(STDEV(C73:C75))</f>
        <v>0.3103231026564633</v>
      </c>
      <c r="U77" s="19" t="s">
        <v>55</v>
      </c>
      <c r="V77" s="19">
        <f>V76/(V75/100)</f>
        <v>5.7353246256612955</v>
      </c>
    </row>
    <row r="78" spans="2:22" ht="12.75">
      <c r="B78" s="18" t="s">
        <v>55</v>
      </c>
      <c r="C78" s="19">
        <f>C77/(C76/100)</f>
        <v>26.008694877830713</v>
      </c>
      <c r="U78" s="19"/>
      <c r="V78" s="19"/>
    </row>
    <row r="79" spans="21:22" ht="12.75">
      <c r="U79" s="19"/>
      <c r="V79" s="19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79"/>
  <sheetViews>
    <sheetView tabSelected="1" workbookViewId="0" topLeftCell="A54">
      <selection activeCell="F77" sqref="F77"/>
    </sheetView>
  </sheetViews>
  <sheetFormatPr defaultColWidth="11.00390625" defaultRowHeight="12.75"/>
  <cols>
    <col min="1" max="1" width="13.00390625" style="1" customWidth="1"/>
    <col min="2" max="2" width="9.375" style="1" customWidth="1"/>
    <col min="3" max="3" width="15.00390625" style="1" bestFit="1" customWidth="1"/>
    <col min="4" max="4" width="8.375" style="1" customWidth="1"/>
    <col min="5" max="5" width="15.625" style="1" bestFit="1" customWidth="1"/>
    <col min="6" max="6" width="10.75390625" style="2" customWidth="1"/>
    <col min="7" max="7" width="8.75390625" style="2" customWidth="1"/>
    <col min="8" max="8" width="10.125" style="1" customWidth="1"/>
    <col min="9" max="9" width="8.125" style="1" customWidth="1"/>
    <col min="10" max="10" width="6.75390625" style="1" customWidth="1"/>
    <col min="11" max="16384" width="10.75390625" style="1" customWidth="1"/>
  </cols>
  <sheetData>
    <row r="1" spans="1:2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8</v>
      </c>
      <c r="F1" s="2" t="s">
        <v>9</v>
      </c>
      <c r="H1" s="1" t="s">
        <v>22</v>
      </c>
      <c r="I1" s="1" t="s">
        <v>23</v>
      </c>
      <c r="J1" s="1" t="s">
        <v>24</v>
      </c>
      <c r="T1" s="1" t="s">
        <v>0</v>
      </c>
      <c r="U1" s="1" t="s">
        <v>1</v>
      </c>
      <c r="V1" s="1" t="s">
        <v>78</v>
      </c>
      <c r="W1" s="1" t="s">
        <v>3</v>
      </c>
      <c r="X1" s="1" t="s">
        <v>79</v>
      </c>
      <c r="Y1" s="2" t="s">
        <v>80</v>
      </c>
      <c r="Z1" s="2"/>
      <c r="AA1" s="1" t="s">
        <v>81</v>
      </c>
      <c r="AB1" s="1" t="s">
        <v>82</v>
      </c>
      <c r="AC1" s="1" t="s">
        <v>83</v>
      </c>
    </row>
    <row r="2" spans="5:29" ht="12.75">
      <c r="E2" s="1" t="s">
        <v>20</v>
      </c>
      <c r="F2" s="2" t="s">
        <v>20</v>
      </c>
      <c r="H2" s="1" t="s">
        <v>21</v>
      </c>
      <c r="I2" s="1" t="s">
        <v>21</v>
      </c>
      <c r="J2" s="1" t="s">
        <v>21</v>
      </c>
      <c r="X2" s="1" t="s">
        <v>20</v>
      </c>
      <c r="Y2" s="2" t="s">
        <v>20</v>
      </c>
      <c r="Z2" s="2"/>
      <c r="AA2" s="1" t="s">
        <v>21</v>
      </c>
      <c r="AB2" s="1" t="s">
        <v>21</v>
      </c>
      <c r="AC2" s="1" t="s">
        <v>21</v>
      </c>
    </row>
    <row r="3" spans="1:26" ht="12.75">
      <c r="A3" s="1" t="s">
        <v>4</v>
      </c>
      <c r="B3">
        <v>0.191</v>
      </c>
      <c r="C3" s="1">
        <f>B3*0.4184</f>
        <v>0.0799144</v>
      </c>
      <c r="D3" s="20">
        <v>65283</v>
      </c>
      <c r="T3" s="1" t="s">
        <v>4</v>
      </c>
      <c r="U3" s="20">
        <v>0.342</v>
      </c>
      <c r="V3" s="1">
        <f>U3*0.0486</f>
        <v>0.0166212</v>
      </c>
      <c r="W3" s="20">
        <v>30577</v>
      </c>
      <c r="Y3" s="2"/>
      <c r="Z3" s="2"/>
    </row>
    <row r="4" spans="2:26" ht="12.75">
      <c r="B4">
        <v>0.243</v>
      </c>
      <c r="C4" s="1">
        <f>B4*0.4184</f>
        <v>0.10167119999999999</v>
      </c>
      <c r="D4" s="20">
        <v>82850</v>
      </c>
      <c r="U4" s="20">
        <v>0.145</v>
      </c>
      <c r="V4" s="1">
        <f>U4*0.0486</f>
        <v>0.0070469999999999994</v>
      </c>
      <c r="W4" s="20">
        <v>8998</v>
      </c>
      <c r="Y4" s="2"/>
      <c r="Z4" s="2"/>
    </row>
    <row r="5" spans="2:26" ht="12.75">
      <c r="B5" s="20"/>
      <c r="D5" s="20"/>
      <c r="U5" s="20"/>
      <c r="W5" s="20"/>
      <c r="Y5" s="2"/>
      <c r="Z5" s="2"/>
    </row>
    <row r="6" spans="2:26" ht="12.75">
      <c r="B6" s="20"/>
      <c r="D6" s="20"/>
      <c r="E6" s="20"/>
      <c r="U6" s="20">
        <v>2.218</v>
      </c>
      <c r="V6" s="1">
        <f>U6*0.0486</f>
        <v>0.1077948</v>
      </c>
      <c r="W6" s="20">
        <v>206018</v>
      </c>
      <c r="Y6" s="2"/>
      <c r="Z6" s="2"/>
    </row>
    <row r="7" spans="1:26" ht="12.75">
      <c r="A7" s="1" t="s">
        <v>5</v>
      </c>
      <c r="B7" s="1">
        <v>0</v>
      </c>
      <c r="C7" s="1">
        <f>B7*0.4184</f>
        <v>0</v>
      </c>
      <c r="D7" s="1">
        <f>AVERAGE(D15,D36,D57)</f>
        <v>1378.3333333333333</v>
      </c>
      <c r="E7" s="20"/>
      <c r="T7" s="1" t="s">
        <v>5</v>
      </c>
      <c r="U7" s="1">
        <v>0</v>
      </c>
      <c r="V7" s="1">
        <f>U7*0.4184</f>
        <v>0</v>
      </c>
      <c r="W7" s="1">
        <v>0</v>
      </c>
      <c r="Y7" s="2"/>
      <c r="Z7" s="2"/>
    </row>
    <row r="8" spans="3:26" ht="12.75">
      <c r="C8"/>
      <c r="E8" s="20"/>
      <c r="V8"/>
      <c r="Y8" s="2"/>
      <c r="Z8" s="2"/>
    </row>
    <row r="9" spans="25:26" ht="12.75">
      <c r="Y9" s="2"/>
      <c r="Z9" s="2"/>
    </row>
    <row r="10" spans="25:26" ht="12.75">
      <c r="Y10" s="2"/>
      <c r="Z10" s="2"/>
    </row>
    <row r="11" spans="1:29" ht="12.75">
      <c r="A11" t="s">
        <v>39</v>
      </c>
      <c r="B11">
        <v>0.191</v>
      </c>
      <c r="C11" s="20"/>
      <c r="D11" s="20">
        <v>65283</v>
      </c>
      <c r="E11" s="21">
        <f aca="true" t="shared" si="0" ref="E11:E58">(D11-1241)/756788</f>
        <v>0.0846234348324762</v>
      </c>
      <c r="F11" s="22">
        <f aca="true" t="shared" si="1" ref="F11:F58">(E11/B11)*100</f>
        <v>44.30546326307655</v>
      </c>
      <c r="G11" s="22">
        <f aca="true" t="shared" si="2" ref="G11:G58">F11*44/12</f>
        <v>162.45336529794733</v>
      </c>
      <c r="H11" s="21">
        <f>(D11-1378.33)/806373.1</f>
        <v>0.07924950621492706</v>
      </c>
      <c r="I11" s="21">
        <f>(H11/B11)*100</f>
        <v>41.49188807064244</v>
      </c>
      <c r="J11" s="21">
        <f aca="true" t="shared" si="3" ref="J11:J58">I11*44/12</f>
        <v>152.13692292568894</v>
      </c>
      <c r="T11" t="s">
        <v>39</v>
      </c>
      <c r="U11" s="20">
        <v>0.342</v>
      </c>
      <c r="V11" s="20"/>
      <c r="W11" s="20">
        <v>30577</v>
      </c>
      <c r="X11" s="21">
        <f aca="true" t="shared" si="4" ref="X11:X58">(W11-1241)/756788</f>
        <v>0.03876382817909375</v>
      </c>
      <c r="Y11" s="22">
        <f aca="true" t="shared" si="5" ref="Y11:Y58">(X11/U11)*100</f>
        <v>11.334452683945539</v>
      </c>
      <c r="Z11" s="22">
        <f aca="true" t="shared" si="6" ref="Z11:Z58">Y11*44/12</f>
        <v>41.559659841133644</v>
      </c>
      <c r="AA11" s="21">
        <f>W11/1906913.15</f>
        <v>0.01603481521956047</v>
      </c>
      <c r="AB11" s="21">
        <f>(AA11/U11)*100</f>
        <v>4.688542461859787</v>
      </c>
      <c r="AC11" s="21">
        <f>AB11*18/2</f>
        <v>42.196882156738084</v>
      </c>
    </row>
    <row r="12" spans="1:29" ht="12.75">
      <c r="A12" t="s">
        <v>40</v>
      </c>
      <c r="B12">
        <v>0.243</v>
      </c>
      <c r="C12" s="20"/>
      <c r="D12" s="20">
        <v>82850</v>
      </c>
      <c r="E12" s="21">
        <f t="shared" si="0"/>
        <v>0.10783601219892493</v>
      </c>
      <c r="F12" s="22">
        <f t="shared" si="1"/>
        <v>44.376959752644005</v>
      </c>
      <c r="G12" s="22">
        <f t="shared" si="2"/>
        <v>162.715519093028</v>
      </c>
      <c r="H12" s="21">
        <f aca="true" t="shared" si="7" ref="H12:H58">(D12-1378.33)/806373.1</f>
        <v>0.10103470713494783</v>
      </c>
      <c r="I12" s="21">
        <f>(H12/B12)*100</f>
        <v>41.578068779813925</v>
      </c>
      <c r="J12" s="21">
        <f t="shared" si="3"/>
        <v>152.45291885931772</v>
      </c>
      <c r="T12" t="s">
        <v>40</v>
      </c>
      <c r="U12" s="20">
        <v>0.145</v>
      </c>
      <c r="V12" s="20"/>
      <c r="W12" s="20">
        <v>8998</v>
      </c>
      <c r="X12" s="21">
        <f t="shared" si="4"/>
        <v>0.010249898254200649</v>
      </c>
      <c r="Y12" s="22">
        <f t="shared" si="5"/>
        <v>7.0688953477245855</v>
      </c>
      <c r="Z12" s="22">
        <f t="shared" si="6"/>
        <v>25.919282941656814</v>
      </c>
      <c r="AA12" s="21">
        <f aca="true" t="shared" si="8" ref="AA12:AA58">W12/1906913.15</f>
        <v>0.004718620772005269</v>
      </c>
      <c r="AB12" s="21">
        <f>(AA12/U12)*100</f>
        <v>3.2542212220726</v>
      </c>
      <c r="AC12" s="21">
        <f aca="true" t="shared" si="9" ref="AC12:AC58">AB12*18/2</f>
        <v>29.287990998653402</v>
      </c>
    </row>
    <row r="13" spans="1:29" ht="12.75">
      <c r="A13" t="s">
        <v>41</v>
      </c>
      <c r="B13">
        <v>2.885</v>
      </c>
      <c r="C13" s="20"/>
      <c r="D13" s="20">
        <v>959349</v>
      </c>
      <c r="E13" s="21">
        <f t="shared" si="0"/>
        <v>1.2660190172148607</v>
      </c>
      <c r="F13" s="22">
        <f t="shared" si="1"/>
        <v>43.882808222352196</v>
      </c>
      <c r="G13" s="22">
        <f t="shared" si="2"/>
        <v>160.90363014862473</v>
      </c>
      <c r="H13" s="21">
        <f t="shared" si="7"/>
        <v>1.187999289658844</v>
      </c>
      <c r="I13" s="21">
        <f>(H13/B13)*100</f>
        <v>41.17848491018524</v>
      </c>
      <c r="J13" s="21">
        <f t="shared" si="3"/>
        <v>150.98777800401254</v>
      </c>
      <c r="T13" t="s">
        <v>41</v>
      </c>
      <c r="U13" s="20">
        <v>0.943</v>
      </c>
      <c r="V13" s="20"/>
      <c r="W13" s="20">
        <v>75124</v>
      </c>
      <c r="X13" s="21">
        <f t="shared" si="4"/>
        <v>0.0976270765392686</v>
      </c>
      <c r="Y13" s="22">
        <f t="shared" si="5"/>
        <v>10.352818296847149</v>
      </c>
      <c r="Z13" s="22">
        <f t="shared" si="6"/>
        <v>37.96033375510621</v>
      </c>
      <c r="AA13" s="21">
        <f t="shared" si="8"/>
        <v>0.03939560645433695</v>
      </c>
      <c r="AB13" s="21">
        <f>(AA13/U13)*100</f>
        <v>4.177688913503388</v>
      </c>
      <c r="AC13" s="21">
        <f t="shared" si="9"/>
        <v>37.599200221530495</v>
      </c>
    </row>
    <row r="14" spans="1:29" ht="12.75">
      <c r="A14" t="s">
        <v>42</v>
      </c>
      <c r="B14">
        <v>1.121</v>
      </c>
      <c r="C14" s="20"/>
      <c r="D14" s="20">
        <v>375750</v>
      </c>
      <c r="E14" s="21">
        <f t="shared" si="0"/>
        <v>0.4948664619417856</v>
      </c>
      <c r="F14" s="22">
        <f t="shared" si="1"/>
        <v>44.14509027134573</v>
      </c>
      <c r="G14" s="22">
        <f t="shared" si="2"/>
        <v>161.86533099493434</v>
      </c>
      <c r="H14" s="21">
        <f t="shared" si="7"/>
        <v>0.46426606988749997</v>
      </c>
      <c r="I14" s="21">
        <f>(H14/B14)*100</f>
        <v>41.41534967774309</v>
      </c>
      <c r="J14" s="21">
        <f t="shared" si="3"/>
        <v>151.85628215172466</v>
      </c>
      <c r="T14" t="s">
        <v>42</v>
      </c>
      <c r="U14" s="20">
        <v>2.218</v>
      </c>
      <c r="V14" s="20"/>
      <c r="W14" s="20">
        <v>206018</v>
      </c>
      <c r="X14" s="21">
        <f t="shared" si="4"/>
        <v>0.27058700719356016</v>
      </c>
      <c r="Y14" s="22">
        <f t="shared" si="5"/>
        <v>12.199594553361594</v>
      </c>
      <c r="Z14" s="22">
        <f t="shared" si="6"/>
        <v>44.73184669565918</v>
      </c>
      <c r="AA14" s="21">
        <f t="shared" si="8"/>
        <v>0.1080374321190244</v>
      </c>
      <c r="AB14" s="21">
        <f>(AA14/U14)*100</f>
        <v>4.870939229892895</v>
      </c>
      <c r="AC14" s="21">
        <f t="shared" si="9"/>
        <v>43.838453069036056</v>
      </c>
    </row>
    <row r="15" spans="1:29" ht="12.75">
      <c r="A15" t="s">
        <v>43</v>
      </c>
      <c r="B15"/>
      <c r="C15" s="20"/>
      <c r="D15" s="20">
        <v>1290</v>
      </c>
      <c r="E15" s="21">
        <f t="shared" si="0"/>
        <v>6.474732686036247E-05</v>
      </c>
      <c r="F15" s="22" t="e">
        <f t="shared" si="1"/>
        <v>#DIV/0!</v>
      </c>
      <c r="G15" s="22" t="e">
        <f t="shared" si="2"/>
        <v>#DIV/0!</v>
      </c>
      <c r="H15" s="21">
        <f t="shared" si="7"/>
        <v>-0.00010953986436303484</v>
      </c>
      <c r="I15" s="21" t="e">
        <f>(H15/B15)*100</f>
        <v>#DIV/0!</v>
      </c>
      <c r="J15" s="21" t="e">
        <f t="shared" si="3"/>
        <v>#DIV/0!</v>
      </c>
      <c r="T15" t="s">
        <v>43</v>
      </c>
      <c r="U15" s="20"/>
      <c r="V15" s="20"/>
      <c r="W15" s="20">
        <v>0</v>
      </c>
      <c r="X15" s="21">
        <f t="shared" si="4"/>
        <v>-0.0016398251557899967</v>
      </c>
      <c r="Y15" s="22" t="e">
        <f t="shared" si="5"/>
        <v>#DIV/0!</v>
      </c>
      <c r="Z15" s="22" t="e">
        <f t="shared" si="6"/>
        <v>#DIV/0!</v>
      </c>
      <c r="AA15" s="21">
        <f t="shared" si="8"/>
        <v>0</v>
      </c>
      <c r="AB15" s="21" t="e">
        <f>(AA15/U15)*100</f>
        <v>#DIV/0!</v>
      </c>
      <c r="AC15" s="21" t="e">
        <f t="shared" si="9"/>
        <v>#DIV/0!</v>
      </c>
    </row>
    <row r="16" spans="1:29" ht="12.75">
      <c r="A16" t="s">
        <v>6</v>
      </c>
      <c r="B16">
        <v>4.422</v>
      </c>
      <c r="C16" s="20"/>
      <c r="D16" s="20">
        <v>8382</v>
      </c>
      <c r="E16" s="21">
        <f t="shared" si="0"/>
        <v>0.009435931859384662</v>
      </c>
      <c r="F16" s="22">
        <f t="shared" si="1"/>
        <v>0.21338606647183772</v>
      </c>
      <c r="G16" s="22">
        <f t="shared" si="2"/>
        <v>0.7824155770634049</v>
      </c>
      <c r="H16" s="21">
        <f t="shared" si="7"/>
        <v>0.008685396375449529</v>
      </c>
      <c r="I16" s="21">
        <f aca="true" t="shared" si="10" ref="I16:I58">(H16/B16)*100</f>
        <v>0.196413305641102</v>
      </c>
      <c r="J16" s="21">
        <f t="shared" si="3"/>
        <v>0.7201821206840405</v>
      </c>
      <c r="T16" t="s">
        <v>6</v>
      </c>
      <c r="U16" s="20">
        <v>5.82</v>
      </c>
      <c r="V16" s="20"/>
      <c r="W16" s="20">
        <v>125842</v>
      </c>
      <c r="X16" s="21">
        <f t="shared" si="4"/>
        <v>0.16464452396179644</v>
      </c>
      <c r="Y16" s="22">
        <f t="shared" si="5"/>
        <v>2.828943710683787</v>
      </c>
      <c r="Z16" s="22">
        <f t="shared" si="6"/>
        <v>10.372793605840553</v>
      </c>
      <c r="AA16" s="21">
        <f t="shared" si="8"/>
        <v>0.06599251780292144</v>
      </c>
      <c r="AB16" s="21">
        <f aca="true" t="shared" si="11" ref="AB16:AB58">(AA16/U16)*100</f>
        <v>1.1338920584694405</v>
      </c>
      <c r="AC16" s="21">
        <f t="shared" si="9"/>
        <v>10.205028526224964</v>
      </c>
    </row>
    <row r="17" spans="1:29" ht="12.75">
      <c r="A17" t="s">
        <v>7</v>
      </c>
      <c r="B17">
        <v>11.662</v>
      </c>
      <c r="C17" s="20"/>
      <c r="D17" s="20">
        <v>9516</v>
      </c>
      <c r="E17" s="21">
        <f t="shared" si="0"/>
        <v>0.01093436999529591</v>
      </c>
      <c r="F17" s="22">
        <f t="shared" si="1"/>
        <v>0.09376067565851405</v>
      </c>
      <c r="G17" s="22">
        <f t="shared" si="2"/>
        <v>0.3437891440812182</v>
      </c>
      <c r="H17" s="21">
        <f t="shared" si="7"/>
        <v>0.01009169328689164</v>
      </c>
      <c r="I17" s="21">
        <f t="shared" si="10"/>
        <v>0.08653484211020099</v>
      </c>
      <c r="J17" s="21">
        <f t="shared" si="3"/>
        <v>0.31729442107073696</v>
      </c>
      <c r="T17" t="s">
        <v>7</v>
      </c>
      <c r="U17" s="20">
        <v>5.522</v>
      </c>
      <c r="V17" s="20"/>
      <c r="W17" s="20">
        <v>28844</v>
      </c>
      <c r="X17" s="21">
        <f t="shared" si="4"/>
        <v>0.03647388700666501</v>
      </c>
      <c r="Y17" s="22">
        <f t="shared" si="5"/>
        <v>0.6605195039236691</v>
      </c>
      <c r="Z17" s="22">
        <f t="shared" si="6"/>
        <v>2.42190484772012</v>
      </c>
      <c r="AA17" s="21">
        <f t="shared" si="8"/>
        <v>0.01512601662010669</v>
      </c>
      <c r="AB17" s="21">
        <f t="shared" si="11"/>
        <v>0.2739227928306174</v>
      </c>
      <c r="AC17" s="21">
        <f t="shared" si="9"/>
        <v>2.4653051354755564</v>
      </c>
    </row>
    <row r="18" spans="1:29" ht="12.75">
      <c r="A18" t="s">
        <v>87</v>
      </c>
      <c r="B18">
        <v>8.907</v>
      </c>
      <c r="C18" s="20"/>
      <c r="D18" s="20">
        <v>2960</v>
      </c>
      <c r="E18" s="21">
        <f t="shared" si="0"/>
        <v>0.0022714419361829206</v>
      </c>
      <c r="F18" s="22">
        <f t="shared" si="1"/>
        <v>0.025501761942100826</v>
      </c>
      <c r="G18" s="22">
        <f t="shared" si="2"/>
        <v>0.09350646045436968</v>
      </c>
      <c r="H18" s="21">
        <f t="shared" si="7"/>
        <v>0.0019614617600711135</v>
      </c>
      <c r="I18" s="21">
        <f t="shared" si="10"/>
        <v>0.022021575840025974</v>
      </c>
      <c r="J18" s="21">
        <f t="shared" si="3"/>
        <v>0.08074577808009524</v>
      </c>
      <c r="T18" t="s">
        <v>95</v>
      </c>
      <c r="U18" s="20">
        <v>5.914</v>
      </c>
      <c r="V18" s="20"/>
      <c r="W18" s="25">
        <v>20175</v>
      </c>
      <c r="X18" s="21">
        <f t="shared" si="4"/>
        <v>0.025018895648451084</v>
      </c>
      <c r="Y18" s="22">
        <f t="shared" si="5"/>
        <v>0.42304524261838156</v>
      </c>
      <c r="Z18" s="22">
        <f t="shared" si="6"/>
        <v>1.5511658896007325</v>
      </c>
      <c r="AA18" s="21">
        <f t="shared" si="8"/>
        <v>0.010579925991910015</v>
      </c>
      <c r="AB18" s="21">
        <f t="shared" si="11"/>
        <v>0.17889627987673343</v>
      </c>
      <c r="AC18" s="21">
        <f t="shared" si="9"/>
        <v>1.610066518890601</v>
      </c>
    </row>
    <row r="19" spans="1:29" ht="12.75">
      <c r="A19" t="s">
        <v>107</v>
      </c>
      <c r="B19">
        <v>11.311</v>
      </c>
      <c r="C19" s="20"/>
      <c r="D19" s="20">
        <v>525</v>
      </c>
      <c r="E19" s="21">
        <f t="shared" si="0"/>
        <v>-0.0009461037965718273</v>
      </c>
      <c r="F19" s="22">
        <f t="shared" si="1"/>
        <v>-0.008364457577330273</v>
      </c>
      <c r="G19" s="22">
        <f t="shared" si="2"/>
        <v>-0.030669677783544333</v>
      </c>
      <c r="H19" s="21">
        <f t="shared" si="7"/>
        <v>-0.001058232225256522</v>
      </c>
      <c r="I19" s="21">
        <f t="shared" si="10"/>
        <v>-0.009355779553147574</v>
      </c>
      <c r="J19" s="21">
        <f t="shared" si="3"/>
        <v>-0.03430452502820777</v>
      </c>
      <c r="T19" t="s">
        <v>96</v>
      </c>
      <c r="U19" s="20">
        <v>6.759</v>
      </c>
      <c r="V19" s="20"/>
      <c r="W19" s="20">
        <v>10980</v>
      </c>
      <c r="X19" s="21">
        <f t="shared" si="4"/>
        <v>0.012868861557001432</v>
      </c>
      <c r="Y19" s="22">
        <f t="shared" si="5"/>
        <v>0.19039593959167675</v>
      </c>
      <c r="Z19" s="22">
        <f t="shared" si="6"/>
        <v>0.6981184451694814</v>
      </c>
      <c r="AA19" s="21">
        <f t="shared" si="8"/>
        <v>0.0057579968967123646</v>
      </c>
      <c r="AB19" s="21">
        <f t="shared" si="11"/>
        <v>0.0851900709677817</v>
      </c>
      <c r="AC19" s="21">
        <f t="shared" si="9"/>
        <v>0.7667106387100353</v>
      </c>
    </row>
    <row r="20" spans="1:29" ht="12.75">
      <c r="A20" t="s">
        <v>108</v>
      </c>
      <c r="B20">
        <v>11.28</v>
      </c>
      <c r="C20" s="20"/>
      <c r="D20" s="20">
        <v>2156</v>
      </c>
      <c r="E20" s="21">
        <f t="shared" si="0"/>
        <v>0.0012090572260659523</v>
      </c>
      <c r="F20" s="22">
        <f t="shared" si="1"/>
        <v>0.010718592429662699</v>
      </c>
      <c r="G20" s="22">
        <f t="shared" si="2"/>
        <v>0.03930150557542989</v>
      </c>
      <c r="H20" s="21">
        <f t="shared" si="7"/>
        <v>0.0009644046905830565</v>
      </c>
      <c r="I20" s="21">
        <f t="shared" si="10"/>
        <v>0.008549686973254048</v>
      </c>
      <c r="J20" s="21">
        <f t="shared" si="3"/>
        <v>0.03134885223526484</v>
      </c>
      <c r="T20" t="s">
        <v>97</v>
      </c>
      <c r="U20" s="20">
        <v>7.164</v>
      </c>
      <c r="V20" s="20"/>
      <c r="W20" s="20">
        <v>12915</v>
      </c>
      <c r="X20" s="21">
        <f t="shared" si="4"/>
        <v>0.015425720280976971</v>
      </c>
      <c r="Y20" s="22">
        <f t="shared" si="5"/>
        <v>0.21532272865685334</v>
      </c>
      <c r="Z20" s="22">
        <f t="shared" si="6"/>
        <v>0.7895166717417955</v>
      </c>
      <c r="AA20" s="21">
        <f t="shared" si="8"/>
        <v>0.006772725858018232</v>
      </c>
      <c r="AB20" s="21">
        <f t="shared" si="11"/>
        <v>0.09453832855971848</v>
      </c>
      <c r="AC20" s="21">
        <f t="shared" si="9"/>
        <v>0.8508449570374663</v>
      </c>
    </row>
    <row r="21" spans="1:29" s="8" customFormat="1" ht="12.75">
      <c r="A21" t="s">
        <v>109</v>
      </c>
      <c r="B21">
        <v>11.484</v>
      </c>
      <c r="C21" s="20"/>
      <c r="D21" s="20">
        <v>3484</v>
      </c>
      <c r="E21" s="21">
        <f t="shared" si="0"/>
        <v>0.0029638419213835316</v>
      </c>
      <c r="F21" s="22">
        <f t="shared" si="1"/>
        <v>0.025808445849734685</v>
      </c>
      <c r="G21" s="22">
        <f t="shared" si="2"/>
        <v>0.09463096811569384</v>
      </c>
      <c r="H21" s="21">
        <f t="shared" si="7"/>
        <v>0.0026112850242648224</v>
      </c>
      <c r="I21" s="21">
        <f t="shared" si="10"/>
        <v>0.02273846241958222</v>
      </c>
      <c r="J21" s="21">
        <f t="shared" si="3"/>
        <v>0.08337436220513482</v>
      </c>
      <c r="T21" t="s">
        <v>98</v>
      </c>
      <c r="U21" s="20">
        <v>7.022</v>
      </c>
      <c r="V21" s="20"/>
      <c r="W21" s="20">
        <v>22765</v>
      </c>
      <c r="X21" s="21">
        <f t="shared" si="4"/>
        <v>0.028441254353927387</v>
      </c>
      <c r="Y21" s="22">
        <f t="shared" si="5"/>
        <v>0.40503068006162607</v>
      </c>
      <c r="Z21" s="22">
        <f t="shared" si="6"/>
        <v>1.4851124935592956</v>
      </c>
      <c r="AA21" s="21">
        <f t="shared" si="8"/>
        <v>0.011938142017637248</v>
      </c>
      <c r="AB21" s="21">
        <f t="shared" si="11"/>
        <v>0.17001056704125958</v>
      </c>
      <c r="AC21" s="21">
        <f t="shared" si="9"/>
        <v>1.5300951033713361</v>
      </c>
    </row>
    <row r="22" spans="1:29" ht="12.75">
      <c r="A22" t="s">
        <v>110</v>
      </c>
      <c r="B22">
        <v>11.81</v>
      </c>
      <c r="C22" s="20"/>
      <c r="D22" s="20">
        <v>2608</v>
      </c>
      <c r="E22" s="21">
        <f t="shared" si="0"/>
        <v>0.0018063182820023573</v>
      </c>
      <c r="F22" s="22">
        <f t="shared" si="1"/>
        <v>0.015294820338715981</v>
      </c>
      <c r="G22" s="22">
        <f t="shared" si="2"/>
        <v>0.05608100790862527</v>
      </c>
      <c r="H22" s="21">
        <f t="shared" si="7"/>
        <v>0.00152493926198679</v>
      </c>
      <c r="I22" s="21">
        <f t="shared" si="10"/>
        <v>0.012912271481683234</v>
      </c>
      <c r="J22" s="21">
        <f t="shared" si="3"/>
        <v>0.04734499543283852</v>
      </c>
      <c r="T22" t="s">
        <v>99</v>
      </c>
      <c r="U22" s="20">
        <v>9.003</v>
      </c>
      <c r="V22" s="20"/>
      <c r="W22" s="20">
        <v>51637</v>
      </c>
      <c r="X22" s="21">
        <f t="shared" si="4"/>
        <v>0.06659196498887403</v>
      </c>
      <c r="Y22" s="22">
        <f t="shared" si="5"/>
        <v>0.7396641673761416</v>
      </c>
      <c r="Z22" s="22">
        <f t="shared" si="6"/>
        <v>2.7121019470458525</v>
      </c>
      <c r="AA22" s="21">
        <f t="shared" si="8"/>
        <v>0.027078842054238286</v>
      </c>
      <c r="AB22" s="21">
        <f t="shared" si="11"/>
        <v>0.3007757642367909</v>
      </c>
      <c r="AC22" s="21">
        <f t="shared" si="9"/>
        <v>2.7069818781311183</v>
      </c>
    </row>
    <row r="23" spans="1:29" ht="12.75">
      <c r="A23" t="s">
        <v>111</v>
      </c>
      <c r="B23">
        <v>8.923</v>
      </c>
      <c r="C23" s="20"/>
      <c r="D23" s="20">
        <v>2686</v>
      </c>
      <c r="E23" s="21">
        <f t="shared" si="0"/>
        <v>0.001909385455371914</v>
      </c>
      <c r="F23" s="22">
        <f t="shared" si="1"/>
        <v>0.021398469745286496</v>
      </c>
      <c r="G23" s="22">
        <f t="shared" si="2"/>
        <v>0.07846105573271715</v>
      </c>
      <c r="H23" s="21">
        <f t="shared" si="7"/>
        <v>0.00162166867917593</v>
      </c>
      <c r="I23" s="21">
        <f t="shared" si="10"/>
        <v>0.01817402980136647</v>
      </c>
      <c r="J23" s="21">
        <f t="shared" si="3"/>
        <v>0.06663810927167706</v>
      </c>
      <c r="T23" t="s">
        <v>100</v>
      </c>
      <c r="U23" s="20">
        <v>8.757</v>
      </c>
      <c r="V23" s="20"/>
      <c r="W23" s="20">
        <v>16778</v>
      </c>
      <c r="X23" s="21">
        <f t="shared" si="4"/>
        <v>0.02053018811080514</v>
      </c>
      <c r="Y23" s="22">
        <f t="shared" si="5"/>
        <v>0.2344431667329581</v>
      </c>
      <c r="Z23" s="22">
        <f t="shared" si="6"/>
        <v>0.8596249446875129</v>
      </c>
      <c r="AA23" s="21">
        <f t="shared" si="8"/>
        <v>0.00879851292650638</v>
      </c>
      <c r="AB23" s="21">
        <f t="shared" si="11"/>
        <v>0.10047405420242526</v>
      </c>
      <c r="AC23" s="21">
        <f t="shared" si="9"/>
        <v>0.9042664878218274</v>
      </c>
    </row>
    <row r="24" spans="1:29" ht="12.75">
      <c r="A24" t="s">
        <v>112</v>
      </c>
      <c r="B24">
        <v>8.768</v>
      </c>
      <c r="C24" s="20"/>
      <c r="D24" s="20">
        <v>400</v>
      </c>
      <c r="E24" s="21">
        <f t="shared" si="0"/>
        <v>-0.0011112755487666295</v>
      </c>
      <c r="F24" s="22">
        <f t="shared" si="1"/>
        <v>-0.012674219306188747</v>
      </c>
      <c r="G24" s="22">
        <f t="shared" si="2"/>
        <v>-0.04647213745602541</v>
      </c>
      <c r="H24" s="21">
        <f t="shared" si="7"/>
        <v>-0.0012132473169057846</v>
      </c>
      <c r="I24" s="21">
        <f t="shared" si="10"/>
        <v>-0.013837218486607945</v>
      </c>
      <c r="J24" s="21">
        <f t="shared" si="3"/>
        <v>-0.05073646778422913</v>
      </c>
      <c r="T24" t="s">
        <v>101</v>
      </c>
      <c r="U24" s="20">
        <v>10.439</v>
      </c>
      <c r="V24" s="20"/>
      <c r="W24" s="20">
        <v>5042</v>
      </c>
      <c r="X24" s="21">
        <f t="shared" si="4"/>
        <v>0.005022542640739547</v>
      </c>
      <c r="Y24" s="22">
        <f t="shared" si="5"/>
        <v>0.048113254533380084</v>
      </c>
      <c r="Z24" s="22">
        <f t="shared" si="6"/>
        <v>0.17641526662239362</v>
      </c>
      <c r="AA24" s="21">
        <f t="shared" si="8"/>
        <v>0.002644063784446607</v>
      </c>
      <c r="AB24" s="21">
        <f t="shared" si="11"/>
        <v>0.025328707581632408</v>
      </c>
      <c r="AC24" s="21">
        <f t="shared" si="9"/>
        <v>0.22795836823469168</v>
      </c>
    </row>
    <row r="25" spans="1:29" ht="12.75">
      <c r="A25" t="s">
        <v>113</v>
      </c>
      <c r="B25">
        <v>8.482</v>
      </c>
      <c r="C25" s="20"/>
      <c r="D25" s="20">
        <v>2485</v>
      </c>
      <c r="E25" s="21">
        <f t="shared" si="0"/>
        <v>0.001643789277842672</v>
      </c>
      <c r="F25" s="22">
        <f t="shared" si="1"/>
        <v>0.019379736829081257</v>
      </c>
      <c r="G25" s="22">
        <f t="shared" si="2"/>
        <v>0.07105903503996461</v>
      </c>
      <c r="H25" s="21">
        <f t="shared" si="7"/>
        <v>0.0013724044118039156</v>
      </c>
      <c r="I25" s="21">
        <f t="shared" si="10"/>
        <v>0.01618019820565805</v>
      </c>
      <c r="J25" s="21">
        <f t="shared" si="3"/>
        <v>0.05932739342074619</v>
      </c>
      <c r="T25" t="s">
        <v>102</v>
      </c>
      <c r="U25" s="20">
        <v>10.219</v>
      </c>
      <c r="V25" s="20"/>
      <c r="W25" s="20">
        <v>7801</v>
      </c>
      <c r="X25" s="21">
        <f t="shared" si="4"/>
        <v>0.008668213555183222</v>
      </c>
      <c r="Y25" s="22">
        <f t="shared" si="5"/>
        <v>0.08482447945183699</v>
      </c>
      <c r="Z25" s="22">
        <f t="shared" si="6"/>
        <v>0.3110230913234023</v>
      </c>
      <c r="AA25" s="21">
        <f t="shared" si="8"/>
        <v>0.004090904716871872</v>
      </c>
      <c r="AB25" s="21">
        <f t="shared" si="11"/>
        <v>0.04003233894580558</v>
      </c>
      <c r="AC25" s="21">
        <f t="shared" si="9"/>
        <v>0.36029105051225024</v>
      </c>
    </row>
    <row r="26" spans="1:29" ht="12.75">
      <c r="A26" t="s">
        <v>114</v>
      </c>
      <c r="B26">
        <v>8.329</v>
      </c>
      <c r="C26" s="20"/>
      <c r="D26" s="20">
        <v>2890</v>
      </c>
      <c r="E26" s="21">
        <f t="shared" si="0"/>
        <v>0.002178945754953831</v>
      </c>
      <c r="F26" s="22">
        <f t="shared" si="1"/>
        <v>0.026160952754878508</v>
      </c>
      <c r="G26" s="22">
        <f t="shared" si="2"/>
        <v>0.09592349343455453</v>
      </c>
      <c r="H26" s="21">
        <f t="shared" si="7"/>
        <v>0.0018746533087475267</v>
      </c>
      <c r="I26" s="21">
        <f t="shared" si="10"/>
        <v>0.0225075436276567</v>
      </c>
      <c r="J26" s="21">
        <f t="shared" si="3"/>
        <v>0.08252765996807455</v>
      </c>
      <c r="T26" t="s">
        <v>103</v>
      </c>
      <c r="U26" s="20">
        <v>8.116</v>
      </c>
      <c r="V26" s="20"/>
      <c r="W26" s="20">
        <v>24928</v>
      </c>
      <c r="X26" s="21">
        <f t="shared" si="4"/>
        <v>0.03129938635390624</v>
      </c>
      <c r="Y26" s="22">
        <f t="shared" si="5"/>
        <v>0.38565039864349737</v>
      </c>
      <c r="Z26" s="22">
        <f t="shared" si="6"/>
        <v>1.414051461692824</v>
      </c>
      <c r="AA26" s="21">
        <f t="shared" si="8"/>
        <v>0.013072435941825668</v>
      </c>
      <c r="AB26" s="21">
        <f t="shared" si="11"/>
        <v>0.16106993521224333</v>
      </c>
      <c r="AC26" s="21">
        <f t="shared" si="9"/>
        <v>1.44962941691019</v>
      </c>
    </row>
    <row r="27" spans="1:29" ht="12.75">
      <c r="A27" t="s">
        <v>115</v>
      </c>
      <c r="B27">
        <v>10.423</v>
      </c>
      <c r="C27" s="20"/>
      <c r="D27" s="20">
        <v>2366</v>
      </c>
      <c r="E27" s="21">
        <f t="shared" si="0"/>
        <v>0.0014865457697532203</v>
      </c>
      <c r="F27" s="22">
        <f t="shared" si="1"/>
        <v>0.014262167991492086</v>
      </c>
      <c r="G27" s="22">
        <f t="shared" si="2"/>
        <v>0.05229461596880431</v>
      </c>
      <c r="H27" s="21">
        <f t="shared" si="7"/>
        <v>0.0012248300445538178</v>
      </c>
      <c r="I27" s="21">
        <f t="shared" si="10"/>
        <v>0.01175122368371695</v>
      </c>
      <c r="J27" s="21">
        <f t="shared" si="3"/>
        <v>0.04308782017362881</v>
      </c>
      <c r="T27" t="s">
        <v>104</v>
      </c>
      <c r="U27" s="20">
        <v>11.207</v>
      </c>
      <c r="V27" s="20"/>
      <c r="W27" s="20">
        <v>112316</v>
      </c>
      <c r="X27" s="21">
        <f t="shared" si="4"/>
        <v>0.14677161900030128</v>
      </c>
      <c r="Y27" s="22">
        <f t="shared" si="5"/>
        <v>1.3096423574578502</v>
      </c>
      <c r="Z27" s="22">
        <f t="shared" si="6"/>
        <v>4.802021977345451</v>
      </c>
      <c r="AA27" s="21">
        <f t="shared" si="8"/>
        <v>0.05889937882068725</v>
      </c>
      <c r="AB27" s="21">
        <f t="shared" si="11"/>
        <v>0.5255588366261019</v>
      </c>
      <c r="AC27" s="21">
        <f t="shared" si="9"/>
        <v>4.730029529634917</v>
      </c>
    </row>
    <row r="28" spans="1:29" ht="12" customHeight="1">
      <c r="A28" t="s">
        <v>6</v>
      </c>
      <c r="B28">
        <v>5.978</v>
      </c>
      <c r="C28" s="20"/>
      <c r="D28" s="20">
        <v>491</v>
      </c>
      <c r="E28" s="21">
        <f t="shared" si="0"/>
        <v>-0.0009910305131688134</v>
      </c>
      <c r="F28" s="22">
        <f t="shared" si="1"/>
        <v>-0.016577961076761683</v>
      </c>
      <c r="G28" s="22">
        <f t="shared" si="2"/>
        <v>-0.0607858572814595</v>
      </c>
      <c r="H28" s="21">
        <f t="shared" si="7"/>
        <v>-0.0011003963301851214</v>
      </c>
      <c r="I28" s="21">
        <f t="shared" si="10"/>
        <v>-0.018407432756525954</v>
      </c>
      <c r="J28" s="21">
        <f t="shared" si="3"/>
        <v>-0.06749392010726184</v>
      </c>
      <c r="T28" t="s">
        <v>6</v>
      </c>
      <c r="U28" s="20">
        <v>3.03</v>
      </c>
      <c r="V28" s="20"/>
      <c r="W28" s="20">
        <v>62482</v>
      </c>
      <c r="X28" s="21">
        <f t="shared" si="4"/>
        <v>0.08092226620929507</v>
      </c>
      <c r="Y28" s="22">
        <f t="shared" si="5"/>
        <v>2.670701855092247</v>
      </c>
      <c r="Z28" s="22">
        <f t="shared" si="6"/>
        <v>9.792573468671572</v>
      </c>
      <c r="AA28" s="21">
        <f t="shared" si="8"/>
        <v>0.032766043907138616</v>
      </c>
      <c r="AB28" s="21">
        <f t="shared" si="11"/>
        <v>1.081387587694344</v>
      </c>
      <c r="AC28" s="21">
        <f t="shared" si="9"/>
        <v>9.732488289249096</v>
      </c>
    </row>
    <row r="29" spans="1:29" ht="12.75">
      <c r="A29" t="s">
        <v>7</v>
      </c>
      <c r="B29">
        <v>9.712</v>
      </c>
      <c r="C29" s="20"/>
      <c r="D29" s="20">
        <v>7490</v>
      </c>
      <c r="E29" s="21">
        <f t="shared" si="0"/>
        <v>0.008257266235722554</v>
      </c>
      <c r="F29" s="22">
        <f t="shared" si="1"/>
        <v>0.0850212750795156</v>
      </c>
      <c r="G29" s="22">
        <f t="shared" si="2"/>
        <v>0.3117446752915572</v>
      </c>
      <c r="H29" s="21">
        <f t="shared" si="7"/>
        <v>0.007579208681440391</v>
      </c>
      <c r="I29" s="21">
        <f t="shared" si="10"/>
        <v>0.07803962810379314</v>
      </c>
      <c r="J29" s="21">
        <f t="shared" si="3"/>
        <v>0.2861453030472415</v>
      </c>
      <c r="T29" t="s">
        <v>7</v>
      </c>
      <c r="U29" s="20">
        <v>7.861</v>
      </c>
      <c r="V29" s="20"/>
      <c r="W29" s="20">
        <v>47702</v>
      </c>
      <c r="X29" s="21">
        <f t="shared" si="4"/>
        <v>0.06139235822978165</v>
      </c>
      <c r="Y29" s="22">
        <f t="shared" si="5"/>
        <v>0.780973899373892</v>
      </c>
      <c r="Z29" s="22">
        <f t="shared" si="6"/>
        <v>2.8635709643709375</v>
      </c>
      <c r="AA29" s="21">
        <f t="shared" si="8"/>
        <v>0.025015297629050387</v>
      </c>
      <c r="AB29" s="21">
        <f t="shared" si="11"/>
        <v>0.3182202980416027</v>
      </c>
      <c r="AC29" s="21">
        <f t="shared" si="9"/>
        <v>2.863982682374424</v>
      </c>
    </row>
    <row r="30" spans="1:29" ht="12.75">
      <c r="A30" t="s">
        <v>116</v>
      </c>
      <c r="B30">
        <v>13.101</v>
      </c>
      <c r="C30" s="20"/>
      <c r="D30" s="20">
        <v>2023</v>
      </c>
      <c r="E30" s="21">
        <f t="shared" si="0"/>
        <v>0.001033314481730683</v>
      </c>
      <c r="F30" s="22">
        <f t="shared" si="1"/>
        <v>0.007887294723537767</v>
      </c>
      <c r="G30" s="22">
        <f t="shared" si="2"/>
        <v>0.028920080652971813</v>
      </c>
      <c r="H30" s="21">
        <f t="shared" si="7"/>
        <v>0.0007994686330682411</v>
      </c>
      <c r="I30" s="21">
        <f t="shared" si="10"/>
        <v>0.006102348164783154</v>
      </c>
      <c r="J30" s="21">
        <f t="shared" si="3"/>
        <v>0.022375276604204897</v>
      </c>
      <c r="T30" t="s">
        <v>95</v>
      </c>
      <c r="U30" s="20">
        <v>7.868</v>
      </c>
      <c r="V30" s="20"/>
      <c r="W30" s="20">
        <v>27124</v>
      </c>
      <c r="X30" s="21">
        <f t="shared" si="4"/>
        <v>0.03420112369646453</v>
      </c>
      <c r="Y30" s="22">
        <f t="shared" si="5"/>
        <v>0.43468637133279775</v>
      </c>
      <c r="Z30" s="22">
        <f t="shared" si="6"/>
        <v>1.5938500282202586</v>
      </c>
      <c r="AA30" s="21">
        <f t="shared" si="8"/>
        <v>0.01422403532116814</v>
      </c>
      <c r="AB30" s="21">
        <f t="shared" si="11"/>
        <v>0.18078336707127782</v>
      </c>
      <c r="AC30" s="21">
        <f t="shared" si="9"/>
        <v>1.6270503036415003</v>
      </c>
    </row>
    <row r="31" spans="1:29" ht="12.75">
      <c r="A31" t="s">
        <v>87</v>
      </c>
      <c r="B31">
        <v>12.252</v>
      </c>
      <c r="C31" s="20"/>
      <c r="D31" s="20">
        <v>2221</v>
      </c>
      <c r="E31" s="21">
        <f t="shared" si="0"/>
        <v>0.0012949465372072495</v>
      </c>
      <c r="F31" s="22">
        <f t="shared" si="1"/>
        <v>0.010569266545929231</v>
      </c>
      <c r="G31" s="22">
        <f t="shared" si="2"/>
        <v>0.038753977335073846</v>
      </c>
      <c r="H31" s="21">
        <f t="shared" si="7"/>
        <v>0.001045012538240673</v>
      </c>
      <c r="I31" s="21">
        <f t="shared" si="10"/>
        <v>0.008529322055506636</v>
      </c>
      <c r="J31" s="21">
        <f t="shared" si="3"/>
        <v>0.031274180870191</v>
      </c>
      <c r="T31" t="s">
        <v>96</v>
      </c>
      <c r="U31" s="20">
        <v>10.323</v>
      </c>
      <c r="V31" s="20"/>
      <c r="W31" s="20">
        <v>16340</v>
      </c>
      <c r="X31" s="21">
        <f t="shared" si="4"/>
        <v>0.019951426291114554</v>
      </c>
      <c r="Y31" s="22">
        <f t="shared" si="5"/>
        <v>0.19327159053680668</v>
      </c>
      <c r="Z31" s="22">
        <f t="shared" si="6"/>
        <v>0.7086624986349578</v>
      </c>
      <c r="AA31" s="21">
        <f t="shared" si="8"/>
        <v>0.008568822339916215</v>
      </c>
      <c r="AB31" s="21">
        <f t="shared" si="11"/>
        <v>0.08300709425473422</v>
      </c>
      <c r="AC31" s="21">
        <f t="shared" si="9"/>
        <v>0.747063848292608</v>
      </c>
    </row>
    <row r="32" spans="1:29" s="3" customFormat="1" ht="12.75">
      <c r="A32" t="s">
        <v>107</v>
      </c>
      <c r="B32">
        <v>10.312</v>
      </c>
      <c r="C32" s="20"/>
      <c r="D32" s="20">
        <v>2007</v>
      </c>
      <c r="E32" s="21">
        <f t="shared" si="0"/>
        <v>0.001012172497449748</v>
      </c>
      <c r="F32" s="22">
        <f t="shared" si="1"/>
        <v>0.009815481938030916</v>
      </c>
      <c r="G32" s="22">
        <f t="shared" si="2"/>
        <v>0.03599010043944669</v>
      </c>
      <c r="H32" s="21">
        <f t="shared" si="7"/>
        <v>0.0007796267013371355</v>
      </c>
      <c r="I32" s="21">
        <f t="shared" si="10"/>
        <v>0.007560383061841888</v>
      </c>
      <c r="J32" s="21">
        <f t="shared" si="3"/>
        <v>0.027721404560086923</v>
      </c>
      <c r="T32" t="s">
        <v>97</v>
      </c>
      <c r="U32" s="20">
        <v>8.469</v>
      </c>
      <c r="V32" s="20"/>
      <c r="W32" s="20">
        <v>16845</v>
      </c>
      <c r="X32" s="21">
        <f t="shared" si="4"/>
        <v>0.020618720169981553</v>
      </c>
      <c r="Y32" s="22">
        <f t="shared" si="5"/>
        <v>0.24346109540655986</v>
      </c>
      <c r="Z32" s="22">
        <f t="shared" si="6"/>
        <v>0.8926906831573862</v>
      </c>
      <c r="AA32" s="21">
        <f t="shared" si="8"/>
        <v>0.00883364824454643</v>
      </c>
      <c r="AB32" s="21">
        <f t="shared" si="11"/>
        <v>0.10430568242468333</v>
      </c>
      <c r="AC32" s="21">
        <f t="shared" si="9"/>
        <v>0.9387511418221499</v>
      </c>
    </row>
    <row r="33" spans="1:29" ht="12.75">
      <c r="A33" t="s">
        <v>108</v>
      </c>
      <c r="B33">
        <v>9.988</v>
      </c>
      <c r="C33" s="20"/>
      <c r="D33" s="20">
        <v>1508</v>
      </c>
      <c r="E33" s="21">
        <f t="shared" si="0"/>
        <v>0.0003528068626880976</v>
      </c>
      <c r="F33" s="22">
        <f t="shared" si="1"/>
        <v>0.0035323073957558835</v>
      </c>
      <c r="G33" s="22">
        <f t="shared" si="2"/>
        <v>0.01295179378443824</v>
      </c>
      <c r="H33" s="21">
        <f t="shared" si="7"/>
        <v>0.00016080645547327915</v>
      </c>
      <c r="I33" s="21">
        <f t="shared" si="10"/>
        <v>0.0016099965505935038</v>
      </c>
      <c r="J33" s="21">
        <f t="shared" si="3"/>
        <v>0.005903320685509514</v>
      </c>
      <c r="T33" t="s">
        <v>98</v>
      </c>
      <c r="U33" s="20">
        <v>7.996</v>
      </c>
      <c r="V33" s="20"/>
      <c r="W33" s="20">
        <v>29803</v>
      </c>
      <c r="X33" s="21">
        <f t="shared" si="4"/>
        <v>0.03774108468950353</v>
      </c>
      <c r="Y33" s="22">
        <f t="shared" si="5"/>
        <v>0.4719995583979931</v>
      </c>
      <c r="Z33" s="22">
        <f t="shared" si="6"/>
        <v>1.730665047459308</v>
      </c>
      <c r="AA33" s="21">
        <f t="shared" si="8"/>
        <v>0.015628923635038126</v>
      </c>
      <c r="AB33" s="21">
        <f t="shared" si="11"/>
        <v>0.1954592750755143</v>
      </c>
      <c r="AC33" s="21">
        <f t="shared" si="9"/>
        <v>1.7591334756796289</v>
      </c>
    </row>
    <row r="34" spans="1:29" ht="12.75">
      <c r="A34" t="s">
        <v>109</v>
      </c>
      <c r="B34">
        <v>9.32</v>
      </c>
      <c r="C34" s="20"/>
      <c r="D34" s="20">
        <v>2362</v>
      </c>
      <c r="E34" s="21">
        <f t="shared" si="0"/>
        <v>0.0014812602736829865</v>
      </c>
      <c r="F34" s="22">
        <f t="shared" si="1"/>
        <v>0.015893350575997712</v>
      </c>
      <c r="G34" s="22">
        <f t="shared" si="2"/>
        <v>0.05827561877865828</v>
      </c>
      <c r="H34" s="21">
        <f t="shared" si="7"/>
        <v>0.0012198695616210413</v>
      </c>
      <c r="I34" s="21">
        <f t="shared" si="10"/>
        <v>0.013088729201942501</v>
      </c>
      <c r="J34" s="21">
        <f t="shared" si="3"/>
        <v>0.04799200707378917</v>
      </c>
      <c r="T34" t="s">
        <v>99</v>
      </c>
      <c r="U34" s="20">
        <v>5.822</v>
      </c>
      <c r="V34" s="20"/>
      <c r="W34" s="20">
        <v>33327</v>
      </c>
      <c r="X34" s="21">
        <f t="shared" si="4"/>
        <v>0.0423976067273794</v>
      </c>
      <c r="Y34" s="22">
        <f t="shared" si="5"/>
        <v>0.7282309640566711</v>
      </c>
      <c r="Z34" s="22">
        <f t="shared" si="6"/>
        <v>2.670180201541127</v>
      </c>
      <c r="AA34" s="21">
        <f t="shared" si="8"/>
        <v>0.01747693648239827</v>
      </c>
      <c r="AB34" s="21">
        <f t="shared" si="11"/>
        <v>0.3001878475162877</v>
      </c>
      <c r="AC34" s="21">
        <f t="shared" si="9"/>
        <v>2.701690627646589</v>
      </c>
    </row>
    <row r="35" spans="1:29" ht="12.75">
      <c r="A35" t="s">
        <v>110</v>
      </c>
      <c r="B35">
        <v>7.285</v>
      </c>
      <c r="C35" s="20"/>
      <c r="D35" s="20">
        <v>2706</v>
      </c>
      <c r="E35" s="21">
        <f t="shared" si="0"/>
        <v>0.0019358129357230822</v>
      </c>
      <c r="F35" s="22">
        <f t="shared" si="1"/>
        <v>0.026572586626260566</v>
      </c>
      <c r="G35" s="22">
        <f t="shared" si="2"/>
        <v>0.09743281762962208</v>
      </c>
      <c r="H35" s="21">
        <f t="shared" si="7"/>
        <v>0.001646471093839812</v>
      </c>
      <c r="I35" s="21">
        <f t="shared" si="10"/>
        <v>0.02260083862511753</v>
      </c>
      <c r="J35" s="21">
        <f t="shared" si="3"/>
        <v>0.08286974162543094</v>
      </c>
      <c r="T35" t="s">
        <v>100</v>
      </c>
      <c r="U35" s="20">
        <v>11.5</v>
      </c>
      <c r="V35" s="20"/>
      <c r="W35" s="20">
        <v>19235</v>
      </c>
      <c r="X35" s="21">
        <f t="shared" si="4"/>
        <v>0.023776804071946173</v>
      </c>
      <c r="Y35" s="22">
        <f t="shared" si="5"/>
        <v>0.20675481801692325</v>
      </c>
      <c r="Z35" s="22">
        <f t="shared" si="6"/>
        <v>0.7581009993953852</v>
      </c>
      <c r="AA35" s="21">
        <f t="shared" si="8"/>
        <v>0.01008698272388546</v>
      </c>
      <c r="AB35" s="21">
        <f t="shared" si="11"/>
        <v>0.08771289325117791</v>
      </c>
      <c r="AC35" s="21">
        <f t="shared" si="9"/>
        <v>0.7894160392606012</v>
      </c>
    </row>
    <row r="36" spans="1:29" ht="12.75">
      <c r="A36" t="s">
        <v>43</v>
      </c>
      <c r="B36"/>
      <c r="C36" s="20"/>
      <c r="D36" s="20">
        <v>1074</v>
      </c>
      <c r="E36" s="21">
        <f t="shared" si="0"/>
        <v>-0.0002206694609322558</v>
      </c>
      <c r="F36" s="22" t="e">
        <f t="shared" si="1"/>
        <v>#DIV/0!</v>
      </c>
      <c r="G36" s="22" t="e">
        <f t="shared" si="2"/>
        <v>#DIV/0!</v>
      </c>
      <c r="H36" s="21">
        <f t="shared" si="7"/>
        <v>-0.00037740594273296063</v>
      </c>
      <c r="I36" s="21" t="e">
        <f t="shared" si="10"/>
        <v>#DIV/0!</v>
      </c>
      <c r="J36" s="21" t="e">
        <f t="shared" si="3"/>
        <v>#DIV/0!</v>
      </c>
      <c r="T36" t="s">
        <v>43</v>
      </c>
      <c r="U36" s="20"/>
      <c r="V36" s="20"/>
      <c r="W36" s="20">
        <v>0</v>
      </c>
      <c r="X36" s="21">
        <f t="shared" si="4"/>
        <v>-0.0016398251557899967</v>
      </c>
      <c r="Y36" s="22" t="e">
        <f t="shared" si="5"/>
        <v>#DIV/0!</v>
      </c>
      <c r="Z36" s="22" t="e">
        <f t="shared" si="6"/>
        <v>#DIV/0!</v>
      </c>
      <c r="AA36" s="21">
        <f t="shared" si="8"/>
        <v>0</v>
      </c>
      <c r="AB36" s="21" t="e">
        <f t="shared" si="11"/>
        <v>#DIV/0!</v>
      </c>
      <c r="AC36" s="21" t="e">
        <f t="shared" si="9"/>
        <v>#DIV/0!</v>
      </c>
    </row>
    <row r="37" spans="1:29" s="8" customFormat="1" ht="12.75">
      <c r="A37" t="s">
        <v>111</v>
      </c>
      <c r="B37">
        <v>9.153</v>
      </c>
      <c r="C37" s="20"/>
      <c r="D37" s="20">
        <v>2734</v>
      </c>
      <c r="E37" s="21">
        <f t="shared" si="0"/>
        <v>0.001972811408214718</v>
      </c>
      <c r="F37" s="22">
        <f t="shared" si="1"/>
        <v>0.02155371362629431</v>
      </c>
      <c r="G37" s="22">
        <f t="shared" si="2"/>
        <v>0.07903028329641247</v>
      </c>
      <c r="H37" s="21">
        <f t="shared" si="7"/>
        <v>0.0016811944743692468</v>
      </c>
      <c r="I37" s="21">
        <f t="shared" si="10"/>
        <v>0.01836768790963888</v>
      </c>
      <c r="J37" s="21">
        <f t="shared" si="3"/>
        <v>0.06734818900200921</v>
      </c>
      <c r="T37" t="s">
        <v>101</v>
      </c>
      <c r="U37" s="20">
        <v>14.933</v>
      </c>
      <c r="V37" s="20"/>
      <c r="W37" s="20">
        <v>11712</v>
      </c>
      <c r="X37" s="21">
        <f t="shared" si="4"/>
        <v>0.013836107337854195</v>
      </c>
      <c r="Y37" s="22">
        <f t="shared" si="5"/>
        <v>0.09265457267698517</v>
      </c>
      <c r="Z37" s="22">
        <f t="shared" si="6"/>
        <v>0.3397334331489456</v>
      </c>
      <c r="AA37" s="21">
        <f t="shared" si="8"/>
        <v>0.006141863356493189</v>
      </c>
      <c r="AB37" s="21">
        <f t="shared" si="11"/>
        <v>0.04112946733069838</v>
      </c>
      <c r="AC37" s="21">
        <f t="shared" si="9"/>
        <v>0.37016520597628544</v>
      </c>
    </row>
    <row r="38" spans="1:29" s="3" customFormat="1" ht="12.75">
      <c r="A38" t="s">
        <v>112</v>
      </c>
      <c r="B38">
        <v>10.626</v>
      </c>
      <c r="C38" s="20"/>
      <c r="D38" s="20">
        <v>2047</v>
      </c>
      <c r="E38" s="21">
        <f t="shared" si="0"/>
        <v>0.001065027458152085</v>
      </c>
      <c r="F38" s="22">
        <f t="shared" si="1"/>
        <v>0.01002284451488881</v>
      </c>
      <c r="G38" s="22">
        <f t="shared" si="2"/>
        <v>0.03675042988792564</v>
      </c>
      <c r="H38" s="21">
        <f t="shared" si="7"/>
        <v>0.0008292315306648995</v>
      </c>
      <c r="I38" s="21">
        <f t="shared" si="10"/>
        <v>0.007803797578250515</v>
      </c>
      <c r="J38" s="21">
        <f t="shared" si="3"/>
        <v>0.02861392445358522</v>
      </c>
      <c r="T38" t="s">
        <v>105</v>
      </c>
      <c r="U38" s="20">
        <v>6.11</v>
      </c>
      <c r="V38" s="20"/>
      <c r="W38" s="20">
        <v>381</v>
      </c>
      <c r="X38" s="21">
        <f t="shared" si="4"/>
        <v>-0.0011363816551002394</v>
      </c>
      <c r="Y38" s="22">
        <f t="shared" si="5"/>
        <v>-0.01859871775941472</v>
      </c>
      <c r="Z38" s="22">
        <f t="shared" si="6"/>
        <v>-0.06819529845118731</v>
      </c>
      <c r="AA38" s="21">
        <f t="shared" si="8"/>
        <v>0.00019979934586952742</v>
      </c>
      <c r="AB38" s="21">
        <f t="shared" si="11"/>
        <v>0.003270038393936619</v>
      </c>
      <c r="AC38" s="21">
        <f t="shared" si="9"/>
        <v>0.02943034554542957</v>
      </c>
    </row>
    <row r="39" spans="1:29" s="8" customFormat="1" ht="12.75">
      <c r="A39" t="s">
        <v>113</v>
      </c>
      <c r="B39">
        <v>12.764</v>
      </c>
      <c r="C39" s="20"/>
      <c r="D39" s="20">
        <v>2694</v>
      </c>
      <c r="E39" s="21">
        <f t="shared" si="0"/>
        <v>0.0019199564475123813</v>
      </c>
      <c r="F39" s="22">
        <f t="shared" si="1"/>
        <v>0.015041965273522261</v>
      </c>
      <c r="G39" s="22">
        <f t="shared" si="2"/>
        <v>0.055153872669581626</v>
      </c>
      <c r="H39" s="21">
        <f t="shared" si="7"/>
        <v>0.0016315896450414828</v>
      </c>
      <c r="I39" s="21">
        <f t="shared" si="10"/>
        <v>0.012782745573812935</v>
      </c>
      <c r="J39" s="21">
        <f t="shared" si="3"/>
        <v>0.046870067103980756</v>
      </c>
      <c r="T39" t="s">
        <v>106</v>
      </c>
      <c r="U39" s="20">
        <v>9.37</v>
      </c>
      <c r="V39" s="20"/>
      <c r="W39" s="20">
        <v>15966</v>
      </c>
      <c r="X39" s="21">
        <f t="shared" si="4"/>
        <v>0.019457232408547704</v>
      </c>
      <c r="Y39" s="22">
        <f t="shared" si="5"/>
        <v>0.20765456145728609</v>
      </c>
      <c r="Z39" s="22">
        <f t="shared" si="6"/>
        <v>0.7614000586767157</v>
      </c>
      <c r="AA39" s="21">
        <f t="shared" si="8"/>
        <v>0.008372693848170276</v>
      </c>
      <c r="AB39" s="21">
        <f t="shared" si="11"/>
        <v>0.0893563911224149</v>
      </c>
      <c r="AC39" s="21">
        <f t="shared" si="9"/>
        <v>0.8042075201017341</v>
      </c>
    </row>
    <row r="40" spans="1:29" s="3" customFormat="1" ht="12.75">
      <c r="A40" t="s">
        <v>6</v>
      </c>
      <c r="B40">
        <v>6.308</v>
      </c>
      <c r="C40" s="20"/>
      <c r="D40" s="20">
        <v>16905</v>
      </c>
      <c r="E40" s="21">
        <f t="shared" si="0"/>
        <v>0.02069800261103506</v>
      </c>
      <c r="F40" s="22">
        <f t="shared" si="1"/>
        <v>0.32812305978178596</v>
      </c>
      <c r="G40" s="22">
        <f t="shared" si="2"/>
        <v>1.2031178858665486</v>
      </c>
      <c r="H40" s="21">
        <f t="shared" si="7"/>
        <v>0.01925494538446285</v>
      </c>
      <c r="I40" s="21">
        <f t="shared" si="10"/>
        <v>0.3052464391956698</v>
      </c>
      <c r="J40" s="21">
        <f t="shared" si="3"/>
        <v>1.1192369437174559</v>
      </c>
      <c r="T40" t="s">
        <v>6</v>
      </c>
      <c r="U40" s="20">
        <v>9.605</v>
      </c>
      <c r="V40" s="20"/>
      <c r="W40" s="20">
        <v>219316</v>
      </c>
      <c r="X40" s="21">
        <f t="shared" si="4"/>
        <v>0.288158638879052</v>
      </c>
      <c r="Y40" s="22">
        <f t="shared" si="5"/>
        <v>3.000089941478938</v>
      </c>
      <c r="Z40" s="22">
        <f t="shared" si="6"/>
        <v>11.000329785422773</v>
      </c>
      <c r="AA40" s="21">
        <f t="shared" si="8"/>
        <v>0.11501100613837605</v>
      </c>
      <c r="AB40" s="21">
        <f t="shared" si="11"/>
        <v>1.1974076641163565</v>
      </c>
      <c r="AC40" s="21">
        <f t="shared" si="9"/>
        <v>10.776668977047208</v>
      </c>
    </row>
    <row r="41" spans="1:29" s="3" customFormat="1" ht="12.75">
      <c r="A41" t="s">
        <v>7</v>
      </c>
      <c r="B41">
        <v>9.267</v>
      </c>
      <c r="C41" s="20"/>
      <c r="D41" s="20">
        <v>7256</v>
      </c>
      <c r="E41" s="21">
        <f t="shared" si="0"/>
        <v>0.007948064715613884</v>
      </c>
      <c r="F41" s="22">
        <f t="shared" si="1"/>
        <v>0.08576739738441658</v>
      </c>
      <c r="G41" s="22">
        <f t="shared" si="2"/>
        <v>0.3144804570761941</v>
      </c>
      <c r="H41" s="21">
        <f t="shared" si="7"/>
        <v>0.007289020429872971</v>
      </c>
      <c r="I41" s="21">
        <f t="shared" si="10"/>
        <v>0.07865566450710015</v>
      </c>
      <c r="J41" s="21">
        <f t="shared" si="3"/>
        <v>0.28840410319270054</v>
      </c>
      <c r="T41" t="s">
        <v>7</v>
      </c>
      <c r="U41" s="20">
        <v>6.388</v>
      </c>
      <c r="V41" s="20"/>
      <c r="W41" s="20">
        <v>33172</v>
      </c>
      <c r="X41" s="21">
        <f t="shared" si="4"/>
        <v>0.04219279375465784</v>
      </c>
      <c r="Y41" s="22">
        <f t="shared" si="5"/>
        <v>0.6605008414943307</v>
      </c>
      <c r="Z41" s="22">
        <f t="shared" si="6"/>
        <v>2.421836418812546</v>
      </c>
      <c r="AA41" s="21">
        <f t="shared" si="8"/>
        <v>0.01739565328394741</v>
      </c>
      <c r="AB41" s="21">
        <f t="shared" si="11"/>
        <v>0.27231767820831887</v>
      </c>
      <c r="AC41" s="21">
        <f t="shared" si="9"/>
        <v>2.45085910387487</v>
      </c>
    </row>
    <row r="42" spans="1:29" ht="12.75">
      <c r="A42" t="s">
        <v>114</v>
      </c>
      <c r="B42">
        <v>8.479</v>
      </c>
      <c r="C42" s="20"/>
      <c r="D42" s="20">
        <v>2627</v>
      </c>
      <c r="E42" s="21">
        <f t="shared" si="0"/>
        <v>0.0018314243883359672</v>
      </c>
      <c r="F42" s="22">
        <f t="shared" si="1"/>
        <v>0.021599532826229124</v>
      </c>
      <c r="G42" s="22">
        <f t="shared" si="2"/>
        <v>0.07919828702950679</v>
      </c>
      <c r="H42" s="21">
        <f t="shared" si="7"/>
        <v>0.001548501555917478</v>
      </c>
      <c r="I42" s="21">
        <f t="shared" si="10"/>
        <v>0.01826278518595917</v>
      </c>
      <c r="J42" s="21">
        <f t="shared" si="3"/>
        <v>0.06696354568185028</v>
      </c>
      <c r="T42" t="s">
        <v>103</v>
      </c>
      <c r="U42" s="20">
        <v>9.607</v>
      </c>
      <c r="V42" s="20"/>
      <c r="W42" s="20">
        <v>34554</v>
      </c>
      <c r="X42" s="21">
        <f t="shared" si="4"/>
        <v>0.044018932646923574</v>
      </c>
      <c r="Y42" s="22">
        <f t="shared" si="5"/>
        <v>0.45819644682964067</v>
      </c>
      <c r="Z42" s="22">
        <f t="shared" si="6"/>
        <v>1.680053638375349</v>
      </c>
      <c r="AA42" s="21">
        <f t="shared" si="8"/>
        <v>0.018120384769489895</v>
      </c>
      <c r="AB42" s="21">
        <f t="shared" si="11"/>
        <v>0.18861647516904234</v>
      </c>
      <c r="AC42" s="21">
        <f t="shared" si="9"/>
        <v>1.6975482765213812</v>
      </c>
    </row>
    <row r="43" spans="1:29" ht="12.75">
      <c r="A43" t="s">
        <v>115</v>
      </c>
      <c r="B43">
        <v>13.465</v>
      </c>
      <c r="C43" s="20"/>
      <c r="D43" s="20">
        <v>460</v>
      </c>
      <c r="E43" s="21">
        <f t="shared" si="0"/>
        <v>-0.0010319931077131244</v>
      </c>
      <c r="F43" s="22">
        <f t="shared" si="1"/>
        <v>-0.007664263703773668</v>
      </c>
      <c r="G43" s="22">
        <f t="shared" si="2"/>
        <v>-0.028102300247170114</v>
      </c>
      <c r="H43" s="21">
        <f t="shared" si="7"/>
        <v>-0.0011388400729141386</v>
      </c>
      <c r="I43" s="21">
        <f t="shared" si="10"/>
        <v>-0.00845777996965569</v>
      </c>
      <c r="J43" s="21">
        <f t="shared" si="3"/>
        <v>-0.031011859888737527</v>
      </c>
      <c r="T43" t="s">
        <v>95</v>
      </c>
      <c r="U43" s="20">
        <v>9.699</v>
      </c>
      <c r="V43" s="20"/>
      <c r="W43" s="20">
        <v>36912</v>
      </c>
      <c r="X43" s="21">
        <f t="shared" si="4"/>
        <v>0.04713473258032633</v>
      </c>
      <c r="Y43" s="22">
        <f t="shared" si="5"/>
        <v>0.48597517868157875</v>
      </c>
      <c r="Z43" s="22">
        <f t="shared" si="6"/>
        <v>1.7819089884991222</v>
      </c>
      <c r="AA43" s="21">
        <f t="shared" si="8"/>
        <v>0.019356938201406815</v>
      </c>
      <c r="AB43" s="21">
        <f t="shared" si="11"/>
        <v>0.19957663884324997</v>
      </c>
      <c r="AC43" s="21">
        <f t="shared" si="9"/>
        <v>1.7961897495892498</v>
      </c>
    </row>
    <row r="44" spans="1:29" ht="12.75">
      <c r="A44" t="s">
        <v>116</v>
      </c>
      <c r="B44">
        <v>11.501</v>
      </c>
      <c r="C44" s="21"/>
      <c r="D44" s="20">
        <v>2246</v>
      </c>
      <c r="E44" s="21">
        <f t="shared" si="0"/>
        <v>0.00132798088764621</v>
      </c>
      <c r="F44" s="22">
        <f t="shared" si="1"/>
        <v>0.011546655835546564</v>
      </c>
      <c r="G44" s="22">
        <f t="shared" si="2"/>
        <v>0.04233773806367073</v>
      </c>
      <c r="H44" s="21">
        <f t="shared" si="7"/>
        <v>0.0010760155565705256</v>
      </c>
      <c r="I44" s="21">
        <f t="shared" si="10"/>
        <v>0.00935584346205135</v>
      </c>
      <c r="J44" s="21">
        <f t="shared" si="3"/>
        <v>0.03430475936085495</v>
      </c>
      <c r="T44" t="s">
        <v>96</v>
      </c>
      <c r="U44" s="20">
        <v>8.867</v>
      </c>
      <c r="V44" s="21"/>
      <c r="W44" s="20">
        <v>19108</v>
      </c>
      <c r="X44" s="21">
        <f t="shared" si="4"/>
        <v>0.023608989571716255</v>
      </c>
      <c r="Y44" s="22">
        <f t="shared" si="5"/>
        <v>0.26625679002724995</v>
      </c>
      <c r="Z44" s="22">
        <f t="shared" si="6"/>
        <v>0.9762748967665832</v>
      </c>
      <c r="AA44" s="21">
        <f t="shared" si="8"/>
        <v>0.01002038294192895</v>
      </c>
      <c r="AB44" s="21">
        <f t="shared" si="11"/>
        <v>0.11300758928531576</v>
      </c>
      <c r="AC44" s="21">
        <f t="shared" si="9"/>
        <v>1.0170683035678418</v>
      </c>
    </row>
    <row r="45" spans="1:30" ht="12.75">
      <c r="A45" t="s">
        <v>87</v>
      </c>
      <c r="B45">
        <v>10.495</v>
      </c>
      <c r="C45" s="21"/>
      <c r="D45" s="20">
        <v>2234</v>
      </c>
      <c r="E45" s="21">
        <f t="shared" si="0"/>
        <v>0.001312124399435509</v>
      </c>
      <c r="F45" s="22">
        <f t="shared" si="1"/>
        <v>0.01250237636432119</v>
      </c>
      <c r="G45" s="22">
        <f t="shared" si="2"/>
        <v>0.045842046669177704</v>
      </c>
      <c r="H45" s="21">
        <f t="shared" si="7"/>
        <v>0.0010611341077721964</v>
      </c>
      <c r="I45" s="21">
        <f t="shared" si="10"/>
        <v>0.010110853813932315</v>
      </c>
      <c r="J45" s="21">
        <f t="shared" si="3"/>
        <v>0.037073130651085154</v>
      </c>
      <c r="K45" s="8"/>
      <c r="L45" s="12"/>
      <c r="T45" t="s">
        <v>97</v>
      </c>
      <c r="U45" s="20">
        <v>9.266</v>
      </c>
      <c r="V45" s="21"/>
      <c r="W45" s="20">
        <v>21663</v>
      </c>
      <c r="X45" s="21">
        <f t="shared" si="4"/>
        <v>0.02698510018657801</v>
      </c>
      <c r="Y45" s="22">
        <f t="shared" si="5"/>
        <v>0.2912270687090224</v>
      </c>
      <c r="Z45" s="22">
        <f t="shared" si="6"/>
        <v>1.0678325852664152</v>
      </c>
      <c r="AA45" s="21">
        <f t="shared" si="8"/>
        <v>0.011360244697038249</v>
      </c>
      <c r="AB45" s="21">
        <f t="shared" si="11"/>
        <v>0.1226013889168816</v>
      </c>
      <c r="AC45" s="21">
        <f t="shared" si="9"/>
        <v>1.1034125002519344</v>
      </c>
      <c r="AD45" s="8"/>
    </row>
    <row r="46" spans="1:30" ht="12.75">
      <c r="A46" t="s">
        <v>107</v>
      </c>
      <c r="B46">
        <v>12.892</v>
      </c>
      <c r="C46" s="21"/>
      <c r="D46" s="20">
        <v>2202</v>
      </c>
      <c r="E46" s="21">
        <f t="shared" si="0"/>
        <v>0.0012698404308736397</v>
      </c>
      <c r="F46" s="22">
        <f t="shared" si="1"/>
        <v>0.009849832693714238</v>
      </c>
      <c r="G46" s="22">
        <f t="shared" si="2"/>
        <v>0.03611605321028554</v>
      </c>
      <c r="H46" s="21">
        <f t="shared" si="7"/>
        <v>0.0010214502443099851</v>
      </c>
      <c r="I46" s="21">
        <f t="shared" si="10"/>
        <v>0.007923132518693648</v>
      </c>
      <c r="J46" s="21">
        <f t="shared" si="3"/>
        <v>0.02905148590187671</v>
      </c>
      <c r="K46" s="8"/>
      <c r="L46" s="12"/>
      <c r="T46" t="s">
        <v>98</v>
      </c>
      <c r="U46" s="20">
        <v>16.094</v>
      </c>
      <c r="V46" s="21"/>
      <c r="W46" s="20">
        <v>71375</v>
      </c>
      <c r="X46" s="21">
        <f t="shared" si="4"/>
        <v>0.09267324534744209</v>
      </c>
      <c r="Y46" s="22">
        <f t="shared" si="5"/>
        <v>0.5758248126472106</v>
      </c>
      <c r="Z46" s="22">
        <f t="shared" si="6"/>
        <v>2.1113576463731056</v>
      </c>
      <c r="AA46" s="21">
        <f t="shared" si="8"/>
        <v>0.03742960186729008</v>
      </c>
      <c r="AB46" s="21">
        <f t="shared" si="11"/>
        <v>0.2325686707300241</v>
      </c>
      <c r="AC46" s="21">
        <f t="shared" si="9"/>
        <v>2.093118036570217</v>
      </c>
      <c r="AD46" s="8"/>
    </row>
    <row r="47" spans="1:30" ht="12.75">
      <c r="A47" t="s">
        <v>108</v>
      </c>
      <c r="B47">
        <v>8.743</v>
      </c>
      <c r="C47" s="21"/>
      <c r="D47" s="20">
        <v>1611</v>
      </c>
      <c r="E47" s="21">
        <f t="shared" si="0"/>
        <v>0.0004889083864966147</v>
      </c>
      <c r="F47" s="22">
        <f t="shared" si="1"/>
        <v>0.005591998015516581</v>
      </c>
      <c r="G47" s="22">
        <f t="shared" si="2"/>
        <v>0.020503992723560797</v>
      </c>
      <c r="H47" s="21">
        <f t="shared" si="7"/>
        <v>0.0002885388909922715</v>
      </c>
      <c r="I47" s="21">
        <f t="shared" si="10"/>
        <v>0.0033002275076320655</v>
      </c>
      <c r="J47" s="21">
        <f t="shared" si="3"/>
        <v>0.012100834194650906</v>
      </c>
      <c r="K47" s="8"/>
      <c r="L47" s="12"/>
      <c r="T47" t="s">
        <v>99</v>
      </c>
      <c r="U47" s="20">
        <v>10.91</v>
      </c>
      <c r="V47" s="21"/>
      <c r="W47" s="20">
        <v>69710</v>
      </c>
      <c r="X47" s="21">
        <f t="shared" si="4"/>
        <v>0.09047315760820732</v>
      </c>
      <c r="Y47" s="22">
        <f t="shared" si="5"/>
        <v>0.8292681723942008</v>
      </c>
      <c r="Z47" s="22">
        <f t="shared" si="6"/>
        <v>3.0406499654454033</v>
      </c>
      <c r="AA47" s="21">
        <f t="shared" si="8"/>
        <v>0.036556462993608284</v>
      </c>
      <c r="AB47" s="21">
        <f t="shared" si="11"/>
        <v>0.3350729880257404</v>
      </c>
      <c r="AC47" s="21">
        <f t="shared" si="9"/>
        <v>3.015656892231664</v>
      </c>
      <c r="AD47" s="8"/>
    </row>
    <row r="48" spans="1:29" s="8" customFormat="1" ht="12.75">
      <c r="A48" t="s">
        <v>109</v>
      </c>
      <c r="B48">
        <v>10.479</v>
      </c>
      <c r="C48" s="20"/>
      <c r="D48" s="20">
        <v>2637</v>
      </c>
      <c r="E48" s="21">
        <f t="shared" si="0"/>
        <v>0.0018446381285115515</v>
      </c>
      <c r="F48" s="22">
        <f t="shared" si="1"/>
        <v>0.01760318855340731</v>
      </c>
      <c r="G48" s="22">
        <f t="shared" si="2"/>
        <v>0.0645450246958268</v>
      </c>
      <c r="H48" s="21">
        <f t="shared" si="7"/>
        <v>0.001560902763249419</v>
      </c>
      <c r="I48" s="21">
        <f t="shared" si="10"/>
        <v>0.014895531665706833</v>
      </c>
      <c r="J48" s="21">
        <f t="shared" si="3"/>
        <v>0.05461694944092505</v>
      </c>
      <c r="T48" t="s">
        <v>100</v>
      </c>
      <c r="U48" s="20">
        <v>14.694</v>
      </c>
      <c r="V48" s="20"/>
      <c r="W48" s="20">
        <v>29361</v>
      </c>
      <c r="X48" s="21">
        <f t="shared" si="4"/>
        <v>0.037157037373742714</v>
      </c>
      <c r="Y48" s="22">
        <f t="shared" si="5"/>
        <v>0.2528721748587363</v>
      </c>
      <c r="Z48" s="22">
        <f t="shared" si="6"/>
        <v>0.9271979744820332</v>
      </c>
      <c r="AA48" s="21">
        <f t="shared" si="8"/>
        <v>0.015397135417520195</v>
      </c>
      <c r="AB48" s="21">
        <f t="shared" si="11"/>
        <v>0.10478518727045184</v>
      </c>
      <c r="AC48" s="21">
        <f t="shared" si="9"/>
        <v>0.9430666854340666</v>
      </c>
    </row>
    <row r="49" spans="1:29" s="3" customFormat="1" ht="12.75">
      <c r="A49" t="s">
        <v>110</v>
      </c>
      <c r="B49">
        <v>14.304</v>
      </c>
      <c r="C49" s="20"/>
      <c r="D49" s="20">
        <v>456</v>
      </c>
      <c r="E49" s="21">
        <f t="shared" si="0"/>
        <v>-0.0010372786037833581</v>
      </c>
      <c r="F49" s="22">
        <f t="shared" si="1"/>
        <v>-0.007251668091326609</v>
      </c>
      <c r="G49" s="22">
        <f t="shared" si="2"/>
        <v>-0.026589449668197568</v>
      </c>
      <c r="H49" s="21">
        <f t="shared" si="7"/>
        <v>-0.0011438005558469149</v>
      </c>
      <c r="I49" s="21">
        <f t="shared" si="10"/>
        <v>-0.00799636853919823</v>
      </c>
      <c r="J49" s="21">
        <f t="shared" si="3"/>
        <v>-0.029320017977060176</v>
      </c>
      <c r="T49" t="s">
        <v>101</v>
      </c>
      <c r="U49" s="20">
        <v>6.83</v>
      </c>
      <c r="V49" s="20"/>
      <c r="W49" s="20">
        <v>3444</v>
      </c>
      <c r="X49" s="21">
        <f t="shared" si="4"/>
        <v>0.0029109869606811947</v>
      </c>
      <c r="Y49" s="22">
        <f t="shared" si="5"/>
        <v>0.0426205997171478</v>
      </c>
      <c r="Z49" s="22">
        <f t="shared" si="6"/>
        <v>0.1562755322962086</v>
      </c>
      <c r="AA49" s="21">
        <f t="shared" si="8"/>
        <v>0.001806060228804862</v>
      </c>
      <c r="AB49" s="21">
        <f t="shared" si="11"/>
        <v>0.026443048737992123</v>
      </c>
      <c r="AC49" s="21">
        <f t="shared" si="9"/>
        <v>0.23798743864192912</v>
      </c>
    </row>
    <row r="50" spans="1:29" s="3" customFormat="1" ht="12.75">
      <c r="A50" t="s">
        <v>111</v>
      </c>
      <c r="B50">
        <v>10.063</v>
      </c>
      <c r="C50" s="21"/>
      <c r="D50" s="20">
        <v>2073</v>
      </c>
      <c r="E50" s="21">
        <f t="shared" si="0"/>
        <v>0.0010993831826086038</v>
      </c>
      <c r="F50" s="22">
        <f t="shared" si="1"/>
        <v>0.010925004299002323</v>
      </c>
      <c r="G50" s="22">
        <f t="shared" si="2"/>
        <v>0.04005834909634185</v>
      </c>
      <c r="H50" s="21">
        <f t="shared" si="7"/>
        <v>0.0008614746697279462</v>
      </c>
      <c r="I50" s="21">
        <f t="shared" si="10"/>
        <v>0.008560813571777265</v>
      </c>
      <c r="J50" s="21">
        <f t="shared" si="3"/>
        <v>0.03138964976318331</v>
      </c>
      <c r="T50" t="s">
        <v>105</v>
      </c>
      <c r="U50" s="20">
        <v>10.303</v>
      </c>
      <c r="V50" s="21"/>
      <c r="W50" s="20">
        <v>5209</v>
      </c>
      <c r="X50" s="21">
        <f t="shared" si="4"/>
        <v>0.005243212101671803</v>
      </c>
      <c r="Y50" s="22">
        <f t="shared" si="5"/>
        <v>0.05089014948725422</v>
      </c>
      <c r="Z50" s="22">
        <f t="shared" si="6"/>
        <v>0.18659721478659883</v>
      </c>
      <c r="AA50" s="21">
        <f t="shared" si="8"/>
        <v>0.0027316398756807568</v>
      </c>
      <c r="AB50" s="21">
        <f t="shared" si="11"/>
        <v>0.026513053243528647</v>
      </c>
      <c r="AC50" s="21">
        <f t="shared" si="9"/>
        <v>0.23861747919175783</v>
      </c>
    </row>
    <row r="51" spans="1:29" s="8" customFormat="1" ht="12.75">
      <c r="A51" t="s">
        <v>112</v>
      </c>
      <c r="B51">
        <v>10.145</v>
      </c>
      <c r="C51" s="21"/>
      <c r="D51" s="20">
        <v>2387</v>
      </c>
      <c r="E51" s="21">
        <f t="shared" si="0"/>
        <v>0.001514294624121947</v>
      </c>
      <c r="F51" s="22">
        <f t="shared" si="1"/>
        <v>0.014926511819831909</v>
      </c>
      <c r="G51" s="22">
        <f t="shared" si="2"/>
        <v>0.05473054333938366</v>
      </c>
      <c r="H51" s="21">
        <f t="shared" si="7"/>
        <v>0.0012508725799508938</v>
      </c>
      <c r="I51" s="21">
        <f t="shared" si="10"/>
        <v>0.012329941645647057</v>
      </c>
      <c r="J51" s="21">
        <f t="shared" si="3"/>
        <v>0.04520978603403921</v>
      </c>
      <c r="T51" t="s">
        <v>104</v>
      </c>
      <c r="U51" s="20">
        <v>11.321</v>
      </c>
      <c r="V51" s="21"/>
      <c r="W51" s="20">
        <v>105267</v>
      </c>
      <c r="X51" s="21">
        <f t="shared" si="4"/>
        <v>0.13745725355053198</v>
      </c>
      <c r="Y51" s="22">
        <f t="shared" si="5"/>
        <v>1.214179432475329</v>
      </c>
      <c r="Z51" s="22">
        <f t="shared" si="6"/>
        <v>4.451991252409539</v>
      </c>
      <c r="AA51" s="21">
        <f t="shared" si="8"/>
        <v>0.05520282871823502</v>
      </c>
      <c r="AB51" s="21">
        <f t="shared" si="11"/>
        <v>0.487614422031932</v>
      </c>
      <c r="AC51" s="21">
        <f t="shared" si="9"/>
        <v>4.388529798287388</v>
      </c>
    </row>
    <row r="52" spans="1:29" ht="12.75">
      <c r="A52" t="s">
        <v>6</v>
      </c>
      <c r="B52">
        <v>14.399</v>
      </c>
      <c r="C52" s="20"/>
      <c r="D52" s="20">
        <v>401</v>
      </c>
      <c r="E52" s="21">
        <f t="shared" si="0"/>
        <v>-0.0011099541747490711</v>
      </c>
      <c r="F52" s="22">
        <f t="shared" si="1"/>
        <v>-0.007708550418425384</v>
      </c>
      <c r="G52" s="22">
        <f t="shared" si="2"/>
        <v>-0.028264684867559745</v>
      </c>
      <c r="H52" s="21">
        <f t="shared" si="7"/>
        <v>-0.0012120071961725905</v>
      </c>
      <c r="I52" s="21">
        <f t="shared" si="10"/>
        <v>-0.008417301174891246</v>
      </c>
      <c r="J52" s="21">
        <f t="shared" si="3"/>
        <v>-0.030863437641267904</v>
      </c>
      <c r="T52" t="s">
        <v>6</v>
      </c>
      <c r="U52" s="20">
        <v>6.435</v>
      </c>
      <c r="V52" s="20"/>
      <c r="W52" s="20">
        <v>151057</v>
      </c>
      <c r="X52" s="21">
        <f t="shared" si="4"/>
        <v>0.19796296981453193</v>
      </c>
      <c r="Y52" s="22">
        <f t="shared" si="5"/>
        <v>3.0763476272654535</v>
      </c>
      <c r="Z52" s="22">
        <f t="shared" si="6"/>
        <v>11.27994129997333</v>
      </c>
      <c r="AA52" s="21">
        <f t="shared" si="8"/>
        <v>0.07921545876381418</v>
      </c>
      <c r="AB52" s="21">
        <f t="shared" si="11"/>
        <v>1.2310094601991328</v>
      </c>
      <c r="AC52" s="21">
        <f t="shared" si="9"/>
        <v>11.079085141792195</v>
      </c>
    </row>
    <row r="53" spans="1:29" ht="12.75">
      <c r="A53" t="s">
        <v>113</v>
      </c>
      <c r="B53">
        <v>13.148</v>
      </c>
      <c r="C53" s="21"/>
      <c r="D53" s="20">
        <v>2484</v>
      </c>
      <c r="E53" s="21">
        <f t="shared" si="0"/>
        <v>0.0016424679038251136</v>
      </c>
      <c r="F53" s="22">
        <f t="shared" si="1"/>
        <v>0.012492150165995693</v>
      </c>
      <c r="G53" s="22">
        <f t="shared" si="2"/>
        <v>0.04580455060865088</v>
      </c>
      <c r="H53" s="21">
        <f t="shared" si="7"/>
        <v>0.0013711642910707216</v>
      </c>
      <c r="I53" s="21">
        <f t="shared" si="10"/>
        <v>0.010428690987760279</v>
      </c>
      <c r="J53" s="21">
        <f t="shared" si="3"/>
        <v>0.03823853362178769</v>
      </c>
      <c r="T53" t="s">
        <v>106</v>
      </c>
      <c r="U53" s="20">
        <v>6.513</v>
      </c>
      <c r="V53" s="21"/>
      <c r="W53" s="20">
        <v>10148</v>
      </c>
      <c r="X53" s="21">
        <f t="shared" si="4"/>
        <v>0.011769478374392829</v>
      </c>
      <c r="Y53" s="22">
        <f t="shared" si="5"/>
        <v>0.18070748310137924</v>
      </c>
      <c r="Z53" s="22">
        <f t="shared" si="6"/>
        <v>0.6625941047050572</v>
      </c>
      <c r="AA53" s="21">
        <f t="shared" si="8"/>
        <v>0.005321689663737439</v>
      </c>
      <c r="AB53" s="21">
        <f t="shared" si="11"/>
        <v>0.08170873121046276</v>
      </c>
      <c r="AC53" s="21">
        <f t="shared" si="9"/>
        <v>0.7353785808941649</v>
      </c>
    </row>
    <row r="54" spans="1:29" ht="12.75">
      <c r="A54" t="s">
        <v>114</v>
      </c>
      <c r="B54">
        <v>9.379</v>
      </c>
      <c r="C54" s="21"/>
      <c r="D54" s="20">
        <v>2818</v>
      </c>
      <c r="E54" s="21">
        <f t="shared" si="0"/>
        <v>0.0020838068256896253</v>
      </c>
      <c r="F54" s="22">
        <f t="shared" si="1"/>
        <v>0.022217793215584022</v>
      </c>
      <c r="G54" s="22">
        <f t="shared" si="2"/>
        <v>0.08146524179047475</v>
      </c>
      <c r="H54" s="21">
        <f t="shared" si="7"/>
        <v>0.0017853646159575512</v>
      </c>
      <c r="I54" s="21">
        <f t="shared" si="10"/>
        <v>0.01903576730949516</v>
      </c>
      <c r="J54" s="21">
        <f t="shared" si="3"/>
        <v>0.06979781346814892</v>
      </c>
      <c r="T54" t="s">
        <v>103</v>
      </c>
      <c r="U54" s="20">
        <v>9.321</v>
      </c>
      <c r="V54" s="21"/>
      <c r="W54" s="20">
        <v>30964</v>
      </c>
      <c r="X54" s="21">
        <f t="shared" si="4"/>
        <v>0.03927519992388886</v>
      </c>
      <c r="Y54" s="22">
        <f t="shared" si="5"/>
        <v>0.42136251393508056</v>
      </c>
      <c r="Z54" s="22">
        <f t="shared" si="6"/>
        <v>1.544995884428629</v>
      </c>
      <c r="AA54" s="21">
        <f t="shared" si="8"/>
        <v>0.016237761011821644</v>
      </c>
      <c r="AB54" s="21">
        <f t="shared" si="11"/>
        <v>0.17420621190668</v>
      </c>
      <c r="AC54" s="21">
        <f t="shared" si="9"/>
        <v>1.5678559071601201</v>
      </c>
    </row>
    <row r="55" spans="1:29" ht="12.75">
      <c r="A55" t="s">
        <v>115</v>
      </c>
      <c r="B55">
        <v>12.143</v>
      </c>
      <c r="C55" s="21"/>
      <c r="D55" s="20">
        <v>451</v>
      </c>
      <c r="E55" s="21">
        <f t="shared" si="0"/>
        <v>-0.0010438854738711503</v>
      </c>
      <c r="F55" s="22">
        <f t="shared" si="1"/>
        <v>-0.008596602765965166</v>
      </c>
      <c r="G55" s="22">
        <f t="shared" si="2"/>
        <v>-0.03152087680853894</v>
      </c>
      <c r="H55" s="21">
        <f t="shared" si="7"/>
        <v>-0.0011500011595128854</v>
      </c>
      <c r="I55" s="21">
        <f t="shared" si="10"/>
        <v>-0.009470486366737094</v>
      </c>
      <c r="J55" s="21">
        <f t="shared" si="3"/>
        <v>-0.03472511667803601</v>
      </c>
      <c r="T55" t="s">
        <v>104</v>
      </c>
      <c r="U55" s="20">
        <v>7.91</v>
      </c>
      <c r="V55" s="21"/>
      <c r="W55" s="20">
        <v>73606</v>
      </c>
      <c r="X55" s="21">
        <f t="shared" si="4"/>
        <v>0.09562123078061492</v>
      </c>
      <c r="Y55" s="22">
        <f t="shared" si="5"/>
        <v>1.2088651173276221</v>
      </c>
      <c r="Z55" s="22">
        <f t="shared" si="6"/>
        <v>4.432505430201281</v>
      </c>
      <c r="AA55" s="21">
        <f t="shared" si="8"/>
        <v>0.038599555517250486</v>
      </c>
      <c r="AB55" s="21">
        <f t="shared" si="11"/>
        <v>0.48798426696903274</v>
      </c>
      <c r="AC55" s="21">
        <f t="shared" si="9"/>
        <v>4.391858402721295</v>
      </c>
    </row>
    <row r="56" spans="1:29" ht="12.75">
      <c r="A56" t="s">
        <v>116</v>
      </c>
      <c r="B56">
        <v>12.238</v>
      </c>
      <c r="C56" s="21"/>
      <c r="D56" s="20">
        <v>2025</v>
      </c>
      <c r="E56" s="21">
        <f t="shared" si="0"/>
        <v>0.0010359572297657996</v>
      </c>
      <c r="F56" s="22">
        <f t="shared" si="1"/>
        <v>0.008465086041557442</v>
      </c>
      <c r="G56" s="22">
        <f t="shared" si="2"/>
        <v>0.031038648819043956</v>
      </c>
      <c r="H56" s="21">
        <f t="shared" si="7"/>
        <v>0.0008019488745346293</v>
      </c>
      <c r="I56" s="21">
        <f t="shared" si="10"/>
        <v>0.0065529406319221216</v>
      </c>
      <c r="J56" s="21">
        <f t="shared" si="3"/>
        <v>0.024027448983714447</v>
      </c>
      <c r="T56" t="s">
        <v>106</v>
      </c>
      <c r="U56" s="20">
        <v>8.08</v>
      </c>
      <c r="V56" s="21"/>
      <c r="W56" s="20">
        <v>13408</v>
      </c>
      <c r="X56" s="21">
        <f t="shared" si="4"/>
        <v>0.01607715767163327</v>
      </c>
      <c r="Y56" s="22">
        <f t="shared" si="5"/>
        <v>0.19897472365882762</v>
      </c>
      <c r="Z56" s="22">
        <f t="shared" si="6"/>
        <v>0.7295739867490346</v>
      </c>
      <c r="AA56" s="21">
        <f t="shared" si="8"/>
        <v>0.007031258869865154</v>
      </c>
      <c r="AB56" s="21">
        <f t="shared" si="11"/>
        <v>0.08702053056763805</v>
      </c>
      <c r="AC56" s="21">
        <f t="shared" si="9"/>
        <v>0.7831847751087424</v>
      </c>
    </row>
    <row r="57" spans="1:29" ht="12.75">
      <c r="A57" t="s">
        <v>43</v>
      </c>
      <c r="B57"/>
      <c r="D57" s="20">
        <v>1771</v>
      </c>
      <c r="E57" s="21">
        <f t="shared" si="0"/>
        <v>0.0007003282293059615</v>
      </c>
      <c r="F57" s="22" t="e">
        <f t="shared" si="1"/>
        <v>#DIV/0!</v>
      </c>
      <c r="G57" s="22" t="e">
        <f t="shared" si="2"/>
        <v>#DIV/0!</v>
      </c>
      <c r="H57" s="21">
        <f t="shared" si="7"/>
        <v>0.00048695820830332767</v>
      </c>
      <c r="I57" s="21" t="e">
        <f t="shared" si="10"/>
        <v>#DIV/0!</v>
      </c>
      <c r="J57" s="21" t="e">
        <f t="shared" si="3"/>
        <v>#DIV/0!</v>
      </c>
      <c r="T57" t="s">
        <v>43</v>
      </c>
      <c r="U57" s="20"/>
      <c r="W57" s="20">
        <v>0</v>
      </c>
      <c r="X57" s="21">
        <f t="shared" si="4"/>
        <v>-0.0016398251557899967</v>
      </c>
      <c r="Y57" s="22" t="e">
        <f t="shared" si="5"/>
        <v>#DIV/0!</v>
      </c>
      <c r="Z57" s="22" t="e">
        <f t="shared" si="6"/>
        <v>#DIV/0!</v>
      </c>
      <c r="AA57" s="21">
        <f t="shared" si="8"/>
        <v>0</v>
      </c>
      <c r="AB57" s="21" t="e">
        <f t="shared" si="11"/>
        <v>#DIV/0!</v>
      </c>
      <c r="AC57" s="21" t="e">
        <f t="shared" si="9"/>
        <v>#DIV/0!</v>
      </c>
    </row>
    <row r="58" spans="1:29" ht="12.75">
      <c r="A58" t="s">
        <v>7</v>
      </c>
      <c r="B58">
        <v>10.057</v>
      </c>
      <c r="D58" s="20">
        <v>7617</v>
      </c>
      <c r="E58" s="21">
        <f t="shared" si="0"/>
        <v>0.008425080735952472</v>
      </c>
      <c r="F58" s="22">
        <f t="shared" si="1"/>
        <v>0.08377329955207788</v>
      </c>
      <c r="G58" s="22">
        <f t="shared" si="2"/>
        <v>0.30716876502428553</v>
      </c>
      <c r="H58" s="21">
        <f t="shared" si="7"/>
        <v>0.007736704014556042</v>
      </c>
      <c r="I58" s="21">
        <f t="shared" si="10"/>
        <v>0.07692854742523657</v>
      </c>
      <c r="J58" s="21">
        <f t="shared" si="3"/>
        <v>0.28207134055920075</v>
      </c>
      <c r="T58" t="s">
        <v>7</v>
      </c>
      <c r="U58" s="20">
        <v>6.345</v>
      </c>
      <c r="W58" s="20">
        <v>30495</v>
      </c>
      <c r="X58" s="21">
        <f t="shared" si="4"/>
        <v>0.03865547550965396</v>
      </c>
      <c r="Y58" s="22">
        <f t="shared" si="5"/>
        <v>0.6092273523980136</v>
      </c>
      <c r="Z58" s="22">
        <f t="shared" si="6"/>
        <v>2.233833625459383</v>
      </c>
      <c r="AA58" s="21">
        <f t="shared" si="8"/>
        <v>0.01599181378554131</v>
      </c>
      <c r="AB58" s="21">
        <f t="shared" si="11"/>
        <v>0.2520380423253162</v>
      </c>
      <c r="AC58" s="21">
        <f t="shared" si="9"/>
        <v>2.268342380927846</v>
      </c>
    </row>
    <row r="63" spans="21:22" ht="12.75">
      <c r="U63" s="19" t="s">
        <v>25</v>
      </c>
      <c r="V63" s="19">
        <f>$AC$17</f>
        <v>2.4653051354755564</v>
      </c>
    </row>
    <row r="64" spans="2:22" ht="12.75">
      <c r="B64" s="18" t="s">
        <v>25</v>
      </c>
      <c r="C64" s="23">
        <f>$J$17</f>
        <v>0.31729442107073696</v>
      </c>
      <c r="U64" s="19" t="s">
        <v>25</v>
      </c>
      <c r="V64" s="19">
        <f>$AC$29</f>
        <v>2.863982682374424</v>
      </c>
    </row>
    <row r="65" spans="2:22" ht="12.75">
      <c r="B65" s="18" t="s">
        <v>25</v>
      </c>
      <c r="C65" s="23">
        <f>$J$29</f>
        <v>0.2861453030472415</v>
      </c>
      <c r="U65" s="19" t="s">
        <v>25</v>
      </c>
      <c r="V65" s="19">
        <f>$AC$41</f>
        <v>2.45085910387487</v>
      </c>
    </row>
    <row r="66" spans="2:22" ht="12.75">
      <c r="B66" s="18" t="s">
        <v>25</v>
      </c>
      <c r="C66" s="19">
        <f>$J$41</f>
        <v>0.28840410319270054</v>
      </c>
      <c r="U66" s="19" t="s">
        <v>25</v>
      </c>
      <c r="V66" s="19">
        <f>$AC$58</f>
        <v>2.268342380927846</v>
      </c>
    </row>
    <row r="67" spans="2:22" ht="12.75">
      <c r="B67" s="18" t="s">
        <v>25</v>
      </c>
      <c r="C67" s="19">
        <f>$J$58</f>
        <v>0.28207134055920075</v>
      </c>
      <c r="U67" s="19" t="s">
        <v>26</v>
      </c>
      <c r="V67" s="24">
        <f>AVERAGE(V63:V66)</f>
        <v>2.512122325663174</v>
      </c>
    </row>
    <row r="68" spans="2:22" ht="12.75">
      <c r="B68" s="18" t="s">
        <v>26</v>
      </c>
      <c r="C68" s="24">
        <f>AVERAGE(C64:C67)</f>
        <v>0.29347879196746995</v>
      </c>
      <c r="U68" s="19" t="s">
        <v>27</v>
      </c>
      <c r="V68" s="19">
        <f>AVERAGE(STDEV(V63:V66))</f>
        <v>0.25111710662628917</v>
      </c>
    </row>
    <row r="69" spans="2:22" ht="12.75">
      <c r="B69" s="18" t="s">
        <v>27</v>
      </c>
      <c r="C69" s="19">
        <f>STDEV(C64:C67)</f>
        <v>0.01609188887939385</v>
      </c>
      <c r="U69" s="19" t="s">
        <v>55</v>
      </c>
      <c r="V69" s="19">
        <f>V68/(V67/100)</f>
        <v>9.996213323728051</v>
      </c>
    </row>
    <row r="70" spans="2:22" ht="12.75">
      <c r="B70" s="18" t="s">
        <v>55</v>
      </c>
      <c r="C70" s="19">
        <f>C69/(C68/100)</f>
        <v>5.48315221400309</v>
      </c>
      <c r="U70" s="19"/>
      <c r="V70" s="19"/>
    </row>
    <row r="71" spans="2:22" ht="12.75">
      <c r="B71" s="18"/>
      <c r="C71" s="17"/>
      <c r="U71" s="19" t="s">
        <v>6</v>
      </c>
      <c r="V71" s="19">
        <f>$AC$16</f>
        <v>10.205028526224964</v>
      </c>
    </row>
    <row r="72" spans="2:22" ht="12.75">
      <c r="B72" s="17" t="s">
        <v>6</v>
      </c>
      <c r="C72" s="19">
        <f>J16</f>
        <v>0.7201821206840405</v>
      </c>
      <c r="U72" s="19" t="s">
        <v>6</v>
      </c>
      <c r="V72" s="19">
        <f>$AC$28</f>
        <v>9.732488289249096</v>
      </c>
    </row>
    <row r="73" spans="2:22" ht="12.75">
      <c r="B73" s="17" t="s">
        <v>6</v>
      </c>
      <c r="C73" s="19">
        <f>$J$28</f>
        <v>-0.06749392010726184</v>
      </c>
      <c r="U73" s="19" t="s">
        <v>6</v>
      </c>
      <c r="V73" s="19">
        <f>$AC$40</f>
        <v>10.776668977047208</v>
      </c>
    </row>
    <row r="74" spans="2:22" ht="12.75">
      <c r="B74" s="17" t="s">
        <v>6</v>
      </c>
      <c r="C74" s="19">
        <f>$J$40</f>
        <v>1.1192369437174559</v>
      </c>
      <c r="U74" s="19" t="s">
        <v>6</v>
      </c>
      <c r="V74" s="19">
        <f>$AC$52</f>
        <v>11.079085141792195</v>
      </c>
    </row>
    <row r="75" spans="2:22" ht="12.75">
      <c r="B75" s="17" t="s">
        <v>6</v>
      </c>
      <c r="C75" s="19">
        <f>$J$52</f>
        <v>-0.030863437641267904</v>
      </c>
      <c r="U75" s="19" t="s">
        <v>26</v>
      </c>
      <c r="V75" s="19">
        <f>AVERAGE(V71:V74)</f>
        <v>10.448317733578367</v>
      </c>
    </row>
    <row r="76" spans="2:22" ht="12.75">
      <c r="B76" s="18" t="s">
        <v>26</v>
      </c>
      <c r="C76" s="19">
        <f>AVERAGE(C73:C75)</f>
        <v>0.34029319532297536</v>
      </c>
      <c r="U76" s="19" t="s">
        <v>27</v>
      </c>
      <c r="V76" s="19">
        <f>(STDEV(V71:V74))</f>
        <v>0.5992449399412563</v>
      </c>
    </row>
    <row r="77" spans="2:22" ht="12.75">
      <c r="B77" s="18" t="s">
        <v>27</v>
      </c>
      <c r="C77" s="19">
        <f>(STDEV(C73:C75))</f>
        <v>0.6748336613074036</v>
      </c>
      <c r="U77" s="19" t="s">
        <v>55</v>
      </c>
      <c r="V77" s="19">
        <f>V76/(V75/100)</f>
        <v>5.7353246256612955</v>
      </c>
    </row>
    <row r="78" spans="2:22" ht="12.75">
      <c r="B78" s="18" t="s">
        <v>55</v>
      </c>
      <c r="C78" s="19">
        <f>C77/(C76/100)</f>
        <v>198.30947858563934</v>
      </c>
      <c r="U78" s="19"/>
      <c r="V78" s="19"/>
    </row>
    <row r="79" spans="21:22" ht="12.75">
      <c r="U79" s="19"/>
      <c r="V79" s="19"/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Graham</dc:creator>
  <cp:keywords/>
  <dc:description/>
  <cp:lastModifiedBy>mm</cp:lastModifiedBy>
  <dcterms:created xsi:type="dcterms:W3CDTF">2005-01-24T23:58:17Z</dcterms:created>
  <dcterms:modified xsi:type="dcterms:W3CDTF">2005-02-09T21:10:57Z</dcterms:modified>
  <cp:category/>
  <cp:version/>
  <cp:contentType/>
  <cp:contentStatus/>
</cp:coreProperties>
</file>