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3620" windowHeight="13170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E9" i="4" l="1"/>
  <c r="G30" i="4"/>
  <c r="M30" i="4"/>
  <c r="G29" i="4"/>
  <c r="M29" i="4"/>
  <c r="L30" i="4"/>
  <c r="P30" i="4"/>
  <c r="L29" i="4"/>
  <c r="P29" i="4"/>
  <c r="M3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<sst xmlns="http://schemas.openxmlformats.org/spreadsheetml/2006/main" count="80" uniqueCount="70">
  <si>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</si>
  <si>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</si>
  <si>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</si>
  <si>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</si>
  <si>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</si>
  <si>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</si>
  <si>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</si>
  <si>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</si>
  <si>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</si>
  <si>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</si>
  <si>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</si>
  <si>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</si>
  <si>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</si>
  <si>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</si>
  <si>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</si>
  <si>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</si>
  <si>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</si>
  <si>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</si>
  <si>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</si>
  <si>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</si>
  <si>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</si>
  <si>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</si>
  <si>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</si>
  <si>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</si>
  <si>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</si>
  <si>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</si>
  <si>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</si>
  <si>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</si>
  <si>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</si>
  <si>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</si>
  <si>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</si>
  <si>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</si>
  <si>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</si>
  <si>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</si>
  <si>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</si>
  <si>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</si>
  <si>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</si>
  <si>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</si>
  <si>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</si>
  <si>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</si>
  <si>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</si>
  <si>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</si>
  <si>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</si>
  <si>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</si>
  <si>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</si>
  <si>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</si>
  <si>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</si>
  <si>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</si>
  <si>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</si>
  <si>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</si>
  <si>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</si>
  <si>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</si>
  <si>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</si>
  <si>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</si>
  <si>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</si>
  <si>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</si>
  <si>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</si>
  <si>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</si>
  <si>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</si>
  <si>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</si>
  <si>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</si>
  <si>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</si>
  <si>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</si>
  <si>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</si>
  <si>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</si>
  <si>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</si>
  <si>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</si>
  <si>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</si>
  <si>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GS055</t>
  </si>
  <si>
    <t>4R-1 74-78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</si>
</sst>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09760"/>
        <c:axId val="152711552"/>
      </c:scatterChart>
      <c:valAx>
        <c:axId val="15270976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711552"/>
        <c:crosses val="autoZero"/>
        <c:crossBetween val="midCat"/>
      </c:valAx>
      <c:valAx>
        <c:axId val="15271155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709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7.4059969308591669E-2</c:v>
                </c:pt>
                <c:pt idx="1">
                  <c:v>6.0322839192795102E-2</c:v>
                </c:pt>
                <c:pt idx="2">
                  <c:v>4.2874785326420216E-2</c:v>
                </c:pt>
                <c:pt idx="3">
                  <c:v>3.523046179652882E-2</c:v>
                </c:pt>
                <c:pt idx="4">
                  <c:v>3.0779225743403377E-2</c:v>
                </c:pt>
                <c:pt idx="5">
                  <c:v>2.1063234384597257E-2</c:v>
                </c:pt>
                <c:pt idx="6">
                  <c:v>1.5303060651211181E-2</c:v>
                </c:pt>
                <c:pt idx="7">
                  <c:v>1.0996163445888229E-2</c:v>
                </c:pt>
                <c:pt idx="8">
                  <c:v>7.95311916705271E-3</c:v>
                </c:pt>
                <c:pt idx="9">
                  <c:v>5.7337713132908051E-3</c:v>
                </c:pt>
                <c:pt idx="10">
                  <c:v>4.0348603020429596E-3</c:v>
                </c:pt>
                <c:pt idx="11">
                  <c:v>2.3712064142510925E-3</c:v>
                </c:pt>
                <c:pt idx="12">
                  <c:v>1.3165969570716454E-3</c:v>
                </c:pt>
                <c:pt idx="13">
                  <c:v>1.141022940514456E-3</c:v>
                </c:pt>
                <c:pt idx="14">
                  <c:v>9.2932835819885425E-4</c:v>
                </c:pt>
                <c:pt idx="15">
                  <c:v>4.9842692907468324E-4</c:v>
                </c:pt>
                <c:pt idx="16">
                  <c:v>4.4073604225906133E-4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107.06185730756928</c:v>
                </c:pt>
                <c:pt idx="1">
                  <c:v>106.13610805134854</c:v>
                </c:pt>
                <c:pt idx="2">
                  <c:v>104.28460953890809</c:v>
                </c:pt>
                <c:pt idx="3">
                  <c:v>101.97023639835673</c:v>
                </c:pt>
                <c:pt idx="4">
                  <c:v>98.730114001584639</c:v>
                </c:pt>
                <c:pt idx="5">
                  <c:v>89.472621439379239</c:v>
                </c:pt>
                <c:pt idx="6">
                  <c:v>79.752254249063455</c:v>
                </c:pt>
                <c:pt idx="7">
                  <c:v>73.734884083629623</c:v>
                </c:pt>
                <c:pt idx="8">
                  <c:v>64.940266149534608</c:v>
                </c:pt>
                <c:pt idx="9">
                  <c:v>57.071397471660326</c:v>
                </c:pt>
                <c:pt idx="10">
                  <c:v>51.054027306226502</c:v>
                </c:pt>
                <c:pt idx="11">
                  <c:v>42.259409372131486</c:v>
                </c:pt>
                <c:pt idx="12">
                  <c:v>33.00191680992608</c:v>
                </c:pt>
                <c:pt idx="13">
                  <c:v>29.298919785044131</c:v>
                </c:pt>
                <c:pt idx="14">
                  <c:v>27.447421272602629</c:v>
                </c:pt>
                <c:pt idx="15">
                  <c:v>20.041427222838728</c:v>
                </c:pt>
                <c:pt idx="16">
                  <c:v>18.189928710397229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99.627933600457922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72672"/>
        <c:axId val="152574976"/>
      </c:scatterChart>
      <c:valAx>
        <c:axId val="15257267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74976"/>
        <c:crosses val="autoZero"/>
        <c:crossBetween val="midCat"/>
      </c:valAx>
      <c:valAx>
        <c:axId val="15257497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7267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topLeftCell="A27" workbookViewId="0">
      <selection activeCell="R48" sqref="A1:R48"/>
    </sheetView>
  </sheetViews>
  <sheetFormatPr defaultRowHeight="12.75" x14ac:dyDescent="0.2"/>
  <cols>
    <col min="1" max="1" width="2.7109375" customWidth="1"/>
    <col min="2" max="2" width="11.140625" customWidth="1"/>
    <col min="3" max="3" width="2.42578125" customWidth="1"/>
    <col min="4" max="4" width="5.5703125" customWidth="1"/>
    <col min="5" max="5" width="8.28515625" customWidth="1"/>
    <col min="6" max="6" width="11" customWidth="1"/>
    <col min="7" max="7" width="5.42578125" customWidth="1"/>
    <col min="8" max="8" width="5.28515625" customWidth="1"/>
    <col min="9" max="9" width="7.42578125" customWidth="1"/>
    <col min="10" max="10" width="9" customWidth="1"/>
    <col min="11" max="11" width="1.85546875" customWidth="1"/>
    <col min="13" max="14" width="4.5703125" customWidth="1"/>
    <col min="15" max="15" width="2" customWidth="1"/>
    <col min="16" max="16" width="8" customWidth="1"/>
    <col min="17" max="17" width="5.42578125" customWidth="1"/>
    <col min="18" max="18" width="2.28515625" customWidth="1"/>
    <col min="19" max="19" width="2.42578125" customWidth="1"/>
    <col min="21" max="21" width="14.42578125" bestFit="1" customWidth="1"/>
  </cols>
  <sheetData>
    <row r="1" spans="1:26" ht="21" customHeight="1" thickBot="1" x14ac:dyDescent="0.25">
      <c r="A1" s="3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"/>
    </row>
    <row r="2" spans="1:26" ht="17.25" customHeight="1" x14ac:dyDescent="0.2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2" t="s">
        <v>31</v>
      </c>
      <c r="N2" s="182"/>
      <c r="O2" s="182"/>
      <c r="P2" s="210" t="s">
        <v>68</v>
      </c>
      <c r="Q2" s="21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25">
      <c r="A3" s="3"/>
      <c r="B3" s="183" t="s">
        <v>21</v>
      </c>
      <c r="C3" s="126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25" t="s">
        <v>36</v>
      </c>
      <c r="N3" s="125"/>
      <c r="O3" s="125"/>
      <c r="P3" s="212" t="s">
        <v>42</v>
      </c>
      <c r="Q3" s="21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25" t="s">
        <v>37</v>
      </c>
      <c r="N4" s="125"/>
      <c r="O4" s="125"/>
      <c r="P4" s="214">
        <v>40288</v>
      </c>
      <c r="Q4" s="21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25">
      <c r="A5" s="3"/>
      <c r="B5" s="183" t="s">
        <v>22</v>
      </c>
      <c r="C5" s="126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">
      <c r="A6" s="3"/>
      <c r="B6" s="183" t="s">
        <v>23</v>
      </c>
      <c r="C6" s="126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93">
        <v>1000</v>
      </c>
      <c r="N6" s="193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">
      <c r="A7" s="3"/>
      <c r="B7" s="183" t="s">
        <v>24</v>
      </c>
      <c r="C7" s="126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94">
        <v>28.77</v>
      </c>
      <c r="N7" s="194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25">
      <c r="A8" s="3"/>
      <c r="B8" s="41"/>
      <c r="C8" s="30"/>
      <c r="D8" s="26" t="s">
        <v>14</v>
      </c>
      <c r="E8" s="42">
        <v>2.62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">
      <c r="A9" s="3"/>
      <c r="B9" s="41"/>
      <c r="C9" s="30"/>
      <c r="D9" s="26" t="s">
        <v>9</v>
      </c>
      <c r="E9" s="45">
        <f>$O$9-$O$10-$E$10+$F$39</f>
        <v>34.940000000000005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82" t="s">
        <v>63</v>
      </c>
      <c r="M9" s="182"/>
      <c r="N9" s="182"/>
      <c r="O9" s="220">
        <v>207.13</v>
      </c>
      <c r="P9" s="220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26" t="s">
        <v>64</v>
      </c>
      <c r="M10" s="126"/>
      <c r="N10" s="126"/>
      <c r="O10" s="221">
        <v>167.32</v>
      </c>
      <c r="P10" s="221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25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5" thickBot="1" x14ac:dyDescent="0.25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84" t="s">
        <v>3</v>
      </c>
      <c r="K14" s="185"/>
      <c r="L14" s="18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">
      <c r="A15" s="3"/>
      <c r="B15" s="195" t="s">
        <v>47</v>
      </c>
      <c r="C15" s="201"/>
      <c r="D15" s="196"/>
      <c r="E15" s="143" t="s">
        <v>58</v>
      </c>
      <c r="F15" s="146" t="s">
        <v>48</v>
      </c>
      <c r="G15" s="149" t="s">
        <v>49</v>
      </c>
      <c r="H15" s="150"/>
      <c r="I15" s="140" t="s">
        <v>44</v>
      </c>
      <c r="J15" s="195" t="s">
        <v>57</v>
      </c>
      <c r="K15" s="196"/>
      <c r="L15" s="140" t="s">
        <v>50</v>
      </c>
      <c r="M15" s="195" t="s">
        <v>45</v>
      </c>
      <c r="N15" s="201"/>
      <c r="O15" s="196"/>
      <c r="P15" s="204" t="s">
        <v>65</v>
      </c>
      <c r="Q15" s="205"/>
      <c r="R15" s="3"/>
      <c r="T15" s="22"/>
      <c r="U15" s="25"/>
      <c r="V15" s="22"/>
      <c r="W15" s="22"/>
      <c r="X15" s="22"/>
      <c r="Y15" s="22"/>
      <c r="Z15" s="22"/>
    </row>
    <row r="16" spans="1:26" x14ac:dyDescent="0.2">
      <c r="A16" s="3"/>
      <c r="B16" s="197"/>
      <c r="C16" s="202"/>
      <c r="D16" s="198"/>
      <c r="E16" s="144"/>
      <c r="F16" s="147"/>
      <c r="G16" s="151"/>
      <c r="H16" s="152"/>
      <c r="I16" s="141"/>
      <c r="J16" s="197"/>
      <c r="K16" s="198"/>
      <c r="L16" s="141"/>
      <c r="M16" s="197"/>
      <c r="N16" s="202"/>
      <c r="O16" s="198"/>
      <c r="P16" s="206"/>
      <c r="Q16" s="207"/>
      <c r="R16" s="3"/>
      <c r="T16" s="22"/>
      <c r="U16" s="23"/>
      <c r="V16" s="22"/>
      <c r="W16" s="22"/>
      <c r="X16" s="22"/>
      <c r="Y16" s="23"/>
      <c r="Z16" s="22"/>
    </row>
    <row r="17" spans="1:37" ht="13.5" thickBot="1" x14ac:dyDescent="0.25">
      <c r="A17" s="3"/>
      <c r="B17" s="199"/>
      <c r="C17" s="203"/>
      <c r="D17" s="200"/>
      <c r="E17" s="145"/>
      <c r="F17" s="148"/>
      <c r="G17" s="153"/>
      <c r="H17" s="154"/>
      <c r="I17" s="142"/>
      <c r="J17" s="199"/>
      <c r="K17" s="200"/>
      <c r="L17" s="142"/>
      <c r="M17" s="199"/>
      <c r="N17" s="203"/>
      <c r="O17" s="200"/>
      <c r="P17" s="208"/>
      <c r="Q17" s="209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">
      <c r="A18" s="3"/>
      <c r="B18" s="187">
        <f>$P$4</f>
        <v>40288</v>
      </c>
      <c r="C18" s="188"/>
      <c r="D18" s="189"/>
      <c r="E18" s="58">
        <v>0.33</v>
      </c>
      <c r="F18" s="64">
        <v>1027</v>
      </c>
      <c r="G18" s="165">
        <f t="shared" ref="G18:G23" si="0">((1.0042-(5*10^-6)*$I18*$I18+5*10^-6*$I18)*1000/0.998206)+$I$10</f>
        <v>1003.8702255846989</v>
      </c>
      <c r="H18" s="166" t="e">
        <f>(1.0042-(5*10^-6)*#REF!*#REF!+5*10^-6*#REF!)*1000/0.998206</f>
        <v>#REF!</v>
      </c>
      <c r="I18" s="50">
        <v>23</v>
      </c>
      <c r="J18" s="156">
        <f t="shared" ref="J18:J23" si="1">(0.004*I18*I18-0.4098*I18+16.689)/1000/980.7</f>
        <v>9.5641888447027625E-6</v>
      </c>
      <c r="K18" s="157"/>
      <c r="L18" s="50">
        <f>I$9-(F18+I$10-1000)/(1035-1000)*(I$9-I$8)</f>
        <v>10.219428571428548</v>
      </c>
      <c r="M18" s="190">
        <f>E$8/(E$8-1)*M$6/$E$9*(F18-G18)/10</f>
        <v>107.06185730756928</v>
      </c>
      <c r="N18" s="191"/>
      <c r="O18" s="192"/>
      <c r="P18" s="132">
        <f t="shared" ref="P18:P34" si="2">(18*J18/(E$8-1)*L18/E18/60)^0.5*10</f>
        <v>7.4059969308591669E-2</v>
      </c>
      <c r="Q18" s="133"/>
      <c r="R18" s="3"/>
      <c r="W18" s="102"/>
      <c r="X18" s="29"/>
      <c r="Y18" s="29"/>
      <c r="Z18" s="29"/>
      <c r="AA18" s="29"/>
      <c r="AB18" s="155"/>
      <c r="AC18" s="155"/>
      <c r="AD18" s="155"/>
      <c r="AE18" s="155"/>
      <c r="AF18" s="30"/>
      <c r="AG18" s="30"/>
      <c r="AH18" s="30"/>
      <c r="AI18" s="30"/>
      <c r="AJ18" s="30"/>
      <c r="AK18" s="30"/>
    </row>
    <row r="19" spans="1:37" ht="14.25" customHeight="1" x14ac:dyDescent="0.2">
      <c r="A19" s="3"/>
      <c r="B19" s="134">
        <f>$P$4</f>
        <v>40288</v>
      </c>
      <c r="C19" s="135"/>
      <c r="D19" s="136"/>
      <c r="E19" s="58">
        <v>0.5</v>
      </c>
      <c r="F19" s="65">
        <v>1026.8</v>
      </c>
      <c r="G19" s="165">
        <f t="shared" si="0"/>
        <v>1003.8702255846989</v>
      </c>
      <c r="H19" s="166" t="e">
        <f>(1.0042-(5*10^-6)*#REF!*#REF!+5*10^-6*#REF!)*1000/0.998206</f>
        <v>#REF!</v>
      </c>
      <c r="I19" s="50">
        <v>23</v>
      </c>
      <c r="J19" s="121">
        <f t="shared" si="1"/>
        <v>9.5641888447027625E-6</v>
      </c>
      <c r="K19" s="122"/>
      <c r="L19" s="50">
        <f>I$9-(F19+I$10-1000)/(1035-1000)*(I$9-I$8)</f>
        <v>10.272571428571416</v>
      </c>
      <c r="M19" s="164">
        <f>E$8/(E$8-1)*M$6/$E$9*(F19-G19)/10</f>
        <v>106.13610805134854</v>
      </c>
      <c r="N19" s="165"/>
      <c r="O19" s="166"/>
      <c r="P19" s="132">
        <f t="shared" si="2"/>
        <v>6.0322839192795102E-2</v>
      </c>
      <c r="Q19" s="133"/>
      <c r="R19" s="3"/>
      <c r="W19" s="29"/>
      <c r="X19" s="29"/>
      <c r="Y19" s="29"/>
      <c r="Z19" s="74"/>
      <c r="AA19" s="30"/>
      <c r="AB19" s="30"/>
      <c r="AC19" s="30"/>
      <c r="AD19" s="30"/>
      <c r="AE19" s="158"/>
      <c r="AF19" s="158"/>
      <c r="AG19" s="120"/>
      <c r="AH19" s="120"/>
      <c r="AI19" s="103"/>
      <c r="AJ19" s="103"/>
      <c r="AK19" s="30"/>
    </row>
    <row r="20" spans="1:37" ht="14.25" customHeight="1" x14ac:dyDescent="0.2">
      <c r="A20" s="3"/>
      <c r="B20" s="134">
        <f>$P$4</f>
        <v>40288</v>
      </c>
      <c r="C20" s="135"/>
      <c r="D20" s="136"/>
      <c r="E20" s="58">
        <v>1</v>
      </c>
      <c r="F20" s="65">
        <v>1026.4000000000001</v>
      </c>
      <c r="G20" s="165">
        <f t="shared" si="0"/>
        <v>1003.8702255846989</v>
      </c>
      <c r="H20" s="166" t="e">
        <f>(1.0042-(5*10^-6)*#REF!*#REF!+5*10^-6*#REF!)*1000/0.998206</f>
        <v>#REF!</v>
      </c>
      <c r="I20" s="50">
        <v>23</v>
      </c>
      <c r="J20" s="121">
        <f t="shared" si="1"/>
        <v>9.5641888447027625E-6</v>
      </c>
      <c r="K20" s="122"/>
      <c r="L20" s="50">
        <f>I$9-(F20+I$10-1000)/(1035-1000)*(I$9-I$8)</f>
        <v>10.378857142857093</v>
      </c>
      <c r="M20" s="164">
        <f>E$8/(E$8-1)*M$6/$E$9*(F20-G20)/10</f>
        <v>104.28460953890809</v>
      </c>
      <c r="N20" s="165"/>
      <c r="O20" s="166"/>
      <c r="P20" s="132">
        <f t="shared" si="2"/>
        <v>4.2874785326420216E-2</v>
      </c>
      <c r="Q20" s="133"/>
      <c r="R20" s="3"/>
      <c r="W20" s="29"/>
      <c r="X20" s="29"/>
      <c r="Y20" s="29"/>
      <c r="Z20" s="75"/>
      <c r="AA20" s="30"/>
      <c r="AB20" s="30"/>
      <c r="AC20" s="30"/>
      <c r="AD20" s="30"/>
      <c r="AE20" s="123"/>
      <c r="AF20" s="123"/>
      <c r="AG20" s="120"/>
      <c r="AH20" s="120"/>
      <c r="AI20" s="103"/>
      <c r="AJ20" s="103"/>
      <c r="AK20" s="30"/>
    </row>
    <row r="21" spans="1:37" ht="14.25" customHeight="1" x14ac:dyDescent="0.2">
      <c r="A21" s="3"/>
      <c r="B21" s="134">
        <f>$P$4</f>
        <v>40288</v>
      </c>
      <c r="C21" s="135"/>
      <c r="D21" s="136"/>
      <c r="E21" s="58">
        <v>1.5</v>
      </c>
      <c r="F21" s="65">
        <v>1025.9000000000001</v>
      </c>
      <c r="G21" s="165">
        <f t="shared" si="0"/>
        <v>1003.8702255846989</v>
      </c>
      <c r="H21" s="166" t="e">
        <f>(1.0042-(5*10^-6)*#REF!*#REF!+5*10^-6*#REF!)*1000/0.998206</f>
        <v>#REF!</v>
      </c>
      <c r="I21" s="50">
        <v>23</v>
      </c>
      <c r="J21" s="121">
        <f t="shared" si="1"/>
        <v>9.5641888447027625E-6</v>
      </c>
      <c r="K21" s="122"/>
      <c r="L21" s="50">
        <f>I$9-(F21+I$10-1000)/(1035-1000)*(I$9-I$8)</f>
        <v>10.511714285714238</v>
      </c>
      <c r="M21" s="164">
        <f>E$8/(E$8-1)*M$6/$E$9*(F21-G21)/10</f>
        <v>101.97023639835673</v>
      </c>
      <c r="N21" s="165"/>
      <c r="O21" s="166"/>
      <c r="P21" s="132">
        <f t="shared" si="2"/>
        <v>3.523046179652882E-2</v>
      </c>
      <c r="Q21" s="133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">
      <c r="A22" s="3"/>
      <c r="B22" s="170">
        <f>$P$4</f>
        <v>40288</v>
      </c>
      <c r="C22" s="171"/>
      <c r="D22" s="172"/>
      <c r="E22" s="59">
        <v>2</v>
      </c>
      <c r="F22" s="66">
        <v>1025.2</v>
      </c>
      <c r="G22" s="161">
        <f t="shared" si="0"/>
        <v>1003.8702255846989</v>
      </c>
      <c r="H22" s="162" t="e">
        <f>(1.0042-(5*10^-6)*#REF!*#REF!+5*10^-6*#REF!)*1000/0.998206</f>
        <v>#REF!</v>
      </c>
      <c r="I22" s="51">
        <v>23</v>
      </c>
      <c r="J22" s="216">
        <f t="shared" si="1"/>
        <v>9.5641888447027625E-6</v>
      </c>
      <c r="K22" s="217"/>
      <c r="L22" s="51">
        <f>I$9-(F22+I$10-1000)/(1035-1000)*(I$9-I$8)</f>
        <v>10.697714285714248</v>
      </c>
      <c r="M22" s="163">
        <f>E$8/(E$8-1)*M$6/$E$9*(F22-G22)/10</f>
        <v>98.730114001584639</v>
      </c>
      <c r="N22" s="161"/>
      <c r="O22" s="162"/>
      <c r="P22" s="222">
        <f t="shared" si="2"/>
        <v>3.0779225743403377E-2</v>
      </c>
      <c r="Q22" s="22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">
      <c r="A23" s="3"/>
      <c r="B23" s="173">
        <f>$P$4+(E23/60/24)</f>
        <v>40288.00277777778</v>
      </c>
      <c r="C23" s="174"/>
      <c r="D23" s="175"/>
      <c r="E23" s="60">
        <v>4</v>
      </c>
      <c r="F23" s="67">
        <v>1023.2</v>
      </c>
      <c r="G23" s="168">
        <f t="shared" si="0"/>
        <v>1003.8702255846989</v>
      </c>
      <c r="H23" s="169" t="e">
        <f>(1.0042-(5*10^-6)*#REF!*#REF!+5*10^-6*#REF!)*1000/0.998206</f>
        <v>#REF!</v>
      </c>
      <c r="I23" s="52">
        <v>23</v>
      </c>
      <c r="J23" s="218">
        <f t="shared" si="1"/>
        <v>9.5641888447027625E-6</v>
      </c>
      <c r="K23" s="219"/>
      <c r="L23" s="53">
        <f t="shared" ref="L23:L34" si="3">I$9-(F23+I$10-1000)/(1035-1000)*(I$9-I$8)-$I$7/$M$7/2</f>
        <v>10.019723322905797</v>
      </c>
      <c r="M23" s="167">
        <f t="shared" ref="M23:M34" si="4">E$8/(E$8-1)*M$6/E$9*(F23-G23)/10</f>
        <v>89.472621439379239</v>
      </c>
      <c r="N23" s="168"/>
      <c r="O23" s="169"/>
      <c r="P23" s="159">
        <f t="shared" si="2"/>
        <v>2.1063234384597257E-2</v>
      </c>
      <c r="Q23" s="160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">
      <c r="A24" s="3"/>
      <c r="B24" s="134">
        <f t="shared" ref="B24:B34" si="5">$P$4+(E24/60/24)</f>
        <v>40288.005555555559</v>
      </c>
      <c r="C24" s="135"/>
      <c r="D24" s="136"/>
      <c r="E24" s="61">
        <v>8</v>
      </c>
      <c r="F24" s="68">
        <v>1021.1</v>
      </c>
      <c r="G24" s="165">
        <f t="shared" ref="G24:G34" si="6">((1.0042-(5*10^-6)*$I24*$I24+5*10^-6*$I24)*1000/0.998206)+$I$10</f>
        <v>1003.8702255846989</v>
      </c>
      <c r="H24" s="166" t="e">
        <f>(1.0042-(5*10^-6)*#REF!*#REF!+5*10^-6*#REF!)*1000/0.998206</f>
        <v>#REF!</v>
      </c>
      <c r="I24" s="50">
        <v>23</v>
      </c>
      <c r="J24" s="121">
        <f t="shared" ref="J24:J32" si="7">(0.004*I24*I24-0.4098*I24+16.689)/1000/980.7</f>
        <v>9.5641888447027625E-6</v>
      </c>
      <c r="K24" s="122"/>
      <c r="L24" s="50">
        <f t="shared" si="3"/>
        <v>10.577723322905804</v>
      </c>
      <c r="M24" s="164">
        <f t="shared" si="4"/>
        <v>79.752254249063455</v>
      </c>
      <c r="N24" s="165"/>
      <c r="O24" s="166"/>
      <c r="P24" s="132">
        <f t="shared" si="2"/>
        <v>1.5303060651211181E-2</v>
      </c>
      <c r="Q24" s="133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">
      <c r="A25" s="3"/>
      <c r="B25" s="134">
        <f t="shared" si="5"/>
        <v>40288.011111111111</v>
      </c>
      <c r="C25" s="135"/>
      <c r="D25" s="136"/>
      <c r="E25" s="60">
        <v>16</v>
      </c>
      <c r="F25" s="68">
        <v>1019.8</v>
      </c>
      <c r="G25" s="165">
        <f t="shared" si="6"/>
        <v>1003.8702255846989</v>
      </c>
      <c r="H25" s="166" t="e">
        <f>(1.0042-(5*10^-6)*#REF!*#REF!+5*10^-6*#REF!)*1000/0.998206</f>
        <v>#REF!</v>
      </c>
      <c r="I25" s="50">
        <v>23</v>
      </c>
      <c r="J25" s="121">
        <f t="shared" si="7"/>
        <v>9.5641888447027625E-6</v>
      </c>
      <c r="K25" s="122"/>
      <c r="L25" s="50">
        <f t="shared" si="3"/>
        <v>10.923151894334392</v>
      </c>
      <c r="M25" s="164">
        <f t="shared" si="4"/>
        <v>73.734884083629623</v>
      </c>
      <c r="N25" s="165"/>
      <c r="O25" s="166"/>
      <c r="P25" s="132">
        <f t="shared" si="2"/>
        <v>1.0996163445888229E-2</v>
      </c>
      <c r="Q25" s="133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">
      <c r="A26" s="3"/>
      <c r="B26" s="134">
        <f t="shared" si="5"/>
        <v>40288.022222222222</v>
      </c>
      <c r="C26" s="135"/>
      <c r="D26" s="136"/>
      <c r="E26" s="58">
        <v>32</v>
      </c>
      <c r="F26" s="68">
        <v>1017.9</v>
      </c>
      <c r="G26" s="165">
        <f t="shared" si="6"/>
        <v>1003.8702255846989</v>
      </c>
      <c r="H26" s="166" t="e">
        <f>(1.0042-(5*10^-6)*#REF!*#REF!+5*10^-6*#REF!)*1000/0.998206</f>
        <v>#REF!</v>
      </c>
      <c r="I26" s="50">
        <v>23</v>
      </c>
      <c r="J26" s="121">
        <f t="shared" si="7"/>
        <v>9.5641888447027625E-6</v>
      </c>
      <c r="K26" s="122"/>
      <c r="L26" s="50">
        <f t="shared" si="3"/>
        <v>11.428009037191529</v>
      </c>
      <c r="M26" s="164">
        <f t="shared" si="4"/>
        <v>64.940266149534608</v>
      </c>
      <c r="N26" s="165"/>
      <c r="O26" s="166"/>
      <c r="P26" s="132">
        <f t="shared" si="2"/>
        <v>7.95311916705271E-3</v>
      </c>
      <c r="Q26" s="133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">
      <c r="A27" s="3"/>
      <c r="B27" s="134">
        <f t="shared" si="5"/>
        <v>40288.044444444444</v>
      </c>
      <c r="C27" s="135"/>
      <c r="D27" s="136"/>
      <c r="E27" s="58">
        <v>64</v>
      </c>
      <c r="F27" s="68">
        <v>1016.2</v>
      </c>
      <c r="G27" s="165">
        <f t="shared" si="6"/>
        <v>1003.8702255846989</v>
      </c>
      <c r="H27" s="166" t="e">
        <f>(1.0042-(5*10^-6)*#REF!*#REF!+5*10^-6*#REF!)*1000/0.998206</f>
        <v>#REF!</v>
      </c>
      <c r="I27" s="50">
        <v>23</v>
      </c>
      <c r="J27" s="121">
        <f t="shared" si="7"/>
        <v>9.5641888447027625E-6</v>
      </c>
      <c r="K27" s="122"/>
      <c r="L27" s="50">
        <f t="shared" si="3"/>
        <v>11.879723322905797</v>
      </c>
      <c r="M27" s="164">
        <f t="shared" si="4"/>
        <v>57.071397471660326</v>
      </c>
      <c r="N27" s="165"/>
      <c r="O27" s="166"/>
      <c r="P27" s="132">
        <f t="shared" si="2"/>
        <v>5.7337713132908051E-3</v>
      </c>
      <c r="Q27" s="133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">
      <c r="A28" s="3"/>
      <c r="B28" s="134">
        <f t="shared" si="5"/>
        <v>40288.092361111114</v>
      </c>
      <c r="C28" s="135"/>
      <c r="D28" s="136"/>
      <c r="E28" s="58">
        <v>133</v>
      </c>
      <c r="F28" s="68">
        <v>1014.9</v>
      </c>
      <c r="G28" s="165">
        <f t="shared" si="6"/>
        <v>1003.8702255846989</v>
      </c>
      <c r="H28" s="166" t="e">
        <f>(1.0042-(5*10^-6)*#REF!*#REF!+5*10^-6*#REF!)*1000/0.998206</f>
        <v>#REF!</v>
      </c>
      <c r="I28" s="50">
        <v>23</v>
      </c>
      <c r="J28" s="121">
        <f t="shared" si="7"/>
        <v>9.5641888447027625E-6</v>
      </c>
      <c r="K28" s="122"/>
      <c r="L28" s="50">
        <f t="shared" si="3"/>
        <v>12.225151894334388</v>
      </c>
      <c r="M28" s="164">
        <f t="shared" si="4"/>
        <v>51.054027306226502</v>
      </c>
      <c r="N28" s="165"/>
      <c r="O28" s="166"/>
      <c r="P28" s="132">
        <f t="shared" si="2"/>
        <v>4.0348603020429596E-3</v>
      </c>
      <c r="Q28" s="133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">
      <c r="A29" s="3"/>
      <c r="B29" s="134">
        <f t="shared" si="5"/>
        <v>40288.27847222222</v>
      </c>
      <c r="C29" s="135"/>
      <c r="D29" s="136"/>
      <c r="E29" s="58">
        <v>401</v>
      </c>
      <c r="F29" s="68">
        <v>1013</v>
      </c>
      <c r="G29" s="165">
        <f t="shared" si="6"/>
        <v>1003.8702255846989</v>
      </c>
      <c r="H29" s="166" t="e">
        <f>(1.0042-(5*10^-6)*#REF!*#REF!+5*10^-6*#REF!)*1000/0.998206</f>
        <v>#REF!</v>
      </c>
      <c r="I29" s="50">
        <v>23</v>
      </c>
      <c r="J29" s="121">
        <f t="shared" si="7"/>
        <v>9.5641888447027625E-6</v>
      </c>
      <c r="K29" s="122"/>
      <c r="L29" s="50">
        <f t="shared" si="3"/>
        <v>12.730009037191524</v>
      </c>
      <c r="M29" s="164">
        <f t="shared" si="4"/>
        <v>42.259409372131486</v>
      </c>
      <c r="N29" s="165"/>
      <c r="O29" s="166"/>
      <c r="P29" s="132">
        <f t="shared" si="2"/>
        <v>2.3712064142510925E-3</v>
      </c>
      <c r="Q29" s="133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">
      <c r="A30" s="3"/>
      <c r="B30" s="134">
        <f t="shared" si="5"/>
        <v>40288.940972222219</v>
      </c>
      <c r="C30" s="135"/>
      <c r="D30" s="136"/>
      <c r="E30" s="58">
        <v>1355</v>
      </c>
      <c r="F30" s="68">
        <v>1011</v>
      </c>
      <c r="G30" s="165">
        <f t="shared" si="6"/>
        <v>1003.8702255846989</v>
      </c>
      <c r="H30" s="166" t="e">
        <f>(1.0042-(5*10^-6)*#REF!*#REF!+5*10^-6*#REF!)*1000/0.998206</f>
        <v>#REF!</v>
      </c>
      <c r="I30" s="50">
        <v>23</v>
      </c>
      <c r="J30" s="121">
        <f t="shared" si="7"/>
        <v>9.5641888447027625E-6</v>
      </c>
      <c r="K30" s="122"/>
      <c r="L30" s="50">
        <f t="shared" si="3"/>
        <v>13.261437608620096</v>
      </c>
      <c r="M30" s="164">
        <f t="shared" si="4"/>
        <v>33.00191680992608</v>
      </c>
      <c r="N30" s="165"/>
      <c r="O30" s="166"/>
      <c r="P30" s="132">
        <f t="shared" si="2"/>
        <v>1.3165969570716454E-3</v>
      </c>
      <c r="Q30" s="133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">
      <c r="A31" s="3"/>
      <c r="B31" s="134">
        <f t="shared" si="5"/>
        <v>40289.272916666669</v>
      </c>
      <c r="C31" s="135"/>
      <c r="D31" s="136"/>
      <c r="E31" s="58">
        <v>1833</v>
      </c>
      <c r="F31" s="68">
        <v>1010.2</v>
      </c>
      <c r="G31" s="165">
        <f t="shared" si="6"/>
        <v>1003.8702255846989</v>
      </c>
      <c r="H31" s="166" t="e">
        <f>(1.0042-(5*10^-6)*#REF!*#REF!+5*10^-6*#REF!)*1000/0.998206</f>
        <v>#REF!</v>
      </c>
      <c r="I31" s="50">
        <v>23</v>
      </c>
      <c r="J31" s="121">
        <f t="shared" si="7"/>
        <v>9.5641888447027625E-6</v>
      </c>
      <c r="K31" s="122"/>
      <c r="L31" s="50">
        <f t="shared" si="3"/>
        <v>13.474009037191513</v>
      </c>
      <c r="M31" s="164">
        <f t="shared" si="4"/>
        <v>29.298919785044131</v>
      </c>
      <c r="N31" s="165"/>
      <c r="O31" s="166"/>
      <c r="P31" s="132">
        <f t="shared" si="2"/>
        <v>1.141022940514456E-3</v>
      </c>
      <c r="Q31" s="133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">
      <c r="A32" s="3"/>
      <c r="B32" s="134">
        <f t="shared" si="5"/>
        <v>40289.934027777781</v>
      </c>
      <c r="C32" s="135"/>
      <c r="D32" s="136"/>
      <c r="E32" s="58">
        <v>2785</v>
      </c>
      <c r="F32" s="68">
        <v>1009.8</v>
      </c>
      <c r="G32" s="165">
        <f t="shared" si="6"/>
        <v>1003.8702255846989</v>
      </c>
      <c r="H32" s="166" t="e">
        <f>(1.0042-(5*10^-6)*#REF!*#REF!+5*10^-6*#REF!)*1000/0.998206</f>
        <v>#REF!</v>
      </c>
      <c r="I32" s="50">
        <v>23</v>
      </c>
      <c r="J32" s="121">
        <f t="shared" si="7"/>
        <v>9.5641888447027625E-6</v>
      </c>
      <c r="K32" s="122"/>
      <c r="L32" s="50">
        <f t="shared" si="3"/>
        <v>13.580294751477251</v>
      </c>
      <c r="M32" s="164">
        <f t="shared" si="4"/>
        <v>27.447421272602629</v>
      </c>
      <c r="N32" s="165"/>
      <c r="O32" s="166"/>
      <c r="P32" s="132">
        <f t="shared" si="2"/>
        <v>9.2932835819885425E-4</v>
      </c>
      <c r="Q32" s="133"/>
      <c r="R32" s="3"/>
      <c r="W32" s="30"/>
      <c r="X32" s="30"/>
      <c r="Y32" s="30"/>
      <c r="Z32" s="127"/>
      <c r="AA32" s="127"/>
      <c r="AB32" s="127"/>
      <c r="AC32" s="127"/>
      <c r="AD32" s="127"/>
      <c r="AE32" s="127"/>
      <c r="AF32" s="30"/>
      <c r="AG32" s="30"/>
      <c r="AH32" s="30"/>
      <c r="AI32" s="30"/>
      <c r="AJ32" s="30"/>
      <c r="AK32" s="30"/>
    </row>
    <row r="33" spans="1:37" ht="14.25" customHeight="1" x14ac:dyDescent="0.2">
      <c r="A33" s="3"/>
      <c r="B33" s="134">
        <f t="shared" si="5"/>
        <v>40294.934027777781</v>
      </c>
      <c r="C33" s="135"/>
      <c r="D33" s="136"/>
      <c r="E33" s="58">
        <v>9985</v>
      </c>
      <c r="F33" s="68">
        <v>1008.2</v>
      </c>
      <c r="G33" s="165">
        <f t="shared" si="6"/>
        <v>1003.8702255846989</v>
      </c>
      <c r="H33" s="166" t="e">
        <f>(1.0042-(5*10^-6)*#REF!*#REF!+5*10^-6*#REF!)*1000/0.998206</f>
        <v>#REF!</v>
      </c>
      <c r="I33" s="50">
        <v>23</v>
      </c>
      <c r="J33" s="121">
        <f>(0.004*I33*I33-0.4098*I33+16.689)/1000/980.7</f>
        <v>9.5641888447027625E-6</v>
      </c>
      <c r="K33" s="122"/>
      <c r="L33" s="50">
        <f t="shared" si="3"/>
        <v>14.005437608620083</v>
      </c>
      <c r="M33" s="164">
        <f t="shared" si="4"/>
        <v>20.041427222838728</v>
      </c>
      <c r="N33" s="165"/>
      <c r="O33" s="166"/>
      <c r="P33" s="132">
        <f t="shared" si="2"/>
        <v>4.9842692907468324E-4</v>
      </c>
      <c r="Q33" s="133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">
      <c r="A34" s="3"/>
      <c r="B34" s="134">
        <f t="shared" si="5"/>
        <v>40296.935416666667</v>
      </c>
      <c r="C34" s="135"/>
      <c r="D34" s="136"/>
      <c r="E34" s="58">
        <v>12867</v>
      </c>
      <c r="F34" s="68">
        <v>1007.8</v>
      </c>
      <c r="G34" s="165">
        <f t="shared" si="6"/>
        <v>1003.8702255846989</v>
      </c>
      <c r="H34" s="166" t="e">
        <f>(1.0042-(5*10^-6)*#REF!*#REF!+5*10^-6*#REF!)*1000/0.998206</f>
        <v>#REF!</v>
      </c>
      <c r="I34" s="50">
        <v>23</v>
      </c>
      <c r="J34" s="121">
        <f>(0.004*I34*I34-0.4098*I34+16.689)/1000/980.7</f>
        <v>9.5641888447027625E-6</v>
      </c>
      <c r="K34" s="122"/>
      <c r="L34" s="50">
        <f t="shared" si="3"/>
        <v>14.111723322905821</v>
      </c>
      <c r="M34" s="164">
        <f t="shared" si="4"/>
        <v>18.189928710397229</v>
      </c>
      <c r="N34" s="165"/>
      <c r="O34" s="166"/>
      <c r="P34" s="132">
        <f t="shared" si="2"/>
        <v>4.4073604225906133E-4</v>
      </c>
      <c r="Q34" s="133"/>
      <c r="R34" s="3"/>
    </row>
    <row r="35" spans="1:37" ht="14.25" customHeight="1" thickBot="1" x14ac:dyDescent="0.25">
      <c r="A35" s="3"/>
      <c r="B35" s="137"/>
      <c r="C35" s="138"/>
      <c r="D35" s="139"/>
      <c r="E35" s="62"/>
      <c r="F35" s="69"/>
      <c r="G35" s="176"/>
      <c r="H35" s="177"/>
      <c r="I35" s="54"/>
      <c r="J35" s="71"/>
      <c r="K35" s="109"/>
      <c r="L35" s="55"/>
      <c r="M35" s="178"/>
      <c r="N35" s="176"/>
      <c r="O35" s="177"/>
      <c r="P35" s="179"/>
      <c r="Q35" s="180"/>
      <c r="R35" s="3"/>
    </row>
    <row r="36" spans="1:37" ht="14.25" customHeight="1" x14ac:dyDescent="0.2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25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">
      <c r="A39" s="3"/>
      <c r="B39" s="124" t="s">
        <v>53</v>
      </c>
      <c r="C39" s="126"/>
      <c r="D39" s="126"/>
      <c r="E39" s="126"/>
      <c r="F39" s="115">
        <v>0.13</v>
      </c>
      <c r="G39" s="95" t="s">
        <v>11</v>
      </c>
      <c r="H39" s="22"/>
      <c r="I39" s="22"/>
      <c r="J39" s="128" t="s">
        <v>55</v>
      </c>
      <c r="K39" s="128"/>
      <c r="L39" s="128"/>
      <c r="M39" s="129">
        <f>M30+(0.002-P30)*((M29-M30)/(P29-P30))</f>
        <v>39.000913446859599</v>
      </c>
      <c r="N39" s="129"/>
      <c r="O39" s="129"/>
      <c r="P39" s="97" t="s">
        <v>7</v>
      </c>
      <c r="Q39" s="92"/>
      <c r="R39" s="3"/>
    </row>
    <row r="40" spans="1:37" ht="14.25" customHeight="1" x14ac:dyDescent="0.2">
      <c r="A40" s="3"/>
      <c r="B40" s="124" t="s">
        <v>52</v>
      </c>
      <c r="C40" s="126"/>
      <c r="D40" s="126"/>
      <c r="E40" s="126"/>
      <c r="F40" s="116">
        <f>$F$39/$E$9*100</f>
        <v>0.3720663995420721</v>
      </c>
      <c r="G40" s="95" t="s">
        <v>7</v>
      </c>
      <c r="H40" s="22"/>
      <c r="I40" s="22"/>
      <c r="J40" s="130" t="s">
        <v>54</v>
      </c>
      <c r="K40" s="130"/>
      <c r="L40" s="130"/>
      <c r="M40" s="131">
        <v>2E-3</v>
      </c>
      <c r="N40" s="131"/>
      <c r="O40" s="131"/>
      <c r="P40" s="98" t="s">
        <v>8</v>
      </c>
      <c r="Q40" s="92"/>
      <c r="R40" s="3"/>
    </row>
    <row r="41" spans="1:37" ht="14.25" customHeight="1" x14ac:dyDescent="0.2">
      <c r="A41" s="3"/>
      <c r="B41" s="124" t="s">
        <v>60</v>
      </c>
      <c r="C41" s="126"/>
      <c r="D41" s="126"/>
      <c r="E41" s="126"/>
      <c r="F41" s="116">
        <f>100-$F$40</f>
        <v>99.627933600457922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">
      <c r="A42" s="3"/>
      <c r="B42" s="124" t="s">
        <v>56</v>
      </c>
      <c r="C42" s="125"/>
      <c r="D42" s="125"/>
      <c r="E42" s="12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25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J28:K28"/>
    <mergeCell ref="J29:K29"/>
    <mergeCell ref="J30:K30"/>
    <mergeCell ref="P24:Q24"/>
    <mergeCell ref="P30:Q30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M22:O22"/>
    <mergeCell ref="P20:Q20"/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2.75" x14ac:dyDescent="0.2"/>
  <sheetData>
    <row r="4" spans="1:2" x14ac:dyDescent="0.2">
      <c r="A4" t="s">
        <v>27</v>
      </c>
    </row>
    <row r="6" spans="1:2" x14ac:dyDescent="0.2">
      <c r="A6" t="s">
        <v>25</v>
      </c>
      <c r="B6" t="s">
        <v>26</v>
      </c>
    </row>
    <row r="7" spans="1:2" x14ac:dyDescent="0.2">
      <c r="A7" s="5" t="s">
        <v>28</v>
      </c>
      <c r="B7" t="s">
        <v>29</v>
      </c>
    </row>
    <row r="8" spans="1:2" x14ac:dyDescent="0.2">
      <c r="A8" s="5"/>
    </row>
    <row r="9" spans="1:2" x14ac:dyDescent="0.2">
      <c r="A9" s="6">
        <v>15</v>
      </c>
      <c r="B9" s="7">
        <v>11.45</v>
      </c>
    </row>
    <row r="10" spans="1:2" x14ac:dyDescent="0.2">
      <c r="A10" s="6">
        <v>16</v>
      </c>
      <c r="B10" s="7">
        <v>11.16</v>
      </c>
    </row>
    <row r="11" spans="1:2" x14ac:dyDescent="0.2">
      <c r="A11" s="6">
        <v>17</v>
      </c>
      <c r="B11" s="7">
        <v>10.88</v>
      </c>
    </row>
    <row r="12" spans="1:2" x14ac:dyDescent="0.2">
      <c r="A12" s="6">
        <v>18</v>
      </c>
      <c r="B12" s="7">
        <v>10.6</v>
      </c>
    </row>
    <row r="13" spans="1:2" x14ac:dyDescent="0.2">
      <c r="A13" s="6">
        <v>19</v>
      </c>
      <c r="B13" s="7">
        <v>10.34</v>
      </c>
    </row>
    <row r="14" spans="1:2" x14ac:dyDescent="0.2">
      <c r="A14" s="6">
        <v>20</v>
      </c>
      <c r="B14" s="7">
        <v>10.09</v>
      </c>
    </row>
    <row r="15" spans="1:2" x14ac:dyDescent="0.2">
      <c r="A15" s="6">
        <v>21</v>
      </c>
      <c r="B15" s="7">
        <v>9.84</v>
      </c>
    </row>
    <row r="16" spans="1:2" x14ac:dyDescent="0.2">
      <c r="A16" s="6">
        <v>22</v>
      </c>
      <c r="B16" s="7">
        <v>9.61</v>
      </c>
    </row>
    <row r="17" spans="1:2" x14ac:dyDescent="0.2">
      <c r="A17" s="6">
        <v>23</v>
      </c>
      <c r="B17" s="7">
        <v>9.3800000000000008</v>
      </c>
    </row>
    <row r="18" spans="1:2" x14ac:dyDescent="0.2">
      <c r="A18" s="6">
        <v>24</v>
      </c>
      <c r="B18" s="7">
        <v>9.16</v>
      </c>
    </row>
    <row r="19" spans="1:2" x14ac:dyDescent="0.2">
      <c r="A19" s="6">
        <v>25</v>
      </c>
      <c r="B19" s="7">
        <v>8.9499999999999993</v>
      </c>
    </row>
    <row r="20" spans="1:2" x14ac:dyDescent="0.2">
      <c r="A20" s="6">
        <v>26</v>
      </c>
      <c r="B20" s="7">
        <v>8.75</v>
      </c>
    </row>
    <row r="21" spans="1:2" x14ac:dyDescent="0.2">
      <c r="A21" s="6">
        <v>27</v>
      </c>
      <c r="B21" s="7">
        <v>8.5500000000000007</v>
      </c>
    </row>
    <row r="22" spans="1:2" x14ac:dyDescent="0.2">
      <c r="A22" s="6">
        <v>28</v>
      </c>
      <c r="B22" s="7">
        <v>8.36</v>
      </c>
    </row>
    <row r="23" spans="1:2" x14ac:dyDescent="0.2">
      <c r="A23" s="6">
        <v>29</v>
      </c>
      <c r="B23" s="7">
        <v>8.18</v>
      </c>
    </row>
    <row r="24" spans="1:2" x14ac:dyDescent="0.2">
      <c r="A24" s="6">
        <v>30</v>
      </c>
      <c r="B24" s="7">
        <v>8</v>
      </c>
    </row>
    <row r="25" spans="1:2" x14ac:dyDescent="0.2">
      <c r="A25" s="6">
        <v>31</v>
      </c>
      <c r="B25" s="7">
        <v>7.83</v>
      </c>
    </row>
    <row r="26" spans="1:2" x14ac:dyDescent="0.2">
      <c r="A26" s="6">
        <v>32</v>
      </c>
      <c r="B26" s="7">
        <v>7.67</v>
      </c>
    </row>
    <row r="33" spans="1:1" x14ac:dyDescent="0.2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4" sqref="O14"/>
    </sheetView>
  </sheetViews>
  <sheetFormatPr defaultRowHeight="12.75" x14ac:dyDescent="0.2"/>
  <cols>
    <col min="2" max="2" width="14" customWidth="1"/>
    <col min="13" max="13" width="9.140625" bestFit="1" customWidth="1"/>
  </cols>
  <sheetData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spans="1:13" ht="17.25" customHeight="1" x14ac:dyDescent="0.2"/>
    <row r="18" spans="1:13" ht="17.25" customHeight="1" x14ac:dyDescent="0.2"/>
    <row r="19" spans="1:13" ht="17.25" customHeight="1" x14ac:dyDescent="0.2"/>
    <row r="20" spans="1:13" ht="17.25" customHeight="1" x14ac:dyDescent="0.2"/>
    <row r="21" spans="1:13" ht="17.25" customHeight="1" x14ac:dyDescent="0.2"/>
    <row r="22" spans="1:13" ht="17.25" customHeight="1" x14ac:dyDescent="0.2"/>
    <row r="30" spans="1:13" x14ac:dyDescent="0.2">
      <c r="A30" s="20" t="s">
        <v>35</v>
      </c>
      <c r="B30" t="str">
        <f>Results!P2</f>
        <v>GS055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4R-1 74-78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40288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2012-09-25T15:45:41Z</cp:lastPrinted>
  <dcterms:created xsi:type="dcterms:W3CDTF">2000-06-13T17:40:02Z</dcterms:created>
  <dcterms:modified xsi:type="dcterms:W3CDTF">2012-09-25T15:45:47Z</dcterms:modified>
</cp:coreProperties>
</file>