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29" i="4" l="1"/>
  <c r="M29" i="4"/>
  <c r="L29" i="4"/>
  <c r="P29" i="4"/>
  <c r="G28" i="4"/>
  <c r="M28" i="4"/>
  <c r="L28" i="4"/>
  <c r="P28" i="4"/>
  <c r="M39" i="4"/>
  <c r="E9" i="4"/>
  <c r="F40" i="4"/>
  <c r="F41" i="4"/>
  <c r="G30" i="4"/>
  <c r="M30" i="4"/>
  <c r="L30" i="4"/>
  <c r="J30" i="4"/>
  <c r="P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J23" i="4"/>
  <c r="P23" i="4"/>
  <c r="B23" i="4"/>
  <c r="B24" i="4"/>
  <c r="B25" i="4"/>
  <c r="B26" i="4"/>
  <c r="B27" i="4"/>
  <c r="B28" i="4"/>
  <c r="B29" i="4"/>
  <c r="B30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19" i="4"/>
  <c r="H20" i="4"/>
  <c r="H21" i="4"/>
  <c r="H22" i="4"/>
  <c r="H23" i="4"/>
  <c r="H18" i="4"/>
  <c r="J22" i="4"/>
  <c r="L21" i="4"/>
  <c r="J21" i="4"/>
  <c r="L20" i="4"/>
  <c r="J20" i="4"/>
  <c r="L19" i="4"/>
  <c r="J19" i="4"/>
  <c r="L18" i="4"/>
  <c r="J18" i="4"/>
  <c r="J29" i="4"/>
  <c r="J28" i="4"/>
  <c r="J27" i="4"/>
  <c r="J26" i="4"/>
  <c r="J25" i="4"/>
  <c r="J24" i="4"/>
  <c r="L24" i="4"/>
  <c r="L25" i="4"/>
  <c r="L26" i="4"/>
  <c r="P26" i="4"/>
  <c r="L27" i="4"/>
  <c r="P21" i="4"/>
  <c r="P20" i="4"/>
  <c r="P24" i="4"/>
  <c r="P19" i="4"/>
  <c r="P27" i="4"/>
  <c r="P22" i="4"/>
  <c r="P25" i="4"/>
  <c r="P18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<sst xmlns="http://schemas.openxmlformats.org/spreadsheetml/2006/main" count="80" uniqueCount="70">
  <si>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</si>
  <si>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</si>
  <si>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</si>
  <si>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</si>
  <si>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</si>
  <si>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</si>
  <si>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</si>
  <si>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</si>
  <si>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</si>
  <si>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</si>
  <si>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</si>
  <si>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</si>
  <si>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</si>
  <si>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</si>
  <si>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</si>
  <si>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</si>
  <si>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</si>
  <si>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</si>
  <si>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</si>
  <si>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</si>
  <si>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</si>
  <si>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</si>
  <si>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</si>
  <si>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</si>
  <si>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</si>
  <si>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</si>
  <si>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</si>
  <si>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</si>
  <si>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</si>
  <si>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</si>
  <si>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</si>
  <si>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</si>
  <si>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</si>
  <si>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</si>
  <si>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</si>
  <si>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</si>
  <si>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</si>
  <si>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</si>
  <si>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</si>
  <si>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</si>
  <si>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</si>
  <si>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</si>
  <si>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</si>
  <si>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</si>
  <si>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</si>
  <si>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</si>
  <si>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</si>
  <si>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</si>
  <si>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</si>
  <si>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</si>
  <si>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</si>
  <si>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</si>
  <si>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</si>
  <si>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</si>
  <si>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</si>
  <si>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</si>
  <si>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</si>
  <si>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</si>
  <si>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</si>
  <si>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</si>
  <si>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</si>
  <si>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</si>
  <si>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</si>
  <si>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</si>
  <si>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</si>
  <si>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</si>
  <si>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</si>
  <si>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</si>
  <si>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GS056</t>
  </si>
  <si>
    <t xml:space="preserve"> 5R-1 36-42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</si>
</sst>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>
      <alignment horizontal="center" vertic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179264"/>
        <c:axId val="219179840"/>
      </c:scatterChart>
      <c:valAx>
        <c:axId val="21917926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179840"/>
        <c:crosses val="autoZero"/>
        <c:crossBetween val="midCat"/>
      </c:valAx>
      <c:valAx>
        <c:axId val="219179840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1792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8.4524133920451369E-2</c:v>
                </c:pt>
                <c:pt idx="1">
                  <c:v>6.0508962050751867E-2</c:v>
                </c:pt>
                <c:pt idx="2">
                  <c:v>4.3407017552517357E-2</c:v>
                </c:pt>
                <c:pt idx="3">
                  <c:v>3.5899977783944131E-2</c:v>
                </c:pt>
                <c:pt idx="4">
                  <c:v>3.1411296166846417E-2</c:v>
                </c:pt>
                <c:pt idx="5">
                  <c:v>2.1561406846042609E-2</c:v>
                </c:pt>
                <c:pt idx="6">
                  <c:v>1.5481995524419166E-2</c:v>
                </c:pt>
                <c:pt idx="7">
                  <c:v>1.1186623904957048E-2</c:v>
                </c:pt>
                <c:pt idx="8">
                  <c:v>7.9802819942314581E-3</c:v>
                </c:pt>
                <c:pt idx="9">
                  <c:v>5.6920788917332989E-3</c:v>
                </c:pt>
                <c:pt idx="10">
                  <c:v>4.076501548122986E-3</c:v>
                </c:pt>
                <c:pt idx="11">
                  <c:v>5.7509011792566847E-4</c:v>
                </c:pt>
                <c:pt idx="12">
                  <c:v>4.9004977415806317E-4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93.454630975838</c:v>
                </c:pt>
                <c:pt idx="1">
                  <c:v>89.113915222243293</c:v>
                </c:pt>
                <c:pt idx="2">
                  <c:v>83.90505631792945</c:v>
                </c:pt>
                <c:pt idx="3">
                  <c:v>79.130268988975189</c:v>
                </c:pt>
                <c:pt idx="4">
                  <c:v>75.223624810740048</c:v>
                </c:pt>
                <c:pt idx="5">
                  <c:v>66.542193303550647</c:v>
                </c:pt>
                <c:pt idx="6">
                  <c:v>60.899262823877237</c:v>
                </c:pt>
                <c:pt idx="7">
                  <c:v>52.651902892047396</c:v>
                </c:pt>
                <c:pt idx="8">
                  <c:v>49.17933028917183</c:v>
                </c:pt>
                <c:pt idx="9">
                  <c:v>45.706757686295774</c:v>
                </c:pt>
                <c:pt idx="10">
                  <c:v>40.497898781982428</c:v>
                </c:pt>
                <c:pt idx="11">
                  <c:v>17.492105287930205</c:v>
                </c:pt>
                <c:pt idx="12">
                  <c:v>13.151389534335502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90.85182141878937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181568"/>
        <c:axId val="219182144"/>
      </c:scatterChart>
      <c:valAx>
        <c:axId val="21918156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182144"/>
        <c:crosses val="autoZero"/>
        <c:crossBetween val="midCat"/>
      </c:valAx>
      <c:valAx>
        <c:axId val="219182144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18156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8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82" t="s">
        <v>31</v>
      </c>
      <c r="N2" s="182"/>
      <c r="O2" s="182"/>
      <c r="P2" s="210" t="s">
        <v>68</v>
      </c>
      <c r="Q2" s="21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83" t="s">
        <v>21</v>
      </c>
      <c r="C3" s="126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25" t="s">
        <v>36</v>
      </c>
      <c r="N3" s="125"/>
      <c r="O3" s="125"/>
      <c r="P3" s="212" t="s">
        <v>42</v>
      </c>
      <c r="Q3" s="21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25" t="s">
        <v>37</v>
      </c>
      <c r="N4" s="125"/>
      <c r="O4" s="125"/>
      <c r="P4" s="214">
        <v>40290</v>
      </c>
      <c r="Q4" s="21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83" t="s">
        <v>22</v>
      </c>
      <c r="C5" s="126"/>
      <c r="D5" s="118" t="s">
        <v>67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83" t="s">
        <v>23</v>
      </c>
      <c r="C6" s="126"/>
      <c r="D6" s="38" t="s">
        <v>69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93">
        <v>1000</v>
      </c>
      <c r="N6" s="193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83" t="s">
        <v>24</v>
      </c>
      <c r="C7" s="126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94">
        <v>28.77</v>
      </c>
      <c r="N7" s="194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2.71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36.510000000000019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82" t="s">
        <v>63</v>
      </c>
      <c r="M9" s="182"/>
      <c r="N9" s="182"/>
      <c r="O9" s="220">
        <v>211.71</v>
      </c>
      <c r="P9" s="220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26" t="s">
        <v>64</v>
      </c>
      <c r="M10" s="126"/>
      <c r="N10" s="126"/>
      <c r="O10" s="221">
        <v>173.54</v>
      </c>
      <c r="P10" s="221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43</v>
      </c>
      <c r="E12" s="46"/>
      <c r="F12" s="21"/>
      <c r="G12" s="21"/>
      <c r="H12" s="26"/>
      <c r="I12" s="30"/>
      <c r="J12" s="72" t="s">
        <v>46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84" t="s">
        <v>3</v>
      </c>
      <c r="K14" s="185"/>
      <c r="L14" s="186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95" t="s">
        <v>47</v>
      </c>
      <c r="C15" s="201"/>
      <c r="D15" s="196"/>
      <c r="E15" s="143" t="s">
        <v>58</v>
      </c>
      <c r="F15" s="146" t="s">
        <v>48</v>
      </c>
      <c r="G15" s="149" t="s">
        <v>49</v>
      </c>
      <c r="H15" s="150"/>
      <c r="I15" s="140" t="s">
        <v>44</v>
      </c>
      <c r="J15" s="195" t="s">
        <v>57</v>
      </c>
      <c r="K15" s="196"/>
      <c r="L15" s="140" t="s">
        <v>50</v>
      </c>
      <c r="M15" s="195" t="s">
        <v>45</v>
      </c>
      <c r="N15" s="201"/>
      <c r="O15" s="196"/>
      <c r="P15" s="204" t="s">
        <v>65</v>
      </c>
      <c r="Q15" s="205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97"/>
      <c r="C16" s="202"/>
      <c r="D16" s="198"/>
      <c r="E16" s="144"/>
      <c r="F16" s="147"/>
      <c r="G16" s="151"/>
      <c r="H16" s="152"/>
      <c r="I16" s="141"/>
      <c r="J16" s="197"/>
      <c r="K16" s="198"/>
      <c r="L16" s="141"/>
      <c r="M16" s="197"/>
      <c r="N16" s="202"/>
      <c r="O16" s="198"/>
      <c r="P16" s="206"/>
      <c r="Q16" s="207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99"/>
      <c r="C17" s="203"/>
      <c r="D17" s="200"/>
      <c r="E17" s="145"/>
      <c r="F17" s="148"/>
      <c r="G17" s="153"/>
      <c r="H17" s="154"/>
      <c r="I17" s="142"/>
      <c r="J17" s="199"/>
      <c r="K17" s="200"/>
      <c r="L17" s="142"/>
      <c r="M17" s="199"/>
      <c r="N17" s="203"/>
      <c r="O17" s="200"/>
      <c r="P17" s="208"/>
      <c r="Q17" s="209"/>
      <c r="R17" s="3"/>
      <c r="T17" s="22"/>
      <c r="U17" s="23"/>
      <c r="V17" s="95" t="s">
        <v>51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87">
        <f>$P$4</f>
        <v>40290</v>
      </c>
      <c r="C18" s="188"/>
      <c r="D18" s="189"/>
      <c r="E18" s="58">
        <v>0.25</v>
      </c>
      <c r="F18" s="64">
        <v>1025.4000000000001</v>
      </c>
      <c r="G18" s="165">
        <f t="shared" ref="G18:G23" si="0">((1.0042-(5*10^-6)*$I18*$I18+5*10^-6*$I18)*1000/0.998206)+$I$10</f>
        <v>1003.8702255846989</v>
      </c>
      <c r="H18" s="166" t="e">
        <f>(1.0042-(5*10^-6)*#REF!*#REF!+5*10^-6*#REF!)*1000/0.998206</f>
        <v>#REF!</v>
      </c>
      <c r="I18" s="50">
        <v>23</v>
      </c>
      <c r="J18" s="156">
        <f t="shared" ref="J18:J23" si="1">(0.004*I18*I18-0.4098*I18+16.689)/1000/980.7</f>
        <v>9.5641888447027625E-6</v>
      </c>
      <c r="K18" s="157"/>
      <c r="L18" s="50">
        <f>I$9-(F18+I$10-1000)/(1035-1000)*(I$9-I$8)</f>
        <v>10.64457142857138</v>
      </c>
      <c r="M18" s="190">
        <f>E$8/(E$8-1)*M$6/$E$9*(F18-G18)/10</f>
        <v>93.454630975838</v>
      </c>
      <c r="N18" s="191"/>
      <c r="O18" s="192"/>
      <c r="P18" s="132">
        <f t="shared" ref="P18:P30" si="2">(18*J18/(E$8-1)*L18/E18/60)^0.5*10</f>
        <v>8.4524133920451369E-2</v>
      </c>
      <c r="Q18" s="133"/>
      <c r="R18" s="3"/>
      <c r="W18" s="102"/>
      <c r="X18" s="29"/>
      <c r="Y18" s="29"/>
      <c r="Z18" s="29"/>
      <c r="AA18" s="29"/>
      <c r="AB18" s="155"/>
      <c r="AC18" s="155"/>
      <c r="AD18" s="155"/>
      <c r="AE18" s="155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4">
        <f>$P$4</f>
        <v>40290</v>
      </c>
      <c r="C19" s="135"/>
      <c r="D19" s="136"/>
      <c r="E19" s="58">
        <v>0.5</v>
      </c>
      <c r="F19" s="65">
        <v>1024.4000000000001</v>
      </c>
      <c r="G19" s="165">
        <f t="shared" si="0"/>
        <v>1003.8702255846989</v>
      </c>
      <c r="H19" s="166" t="e">
        <f>(1.0042-(5*10^-6)*#REF!*#REF!+5*10^-6*#REF!)*1000/0.998206</f>
        <v>#REF!</v>
      </c>
      <c r="I19" s="50">
        <v>23</v>
      </c>
      <c r="J19" s="121">
        <f t="shared" si="1"/>
        <v>9.5641888447027625E-6</v>
      </c>
      <c r="K19" s="122"/>
      <c r="L19" s="50">
        <f>I$9-(F19+I$10-1000)/(1035-1000)*(I$9-I$8)</f>
        <v>10.910285714285667</v>
      </c>
      <c r="M19" s="164">
        <f>E$8/(E$8-1)*M$6/$E$9*(F19-G19)/10</f>
        <v>89.113915222243293</v>
      </c>
      <c r="N19" s="165"/>
      <c r="O19" s="166"/>
      <c r="P19" s="132">
        <f t="shared" si="2"/>
        <v>6.0508962050751867E-2</v>
      </c>
      <c r="Q19" s="133"/>
      <c r="R19" s="3"/>
      <c r="W19" s="29"/>
      <c r="X19" s="29"/>
      <c r="Y19" s="29"/>
      <c r="Z19" s="74"/>
      <c r="AA19" s="30"/>
      <c r="AB19" s="30"/>
      <c r="AC19" s="30"/>
      <c r="AD19" s="30"/>
      <c r="AE19" s="158"/>
      <c r="AF19" s="158"/>
      <c r="AG19" s="120"/>
      <c r="AH19" s="120"/>
      <c r="AI19" s="103"/>
      <c r="AJ19" s="103"/>
      <c r="AK19" s="30"/>
    </row>
    <row r="20" spans="1:37" ht="14.25" customHeight="1" x14ac:dyDescent="0.25">
      <c r="A20" s="3"/>
      <c r="B20" s="134">
        <f>$P$4</f>
        <v>40290</v>
      </c>
      <c r="C20" s="135"/>
      <c r="D20" s="136"/>
      <c r="E20" s="58">
        <v>1</v>
      </c>
      <c r="F20" s="65">
        <v>1023.2</v>
      </c>
      <c r="G20" s="165">
        <f t="shared" si="0"/>
        <v>1003.8702255846989</v>
      </c>
      <c r="H20" s="166" t="e">
        <f>(1.0042-(5*10^-6)*#REF!*#REF!+5*10^-6*#REF!)*1000/0.998206</f>
        <v>#REF!</v>
      </c>
      <c r="I20" s="50">
        <v>23</v>
      </c>
      <c r="J20" s="121">
        <f t="shared" si="1"/>
        <v>9.5641888447027625E-6</v>
      </c>
      <c r="K20" s="122"/>
      <c r="L20" s="50">
        <f>I$9-(F20+I$10-1000)/(1035-1000)*(I$9-I$8)</f>
        <v>11.22914285714285</v>
      </c>
      <c r="M20" s="164">
        <f>E$8/(E$8-1)*M$6/$E$9*(F20-G20)/10</f>
        <v>83.90505631792945</v>
      </c>
      <c r="N20" s="165"/>
      <c r="O20" s="166"/>
      <c r="P20" s="132">
        <f t="shared" si="2"/>
        <v>4.3407017552517357E-2</v>
      </c>
      <c r="Q20" s="133"/>
      <c r="R20" s="3"/>
      <c r="W20" s="29"/>
      <c r="X20" s="29"/>
      <c r="Y20" s="29"/>
      <c r="Z20" s="75"/>
      <c r="AA20" s="30"/>
      <c r="AB20" s="30"/>
      <c r="AC20" s="30"/>
      <c r="AD20" s="30"/>
      <c r="AE20" s="123"/>
      <c r="AF20" s="123"/>
      <c r="AG20" s="120"/>
      <c r="AH20" s="120"/>
      <c r="AI20" s="103"/>
      <c r="AJ20" s="103"/>
      <c r="AK20" s="30"/>
    </row>
    <row r="21" spans="1:37" ht="14.25" customHeight="1" x14ac:dyDescent="0.25">
      <c r="A21" s="3"/>
      <c r="B21" s="134">
        <f>$P$4</f>
        <v>40290</v>
      </c>
      <c r="C21" s="135"/>
      <c r="D21" s="136"/>
      <c r="E21" s="58">
        <v>1.5</v>
      </c>
      <c r="F21" s="65">
        <v>1022.1</v>
      </c>
      <c r="G21" s="165">
        <f t="shared" si="0"/>
        <v>1003.8702255846989</v>
      </c>
      <c r="H21" s="166" t="e">
        <f>(1.0042-(5*10^-6)*#REF!*#REF!+5*10^-6*#REF!)*1000/0.998206</f>
        <v>#REF!</v>
      </c>
      <c r="I21" s="50">
        <v>23</v>
      </c>
      <c r="J21" s="121">
        <f t="shared" si="1"/>
        <v>9.5641888447027625E-6</v>
      </c>
      <c r="K21" s="122"/>
      <c r="L21" s="50">
        <f>I$9-(F21+I$10-1000)/(1035-1000)*(I$9-I$8)</f>
        <v>11.52142857142857</v>
      </c>
      <c r="M21" s="164">
        <f>E$8/(E$8-1)*M$6/$E$9*(F21-G21)/10</f>
        <v>79.130268988975189</v>
      </c>
      <c r="N21" s="165"/>
      <c r="O21" s="166"/>
      <c r="P21" s="132">
        <f t="shared" si="2"/>
        <v>3.5899977783944131E-2</v>
      </c>
      <c r="Q21" s="133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70">
        <f>$P$4</f>
        <v>40290</v>
      </c>
      <c r="C22" s="171"/>
      <c r="D22" s="172"/>
      <c r="E22" s="59">
        <v>2</v>
      </c>
      <c r="F22" s="66">
        <v>1021.2</v>
      </c>
      <c r="G22" s="161">
        <f t="shared" si="0"/>
        <v>1003.8702255846989</v>
      </c>
      <c r="H22" s="162" t="e">
        <f>(1.0042-(5*10^-6)*#REF!*#REF!+5*10^-6*#REF!)*1000/0.998206</f>
        <v>#REF!</v>
      </c>
      <c r="I22" s="51">
        <v>23</v>
      </c>
      <c r="J22" s="216">
        <f t="shared" si="1"/>
        <v>9.5641888447027625E-6</v>
      </c>
      <c r="K22" s="217"/>
      <c r="L22" s="51">
        <f>I$9-(F22+I$10-1000)/(1035-1000)*(I$9-I$8)</f>
        <v>11.760571428571422</v>
      </c>
      <c r="M22" s="163">
        <f>E$8/(E$8-1)*M$6/$E$9*(F22-G22)/10</f>
        <v>75.223624810740048</v>
      </c>
      <c r="N22" s="161"/>
      <c r="O22" s="162"/>
      <c r="P22" s="222">
        <f t="shared" si="2"/>
        <v>3.1411296166846417E-2</v>
      </c>
      <c r="Q22" s="223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3">
        <f>$P$4+(E23/60/24)</f>
        <v>40290.00277777778</v>
      </c>
      <c r="C23" s="174"/>
      <c r="D23" s="175"/>
      <c r="E23" s="60">
        <v>4</v>
      </c>
      <c r="F23" s="67">
        <v>1019.2</v>
      </c>
      <c r="G23" s="168">
        <f t="shared" si="0"/>
        <v>1003.8702255846989</v>
      </c>
      <c r="H23" s="169" t="e">
        <f>(1.0042-(5*10^-6)*#REF!*#REF!+5*10^-6*#REF!)*1000/0.998206</f>
        <v>#REF!</v>
      </c>
      <c r="I23" s="52">
        <v>23</v>
      </c>
      <c r="J23" s="218">
        <f t="shared" si="1"/>
        <v>9.5641888447027625E-6</v>
      </c>
      <c r="K23" s="219"/>
      <c r="L23" s="53">
        <f t="shared" ref="L23:L30" si="3">I$9-(F23+I$10-1000)/(1035-1000)*(I$9-I$8)-$I$7/$M$7/2</f>
        <v>11.082580465762941</v>
      </c>
      <c r="M23" s="167">
        <f t="shared" ref="M23:M30" si="4">E$8/(E$8-1)*M$6/E$9*(F23-G23)/10</f>
        <v>66.542193303550647</v>
      </c>
      <c r="N23" s="168"/>
      <c r="O23" s="169"/>
      <c r="P23" s="159">
        <f t="shared" si="2"/>
        <v>2.1561406846042609E-2</v>
      </c>
      <c r="Q23" s="160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4">
        <f t="shared" ref="B24:B30" si="5">$P$4+(E24/60/24)</f>
        <v>40290.005555555559</v>
      </c>
      <c r="C24" s="135"/>
      <c r="D24" s="136"/>
      <c r="E24" s="61">
        <v>8</v>
      </c>
      <c r="F24" s="68">
        <v>1017.9</v>
      </c>
      <c r="G24" s="165">
        <f t="shared" ref="G24:G30" si="6">((1.0042-(5*10^-6)*$I24*$I24+5*10^-6*$I24)*1000/0.998206)+$I$10</f>
        <v>1003.8702255846989</v>
      </c>
      <c r="H24" s="166" t="e">
        <f>(1.0042-(5*10^-6)*#REF!*#REF!+5*10^-6*#REF!)*1000/0.998206</f>
        <v>#REF!</v>
      </c>
      <c r="I24" s="50">
        <v>23</v>
      </c>
      <c r="J24" s="121">
        <f t="shared" ref="J24:J30" si="7">(0.004*I24*I24-0.4098*I24+16.689)/1000/980.7</f>
        <v>9.5641888447027625E-6</v>
      </c>
      <c r="K24" s="122"/>
      <c r="L24" s="50">
        <f t="shared" si="3"/>
        <v>11.428009037191529</v>
      </c>
      <c r="M24" s="164">
        <f t="shared" si="4"/>
        <v>60.899262823877237</v>
      </c>
      <c r="N24" s="165"/>
      <c r="O24" s="166"/>
      <c r="P24" s="132">
        <f t="shared" si="2"/>
        <v>1.5481995524419166E-2</v>
      </c>
      <c r="Q24" s="133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4">
        <f t="shared" si="5"/>
        <v>40290.011111111111</v>
      </c>
      <c r="C25" s="135"/>
      <c r="D25" s="136"/>
      <c r="E25" s="60">
        <v>16</v>
      </c>
      <c r="F25" s="68">
        <v>1016</v>
      </c>
      <c r="G25" s="165">
        <f t="shared" si="6"/>
        <v>1003.8702255846989</v>
      </c>
      <c r="H25" s="166" t="e">
        <f>(1.0042-(5*10^-6)*#REF!*#REF!+5*10^-6*#REF!)*1000/0.998206</f>
        <v>#REF!</v>
      </c>
      <c r="I25" s="50">
        <v>23</v>
      </c>
      <c r="J25" s="121">
        <f t="shared" si="7"/>
        <v>9.5641888447027625E-6</v>
      </c>
      <c r="K25" s="122"/>
      <c r="L25" s="50">
        <f t="shared" si="3"/>
        <v>11.932866180048666</v>
      </c>
      <c r="M25" s="164">
        <f t="shared" si="4"/>
        <v>52.651902892047396</v>
      </c>
      <c r="N25" s="165"/>
      <c r="O25" s="166"/>
      <c r="P25" s="132">
        <f t="shared" si="2"/>
        <v>1.1186623904957048E-2</v>
      </c>
      <c r="Q25" s="133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4">
        <f t="shared" si="5"/>
        <v>40290.022222222222</v>
      </c>
      <c r="C26" s="135"/>
      <c r="D26" s="136"/>
      <c r="E26" s="58">
        <v>32</v>
      </c>
      <c r="F26" s="68">
        <v>1015.2</v>
      </c>
      <c r="G26" s="165">
        <f t="shared" si="6"/>
        <v>1003.8702255846989</v>
      </c>
      <c r="H26" s="166" t="e">
        <f>(1.0042-(5*10^-6)*#REF!*#REF!+5*10^-6*#REF!)*1000/0.998206</f>
        <v>#REF!</v>
      </c>
      <c r="I26" s="50">
        <v>23</v>
      </c>
      <c r="J26" s="121">
        <f t="shared" si="7"/>
        <v>9.5641888447027625E-6</v>
      </c>
      <c r="K26" s="122"/>
      <c r="L26" s="50">
        <f t="shared" si="3"/>
        <v>12.145437608620083</v>
      </c>
      <c r="M26" s="164">
        <f t="shared" si="4"/>
        <v>49.17933028917183</v>
      </c>
      <c r="N26" s="165"/>
      <c r="O26" s="166"/>
      <c r="P26" s="132">
        <f t="shared" si="2"/>
        <v>7.9802819942314581E-3</v>
      </c>
      <c r="Q26" s="133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4">
        <f t="shared" si="5"/>
        <v>40290.044444444444</v>
      </c>
      <c r="C27" s="135"/>
      <c r="D27" s="136"/>
      <c r="E27" s="58">
        <v>64</v>
      </c>
      <c r="F27" s="68">
        <v>1014.4</v>
      </c>
      <c r="G27" s="165">
        <f t="shared" si="6"/>
        <v>1003.8702255846989</v>
      </c>
      <c r="H27" s="166" t="e">
        <f>(1.0042-(5*10^-6)*#REF!*#REF!+5*10^-6*#REF!)*1000/0.998206</f>
        <v>#REF!</v>
      </c>
      <c r="I27" s="50">
        <v>23</v>
      </c>
      <c r="J27" s="121">
        <f t="shared" si="7"/>
        <v>9.5641888447027625E-6</v>
      </c>
      <c r="K27" s="122"/>
      <c r="L27" s="50">
        <f t="shared" si="3"/>
        <v>12.358009037191529</v>
      </c>
      <c r="M27" s="164">
        <f t="shared" si="4"/>
        <v>45.706757686295774</v>
      </c>
      <c r="N27" s="165"/>
      <c r="O27" s="166"/>
      <c r="P27" s="132">
        <f t="shared" si="2"/>
        <v>5.6920788917332989E-3</v>
      </c>
      <c r="Q27" s="133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4">
        <f t="shared" si="5"/>
        <v>40290.088888888888</v>
      </c>
      <c r="C28" s="135"/>
      <c r="D28" s="136"/>
      <c r="E28" s="58">
        <v>128</v>
      </c>
      <c r="F28" s="68">
        <v>1013.2</v>
      </c>
      <c r="G28" s="165">
        <f t="shared" si="6"/>
        <v>1003.8702255846989</v>
      </c>
      <c r="H28" s="166" t="e">
        <f>(1.0042-(5*10^-6)*#REF!*#REF!+5*10^-6*#REF!)*1000/0.998206</f>
        <v>#REF!</v>
      </c>
      <c r="I28" s="50">
        <v>23</v>
      </c>
      <c r="J28" s="121">
        <f t="shared" si="7"/>
        <v>9.5641888447027625E-6</v>
      </c>
      <c r="K28" s="122"/>
      <c r="L28" s="50">
        <f t="shared" si="3"/>
        <v>12.676866180048656</v>
      </c>
      <c r="M28" s="164">
        <f t="shared" si="4"/>
        <v>40.497898781982428</v>
      </c>
      <c r="N28" s="165"/>
      <c r="O28" s="166"/>
      <c r="P28" s="132">
        <f t="shared" si="2"/>
        <v>4.076501548122986E-3</v>
      </c>
      <c r="Q28" s="133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4">
        <f t="shared" si="5"/>
        <v>40294.962500000001</v>
      </c>
      <c r="C29" s="135"/>
      <c r="D29" s="136"/>
      <c r="E29" s="58">
        <v>7146</v>
      </c>
      <c r="F29" s="68">
        <v>1007.9</v>
      </c>
      <c r="G29" s="165">
        <f t="shared" si="6"/>
        <v>1003.8702255846989</v>
      </c>
      <c r="H29" s="166" t="e">
        <f>(1.0042-(5*10^-6)*#REF!*#REF!+5*10^-6*#REF!)*1000/0.998206</f>
        <v>#REF!</v>
      </c>
      <c r="I29" s="50">
        <v>23</v>
      </c>
      <c r="J29" s="121">
        <f t="shared" si="7"/>
        <v>9.5641888447027625E-6</v>
      </c>
      <c r="K29" s="122"/>
      <c r="L29" s="50">
        <f t="shared" si="3"/>
        <v>14.085151894334388</v>
      </c>
      <c r="M29" s="164">
        <f t="shared" si="4"/>
        <v>17.492105287930205</v>
      </c>
      <c r="N29" s="165"/>
      <c r="O29" s="166"/>
      <c r="P29" s="132">
        <f t="shared" si="2"/>
        <v>5.7509011792566847E-4</v>
      </c>
      <c r="Q29" s="133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4">
        <f t="shared" si="5"/>
        <v>40296.963194444441</v>
      </c>
      <c r="C30" s="135"/>
      <c r="D30" s="136"/>
      <c r="E30" s="58">
        <v>10027</v>
      </c>
      <c r="F30" s="68">
        <v>1006.9</v>
      </c>
      <c r="G30" s="165">
        <f t="shared" si="6"/>
        <v>1003.8702255846989</v>
      </c>
      <c r="H30" s="166" t="e">
        <f>(1.0042-(5*10^-6)*#REF!*#REF!+5*10^-6*#REF!)*1000/0.998206</f>
        <v>#REF!</v>
      </c>
      <c r="I30" s="50">
        <v>23</v>
      </c>
      <c r="J30" s="121">
        <f t="shared" si="7"/>
        <v>9.5641888447027625E-6</v>
      </c>
      <c r="K30" s="122"/>
      <c r="L30" s="50">
        <f t="shared" si="3"/>
        <v>14.350866180048673</v>
      </c>
      <c r="M30" s="164">
        <f t="shared" si="4"/>
        <v>13.151389534335502</v>
      </c>
      <c r="N30" s="165"/>
      <c r="O30" s="166"/>
      <c r="P30" s="132">
        <f t="shared" si="2"/>
        <v>4.9004977415806317E-4</v>
      </c>
      <c r="Q30" s="133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4"/>
      <c r="C31" s="135"/>
      <c r="D31" s="136"/>
      <c r="E31" s="58"/>
      <c r="F31" s="68"/>
      <c r="G31" s="165"/>
      <c r="H31" s="166"/>
      <c r="I31" s="50"/>
      <c r="J31" s="121"/>
      <c r="K31" s="122"/>
      <c r="L31" s="50"/>
      <c r="M31" s="164"/>
      <c r="N31" s="165"/>
      <c r="O31" s="166"/>
      <c r="P31" s="132"/>
      <c r="Q31" s="133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4"/>
      <c r="C32" s="135"/>
      <c r="D32" s="136"/>
      <c r="E32" s="58"/>
      <c r="F32" s="68"/>
      <c r="G32" s="165"/>
      <c r="H32" s="166"/>
      <c r="I32" s="50"/>
      <c r="J32" s="121"/>
      <c r="K32" s="122"/>
      <c r="L32" s="50"/>
      <c r="M32" s="164"/>
      <c r="N32" s="165"/>
      <c r="O32" s="166"/>
      <c r="P32" s="132"/>
      <c r="Q32" s="133"/>
      <c r="R32" s="3"/>
      <c r="W32" s="30"/>
      <c r="X32" s="30"/>
      <c r="Y32" s="30"/>
      <c r="Z32" s="127"/>
      <c r="AA32" s="127"/>
      <c r="AB32" s="127"/>
      <c r="AC32" s="127"/>
      <c r="AD32" s="127"/>
      <c r="AE32" s="127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4"/>
      <c r="C33" s="135"/>
      <c r="D33" s="136"/>
      <c r="E33" s="58"/>
      <c r="F33" s="68"/>
      <c r="G33" s="165"/>
      <c r="H33" s="166"/>
      <c r="I33" s="50"/>
      <c r="J33" s="121"/>
      <c r="K33" s="122"/>
      <c r="L33" s="50"/>
      <c r="M33" s="164"/>
      <c r="N33" s="165"/>
      <c r="O33" s="166"/>
      <c r="P33" s="132"/>
      <c r="Q33" s="133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4"/>
      <c r="C34" s="135"/>
      <c r="D34" s="136"/>
      <c r="E34" s="58"/>
      <c r="F34" s="68"/>
      <c r="G34" s="165"/>
      <c r="H34" s="166"/>
      <c r="I34" s="50"/>
      <c r="J34" s="121"/>
      <c r="K34" s="122"/>
      <c r="L34" s="50"/>
      <c r="M34" s="164"/>
      <c r="N34" s="165"/>
      <c r="O34" s="166"/>
      <c r="P34" s="132"/>
      <c r="Q34" s="133"/>
      <c r="R34" s="3"/>
    </row>
    <row r="35" spans="1:37" ht="14.25" customHeight="1" thickBot="1" x14ac:dyDescent="0.3">
      <c r="A35" s="3"/>
      <c r="B35" s="137"/>
      <c r="C35" s="138"/>
      <c r="D35" s="139"/>
      <c r="E35" s="62"/>
      <c r="F35" s="69"/>
      <c r="G35" s="176"/>
      <c r="H35" s="177"/>
      <c r="I35" s="54"/>
      <c r="J35" s="71"/>
      <c r="K35" s="109"/>
      <c r="L35" s="55"/>
      <c r="M35" s="178"/>
      <c r="N35" s="176"/>
      <c r="O35" s="177"/>
      <c r="P35" s="179"/>
      <c r="Q35" s="180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59</v>
      </c>
      <c r="C38" s="19"/>
      <c r="D38" s="19"/>
      <c r="E38" s="19"/>
      <c r="F38" s="57"/>
      <c r="G38" s="22"/>
      <c r="H38" s="77"/>
      <c r="I38" s="77"/>
      <c r="J38" s="94" t="s">
        <v>66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4" t="s">
        <v>53</v>
      </c>
      <c r="C39" s="126"/>
      <c r="D39" s="126"/>
      <c r="E39" s="126"/>
      <c r="F39" s="115">
        <v>3.34</v>
      </c>
      <c r="G39" s="95" t="s">
        <v>11</v>
      </c>
      <c r="H39" s="22"/>
      <c r="I39" s="22"/>
      <c r="J39" s="128" t="s">
        <v>55</v>
      </c>
      <c r="K39" s="128"/>
      <c r="L39" s="128"/>
      <c r="M39" s="129">
        <f>M29+(0.002-P29)*((M28-M29)/(P28-P29))</f>
        <v>26.854381943544205</v>
      </c>
      <c r="N39" s="129"/>
      <c r="O39" s="129"/>
      <c r="P39" s="97" t="s">
        <v>7</v>
      </c>
      <c r="Q39" s="92"/>
      <c r="R39" s="3"/>
    </row>
    <row r="40" spans="1:37" ht="14.25" customHeight="1" x14ac:dyDescent="0.25">
      <c r="A40" s="3"/>
      <c r="B40" s="124" t="s">
        <v>52</v>
      </c>
      <c r="C40" s="126"/>
      <c r="D40" s="126"/>
      <c r="E40" s="126"/>
      <c r="F40" s="116">
        <f>$F$39/$E$9*100</f>
        <v>9.1481785812106224</v>
      </c>
      <c r="G40" s="95" t="s">
        <v>7</v>
      </c>
      <c r="H40" s="22"/>
      <c r="I40" s="22"/>
      <c r="J40" s="130" t="s">
        <v>54</v>
      </c>
      <c r="K40" s="130"/>
      <c r="L40" s="130"/>
      <c r="M40" s="131">
        <v>2E-3</v>
      </c>
      <c r="N40" s="131"/>
      <c r="O40" s="131"/>
      <c r="P40" s="98" t="s">
        <v>8</v>
      </c>
      <c r="Q40" s="92"/>
      <c r="R40" s="3"/>
    </row>
    <row r="41" spans="1:37" ht="14.25" customHeight="1" x14ac:dyDescent="0.25">
      <c r="A41" s="3"/>
      <c r="B41" s="124" t="s">
        <v>60</v>
      </c>
      <c r="C41" s="126"/>
      <c r="D41" s="126"/>
      <c r="E41" s="126"/>
      <c r="F41" s="116">
        <f>100-$F$40</f>
        <v>90.85182141878937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4" t="s">
        <v>56</v>
      </c>
      <c r="C42" s="125"/>
      <c r="D42" s="125"/>
      <c r="E42" s="125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M30:O30"/>
    <mergeCell ref="P28:Q28"/>
    <mergeCell ref="J28:K28"/>
    <mergeCell ref="J29:K29"/>
    <mergeCell ref="J30:K30"/>
    <mergeCell ref="P24:Q24"/>
    <mergeCell ref="P30:Q30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M22:O22"/>
    <mergeCell ref="P20:Q20"/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3" sqref="P13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GS056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 xml:space="preserve"> 5R-1 36-42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40290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2012-09-21T18:22:45Z</cp:lastPrinted>
  <dcterms:created xsi:type="dcterms:W3CDTF">2000-06-13T17:40:02Z</dcterms:created>
  <dcterms:modified xsi:type="dcterms:W3CDTF">2012-09-25T14:42:27Z</dcterms:modified>
</cp:coreProperties>
</file>