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13620" windowHeight="13176"/>
  </bookViews>
  <sheets>
    <sheet name="Results" sheetId="4" r:id="rId1"/>
    <sheet name="Viscosity" sheetId="2" r:id="rId2"/>
    <sheet name="Graph" sheetId="3" r:id="rId3"/>
  </sheets>
  <definedNames>
    <definedName name="_xlnm.Print_Area" localSheetId="2">Graph!$A$1:$M$30</definedName>
    <definedName name="_xlnm.Print_Area" localSheetId="0">Results!$A$1:$R$48</definedName>
  </definedNames>
  <calcPr calcId="145621" concurrentCalc="0"/>
</workbook>
</file>

<file path=xl/calcChain.xml><?xml version="1.0" encoding="utf-8"?>
<calcChain xmlns="http://schemas.openxmlformats.org/spreadsheetml/2006/main">
  <c r="G30" i="4" l="1"/>
  <c r="M30" i="4"/>
  <c r="L30" i="4"/>
  <c r="P30" i="4"/>
  <c r="G29" i="4"/>
  <c r="M29" i="4"/>
  <c r="L29" i="4"/>
  <c r="P29" i="4"/>
  <c r="M39" i="4"/>
  <c r="E9" i="4"/>
  <c r="F40" i="4"/>
  <c r="F41" i="4"/>
  <c r="G31" i="4"/>
  <c r="M31" i="4"/>
  <c r="L31" i="4"/>
  <c r="J31" i="4"/>
  <c r="P31" i="4"/>
  <c r="J30" i="4"/>
  <c r="L23" i="4"/>
  <c r="L22" i="4"/>
  <c r="G18" i="4"/>
  <c r="M18" i="4"/>
  <c r="G19" i="4"/>
  <c r="M19" i="4"/>
  <c r="G20" i="4"/>
  <c r="M20" i="4"/>
  <c r="G21" i="4"/>
  <c r="M21" i="4"/>
  <c r="G22" i="4"/>
  <c r="M22" i="4"/>
  <c r="G23" i="4"/>
  <c r="M23" i="4"/>
  <c r="G24" i="4"/>
  <c r="M24" i="4"/>
  <c r="G25" i="4"/>
  <c r="M25" i="4"/>
  <c r="G26" i="4"/>
  <c r="M26" i="4"/>
  <c r="G27" i="4"/>
  <c r="M27" i="4"/>
  <c r="G28" i="4"/>
  <c r="M28" i="4"/>
  <c r="G32" i="4"/>
  <c r="M32" i="4"/>
  <c r="J23" i="4"/>
  <c r="P23" i="4"/>
  <c r="B23" i="4"/>
  <c r="B24" i="4"/>
  <c r="B25" i="4"/>
  <c r="B26" i="4"/>
  <c r="B27" i="4"/>
  <c r="B28" i="4"/>
  <c r="B29" i="4"/>
  <c r="B30" i="4"/>
  <c r="B31" i="4"/>
  <c r="B32" i="4"/>
  <c r="B19" i="4"/>
  <c r="B20" i="4"/>
  <c r="B21" i="4"/>
  <c r="B22" i="4"/>
  <c r="B18" i="4"/>
  <c r="M30" i="3"/>
  <c r="L30" i="3"/>
  <c r="E30" i="3"/>
  <c r="J30" i="3"/>
  <c r="G30" i="3"/>
  <c r="B30" i="3"/>
  <c r="H24" i="4"/>
  <c r="H25" i="4"/>
  <c r="H26" i="4"/>
  <c r="H27" i="4"/>
  <c r="H28" i="4"/>
  <c r="H29" i="4"/>
  <c r="H30" i="4"/>
  <c r="H31" i="4"/>
  <c r="H32" i="4"/>
  <c r="H19" i="4"/>
  <c r="H20" i="4"/>
  <c r="H21" i="4"/>
  <c r="H22" i="4"/>
  <c r="H23" i="4"/>
  <c r="H18" i="4"/>
  <c r="J22" i="4"/>
  <c r="L21" i="4"/>
  <c r="J21" i="4"/>
  <c r="L20" i="4"/>
  <c r="J20" i="4"/>
  <c r="L19" i="4"/>
  <c r="J19" i="4"/>
  <c r="L18" i="4"/>
  <c r="J18" i="4"/>
  <c r="J32" i="4"/>
  <c r="J29" i="4"/>
  <c r="J28" i="4"/>
  <c r="J27" i="4"/>
  <c r="J26" i="4"/>
  <c r="J25" i="4"/>
  <c r="J24" i="4"/>
  <c r="L24" i="4"/>
  <c r="L25" i="4"/>
  <c r="L26" i="4"/>
  <c r="P26" i="4"/>
  <c r="L27" i="4"/>
  <c r="L28" i="4"/>
  <c r="L32" i="4"/>
  <c r="P21" i="4"/>
  <c r="P28" i="4"/>
  <c r="P20" i="4"/>
  <c r="P24" i="4"/>
  <c r="P19" i="4"/>
  <c r="P27" i="4"/>
  <c r="P22" i="4"/>
  <c r="P25" i="4"/>
  <c r="P18" i="4"/>
  <c r="P32" i="4"/>
</calcChain>
</file>

<file path=xl/sharedStrings.xml><?xml version="1.0" encoding="utf-8"?>
<sst xmlns="http://schemas.openxmlformats.org/spreadsheetml/2006/main" count="80" uniqueCount="70">
  <si>
    <t>Hydrometer Analysis</t>
  </si>
  <si>
    <t>Volumetric</t>
  </si>
  <si>
    <t>Measurements</t>
  </si>
  <si>
    <t>Constants</t>
  </si>
  <si>
    <t>Results</t>
  </si>
  <si>
    <t>(gm/l)</t>
  </si>
  <si>
    <t>(cm)</t>
  </si>
  <si>
    <t>(%)</t>
  </si>
  <si>
    <t>(mm)</t>
  </si>
  <si>
    <t>Dry Soil Mass =</t>
  </si>
  <si>
    <t>Mass Disp. =</t>
  </si>
  <si>
    <t>(gm)</t>
  </si>
  <si>
    <r>
      <t>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</si>
  <si>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(cm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</si>
  <si>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Spec. Grav. =</t>
  </si>
  <si>
    <t>Volume =</t>
  </si>
  <si>
    <t>Number =</t>
  </si>
  <si>
    <t>Meniscus =</t>
  </si>
  <si>
    <r>
      <t>H</t>
    </r>
    <r>
      <rPr>
        <sz val="8"/>
        <rFont val="Arial"/>
        <family val="2"/>
      </rPr>
      <t>r @ 1035 =</t>
    </r>
  </si>
  <si>
    <r>
      <t>H</t>
    </r>
    <r>
      <rPr>
        <sz val="8"/>
        <rFont val="Arial"/>
        <family val="2"/>
      </rPr>
      <t>r @ 1000 =</t>
    </r>
  </si>
  <si>
    <t>Area =</t>
  </si>
  <si>
    <t>Project :</t>
  </si>
  <si>
    <t>Boring :</t>
  </si>
  <si>
    <t>Sample :</t>
  </si>
  <si>
    <t>Location :</t>
  </si>
  <si>
    <t>temp</t>
  </si>
  <si>
    <t>visc</t>
  </si>
  <si>
    <t>Data from Lamb table A-3</t>
  </si>
  <si>
    <t>C</t>
  </si>
  <si>
    <t>millipoise</t>
  </si>
  <si>
    <t>Remarks:</t>
  </si>
  <si>
    <t>Test No:</t>
  </si>
  <si>
    <t>Boring:</t>
  </si>
  <si>
    <t>Sample:</t>
  </si>
  <si>
    <t>Location:</t>
  </si>
  <si>
    <t>Test:</t>
  </si>
  <si>
    <t>Tested by:</t>
  </si>
  <si>
    <t>Test Date:</t>
  </si>
  <si>
    <t>151H Fisher Brand</t>
  </si>
  <si>
    <t>Hydrometer:</t>
  </si>
  <si>
    <t>IODP Expedition 319</t>
  </si>
  <si>
    <t>CAA</t>
  </si>
  <si>
    <t>Note:  Disp. not included in dry mass.</t>
  </si>
  <si>
    <t xml:space="preserve">Temp. (C) </t>
  </si>
  <si>
    <t>Percent Finer (%)</t>
  </si>
  <si>
    <t>Note:  Read hydrometer to 0.2 gm/l</t>
  </si>
  <si>
    <t>Date                 (mm/dd/yyyy)</t>
  </si>
  <si>
    <t>Suspension Reading (SG*1000)</t>
  </si>
  <si>
    <t>Water / Disp. Reading (SG*1000)</t>
  </si>
  <si>
    <t>Reading Depth (cm)</t>
  </si>
  <si>
    <t xml:space="preserve"> </t>
  </si>
  <si>
    <t>Sand-percent of dry mass:</t>
  </si>
  <si>
    <t>Mass retained on sieve:</t>
  </si>
  <si>
    <r>
      <t>Diameter</t>
    </r>
    <r>
      <rPr>
        <sz val="10"/>
        <rFont val="Arial"/>
        <family val="2"/>
      </rPr>
      <t>:</t>
    </r>
  </si>
  <si>
    <r>
      <t xml:space="preserve">Percent passing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</si>
  <si>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Diameter:</t>
  </si>
  <si>
    <r>
      <t>Viscosity           (gm-sec/cm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</si>
  <si>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Elasped Time        (min)</t>
  </si>
  <si>
    <r>
      <t>Sieve Data</t>
    </r>
    <r>
      <rPr>
        <sz val="10"/>
        <rFont val="Arial"/>
        <family val="2"/>
      </rPr>
      <t xml:space="preserve"> (wet sieved at 63 μm)</t>
    </r>
  </si>
  <si>
    <r>
      <t xml:space="preserve">Percent passing 63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</si>
  <si>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For times greater than 2 minutes, an immersion correction is applied to the readings.</t>
  </si>
  <si>
    <t>Mass Measurement</t>
  </si>
  <si>
    <t>Tare, soil, disp. =</t>
  </si>
  <si>
    <t>Tare =</t>
  </si>
  <si>
    <t>Diameter                              (mm)</t>
  </si>
  <si>
    <r>
      <rPr>
        <b/>
        <sz val="10"/>
        <rFont val="Arial"/>
        <family val="2"/>
      </rPr>
      <t xml:space="preserve">Interpolated silt/clay boundary </t>
    </r>
    <r>
      <rPr>
        <sz val="10"/>
        <rFont val="Arial"/>
        <family val="2"/>
      </rPr>
      <t xml:space="preserve">(at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m)</t>
    </r>
  </si>
  <si>
    <t xml:space="preserve">C0009A </t>
  </si>
  <si>
    <t xml:space="preserve">Nankai </t>
  </si>
  <si>
    <t>GS060</t>
  </si>
  <si>
    <t>09R-1 67-71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</si>
</sst>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0"/>
    <numFmt numFmtId="167" formatCode="0.00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14" fontId="0" fillId="0" borderId="0" xfId="0" applyNumberFormat="1"/>
    <xf numFmtId="0" fontId="0" fillId="0" borderId="10" xfId="0" applyBorder="1"/>
    <xf numFmtId="0" fontId="0" fillId="2" borderId="0" xfId="0" applyFill="1"/>
    <xf numFmtId="0" fontId="0" fillId="0" borderId="11" xfId="0" applyBorder="1"/>
    <xf numFmtId="49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/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0" xfId="0" applyFill="1" applyBorder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Fill="1" applyBorder="1" applyAlignment="1">
      <alignment horizontal="left"/>
    </xf>
    <xf numFmtId="0" fontId="0" fillId="0" borderId="0" xfId="0" applyFill="1"/>
    <xf numFmtId="0" fontId="4" fillId="0" borderId="0" xfId="0" applyFont="1" applyFill="1"/>
    <xf numFmtId="165" fontId="0" fillId="0" borderId="0" xfId="0" applyNumberFormat="1" applyFill="1"/>
    <xf numFmtId="0" fontId="6" fillId="0" borderId="0" xfId="0" applyFont="1" applyFill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6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0" fillId="0" borderId="10" xfId="0" applyFill="1" applyBorder="1"/>
    <xf numFmtId="0" fontId="0" fillId="0" borderId="10" xfId="0" applyFill="1" applyBorder="1" applyAlignment="1">
      <alignment horizontal="right"/>
    </xf>
    <xf numFmtId="0" fontId="0" fillId="0" borderId="7" xfId="0" applyFill="1" applyBorder="1"/>
    <xf numFmtId="0" fontId="1" fillId="0" borderId="12" xfId="0" applyFont="1" applyFill="1" applyBorder="1" applyAlignment="1"/>
    <xf numFmtId="0" fontId="0" fillId="0" borderId="12" xfId="0" applyFill="1" applyBorder="1" applyAlignment="1"/>
    <xf numFmtId="2" fontId="0" fillId="0" borderId="12" xfId="0" applyNumberFormat="1" applyFill="1" applyBorder="1"/>
    <xf numFmtId="0" fontId="0" fillId="0" borderId="6" xfId="0" applyFill="1" applyBorder="1"/>
    <xf numFmtId="0" fontId="0" fillId="0" borderId="11" xfId="0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12" xfId="0" applyFill="1" applyBorder="1"/>
    <xf numFmtId="2" fontId="0" fillId="0" borderId="12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"/>
    </xf>
    <xf numFmtId="164" fontId="0" fillId="0" borderId="56" xfId="0" applyNumberFormat="1" applyFill="1" applyBorder="1" applyAlignment="1">
      <alignment horizontal="center"/>
    </xf>
    <xf numFmtId="164" fontId="0" fillId="0" borderId="55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0" fontId="1" fillId="0" borderId="10" xfId="0" applyFont="1" applyFill="1" applyBorder="1" applyAlignment="1"/>
    <xf numFmtId="0" fontId="0" fillId="0" borderId="10" xfId="0" applyFill="1" applyBorder="1" applyAlignment="1"/>
    <xf numFmtId="0" fontId="0" fillId="0" borderId="31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164" fontId="0" fillId="0" borderId="62" xfId="0" applyNumberFormat="1" applyFill="1" applyBorder="1" applyAlignment="1">
      <alignment horizontal="center"/>
    </xf>
    <xf numFmtId="164" fontId="0" fillId="0" borderId="60" xfId="0" applyNumberFormat="1" applyFill="1" applyBorder="1" applyAlignment="1">
      <alignment horizontal="center"/>
    </xf>
    <xf numFmtId="164" fontId="0" fillId="0" borderId="63" xfId="0" applyNumberFormat="1" applyFill="1" applyBorder="1" applyAlignment="1">
      <alignment horizontal="center"/>
    </xf>
    <xf numFmtId="0" fontId="0" fillId="0" borderId="17" xfId="0" applyFill="1" applyBorder="1"/>
    <xf numFmtId="11" fontId="0" fillId="0" borderId="49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shrinkToFit="1"/>
    </xf>
    <xf numFmtId="14" fontId="0" fillId="0" borderId="6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0" fontId="1" fillId="0" borderId="0" xfId="0" applyFont="1"/>
    <xf numFmtId="14" fontId="0" fillId="3" borderId="6" xfId="0" applyNumberFormat="1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1" fontId="0" fillId="3" borderId="0" xfId="0" applyNumberForma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6" fontId="0" fillId="3" borderId="5" xfId="0" applyNumberForma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6" fillId="0" borderId="8" xfId="0" applyFont="1" applyFill="1" applyBorder="1" applyAlignment="1">
      <alignment horizontal="left"/>
    </xf>
    <xf numFmtId="0" fontId="1" fillId="0" borderId="10" xfId="0" applyFont="1" applyBorder="1"/>
    <xf numFmtId="0" fontId="1" fillId="0" borderId="0" xfId="0" applyFont="1" applyFill="1"/>
    <xf numFmtId="167" fontId="0" fillId="0" borderId="0" xfId="0" applyNumberFormat="1" applyFill="1" applyBorder="1" applyAlignment="1">
      <alignment horizontal="center" vertical="center"/>
    </xf>
    <xf numFmtId="0" fontId="1" fillId="0" borderId="17" xfId="0" applyFont="1" applyFill="1" applyBorder="1" applyAlignment="1"/>
    <xf numFmtId="0" fontId="0" fillId="0" borderId="0" xfId="0" applyBorder="1" applyAlignment="1">
      <alignment horizontal="left" vertical="center"/>
    </xf>
    <xf numFmtId="0" fontId="1" fillId="0" borderId="6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Fill="1" applyBorder="1"/>
    <xf numFmtId="0" fontId="6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22" fontId="0" fillId="0" borderId="0" xfId="0" applyNumberFormat="1" applyFill="1" applyBorder="1"/>
    <xf numFmtId="0" fontId="1" fillId="0" borderId="0" xfId="0" applyFont="1" applyFill="1" applyBorder="1" applyAlignment="1">
      <alignment horizontal="right"/>
    </xf>
    <xf numFmtId="0" fontId="0" fillId="0" borderId="39" xfId="0" applyFill="1" applyBorder="1"/>
    <xf numFmtId="0" fontId="0" fillId="0" borderId="7" xfId="0" applyFill="1" applyBorder="1" applyAlignment="1"/>
    <xf numFmtId="11" fontId="0" fillId="0" borderId="47" xfId="0" applyNumberFormat="1" applyFill="1" applyBorder="1" applyAlignment="1">
      <alignment horizontal="center"/>
    </xf>
    <xf numFmtId="2" fontId="6" fillId="0" borderId="0" xfId="0" applyNumberFormat="1" applyFont="1" applyFill="1" applyBorder="1"/>
    <xf numFmtId="0" fontId="6" fillId="0" borderId="0" xfId="0" applyFont="1" applyFill="1" applyBorder="1"/>
    <xf numFmtId="0" fontId="0" fillId="0" borderId="6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2" fontId="0" fillId="0" borderId="0" xfId="0" applyNumberFormat="1" applyFill="1" applyBorder="1" applyAlignment="1"/>
    <xf numFmtId="165" fontId="0" fillId="0" borderId="39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167" fontId="0" fillId="0" borderId="12" xfId="0" applyNumberFormat="1" applyFill="1" applyBorder="1" applyAlignment="1">
      <alignment horizontal="center" vertical="center"/>
    </xf>
    <xf numFmtId="0" fontId="1" fillId="0" borderId="11" xfId="0" applyFont="1" applyFill="1" applyBorder="1" applyAlignment="1"/>
    <xf numFmtId="0" fontId="0" fillId="0" borderId="11" xfId="0" applyFill="1" applyBorder="1" applyAlignment="1"/>
    <xf numFmtId="0" fontId="1" fillId="0" borderId="67" xfId="0" applyFont="1" applyFill="1" applyBorder="1" applyAlignment="1"/>
    <xf numFmtId="0" fontId="1" fillId="0" borderId="40" xfId="0" applyFont="1" applyFill="1" applyBorder="1" applyAlignment="1"/>
    <xf numFmtId="14" fontId="0" fillId="0" borderId="40" xfId="0" applyNumberFormat="1" applyFill="1" applyBorder="1" applyAlignment="1"/>
    <xf numFmtId="0" fontId="1" fillId="0" borderId="39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14" fontId="0" fillId="0" borderId="12" xfId="0" applyNumberFormat="1" applyFill="1" applyBorder="1" applyAlignment="1">
      <alignment horizontal="left"/>
    </xf>
    <xf numFmtId="11" fontId="0" fillId="0" borderId="30" xfId="0" applyNumberFormat="1" applyFill="1" applyBorder="1" applyAlignment="1">
      <alignment horizontal="center"/>
    </xf>
    <xf numFmtId="11" fontId="0" fillId="0" borderId="23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1" fontId="0" fillId="0" borderId="41" xfId="0" applyNumberFormat="1" applyFill="1" applyBorder="1" applyAlignment="1">
      <alignment horizontal="center"/>
    </xf>
    <xf numFmtId="11" fontId="0" fillId="0" borderId="42" xfId="0" applyNumberFormat="1" applyFill="1" applyBorder="1" applyAlignment="1">
      <alignment horizontal="center"/>
    </xf>
    <xf numFmtId="11" fontId="0" fillId="0" borderId="65" xfId="0" applyNumberFormat="1" applyFill="1" applyBorder="1" applyAlignment="1">
      <alignment horizontal="center"/>
    </xf>
    <xf numFmtId="11" fontId="0" fillId="0" borderId="66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66" fontId="0" fillId="0" borderId="31" xfId="0" applyNumberFormat="1" applyFill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51" xfId="0" applyNumberFormat="1" applyFill="1" applyBorder="1" applyAlignment="1">
      <alignment horizontal="center"/>
    </xf>
    <xf numFmtId="14" fontId="0" fillId="0" borderId="52" xfId="0" applyNumberFormat="1" applyFill="1" applyBorder="1" applyAlignment="1">
      <alignment horizontal="center"/>
    </xf>
    <xf numFmtId="14" fontId="0" fillId="0" borderId="53" xfId="0" applyNumberFormat="1" applyFill="1" applyBorder="1" applyAlignment="1">
      <alignment horizontal="center"/>
    </xf>
    <xf numFmtId="14" fontId="0" fillId="0" borderId="30" xfId="0" applyNumberFormat="1" applyFill="1" applyBorder="1" applyAlignment="1">
      <alignment horizontal="center"/>
    </xf>
    <xf numFmtId="14" fontId="0" fillId="0" borderId="24" xfId="0" applyNumberFormat="1" applyFill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164" fontId="0" fillId="0" borderId="51" xfId="0" applyNumberFormat="1" applyFill="1" applyBorder="1" applyAlignment="1">
      <alignment horizontal="center"/>
    </xf>
    <xf numFmtId="164" fontId="0" fillId="0" borderId="52" xfId="0" applyNumberFormat="1" applyFill="1" applyBorder="1" applyAlignment="1">
      <alignment horizontal="center"/>
    </xf>
    <xf numFmtId="164" fontId="0" fillId="0" borderId="53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164" fontId="0" fillId="0" borderId="47" xfId="0" applyNumberFormat="1" applyFill="1" applyBorder="1" applyAlignment="1">
      <alignment horizontal="center"/>
    </xf>
    <xf numFmtId="164" fontId="0" fillId="0" borderId="46" xfId="0" applyNumberFormat="1" applyFill="1" applyBorder="1" applyAlignment="1">
      <alignment horizontal="center"/>
    </xf>
    <xf numFmtId="164" fontId="0" fillId="0" borderId="49" xfId="0" applyNumberFormat="1" applyFill="1" applyBorder="1" applyAlignment="1">
      <alignment horizontal="center"/>
    </xf>
    <xf numFmtId="166" fontId="0" fillId="0" borderId="45" xfId="0" applyNumberFormat="1" applyFill="1" applyBorder="1" applyAlignment="1">
      <alignment horizontal="center"/>
    </xf>
    <xf numFmtId="166" fontId="0" fillId="0" borderId="50" xfId="0" applyNumberFormat="1" applyFill="1" applyBorder="1" applyAlignment="1">
      <alignment horizontal="center"/>
    </xf>
    <xf numFmtId="14" fontId="0" fillId="0" borderId="41" xfId="0" applyNumberFormat="1" applyFill="1" applyBorder="1" applyAlignment="1">
      <alignment horizontal="center"/>
    </xf>
    <xf numFmtId="14" fontId="0" fillId="0" borderId="54" xfId="0" applyNumberFormat="1" applyFill="1" applyBorder="1" applyAlignment="1">
      <alignment horizontal="center"/>
    </xf>
    <xf numFmtId="14" fontId="0" fillId="0" borderId="42" xfId="0" applyNumberFormat="1" applyFill="1" applyBorder="1" applyAlignment="1">
      <alignment horizontal="center"/>
    </xf>
    <xf numFmtId="14" fontId="0" fillId="0" borderId="34" xfId="0" applyNumberFormat="1" applyFill="1" applyBorder="1" applyAlignment="1">
      <alignment horizontal="center"/>
    </xf>
    <xf numFmtId="14" fontId="0" fillId="0" borderId="35" xfId="0" applyNumberFormat="1" applyFill="1" applyBorder="1" applyAlignment="1">
      <alignment horizontal="center"/>
    </xf>
    <xf numFmtId="14" fontId="0" fillId="0" borderId="33" xfId="0" applyNumberFormat="1" applyFill="1" applyBorder="1" applyAlignment="1">
      <alignment horizontal="center"/>
    </xf>
    <xf numFmtId="166" fontId="0" fillId="0" borderId="43" xfId="0" applyNumberFormat="1" applyFill="1" applyBorder="1" applyAlignment="1">
      <alignment horizontal="center"/>
    </xf>
    <xf numFmtId="166" fontId="0" fillId="0" borderId="44" xfId="0" applyNumberForma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166" fontId="0" fillId="0" borderId="32" xfId="0" applyNumberFormat="1" applyFill="1" applyBorder="1" applyAlignment="1">
      <alignment horizontal="center"/>
    </xf>
    <xf numFmtId="166" fontId="0" fillId="0" borderId="36" xfId="0" applyNumberFormat="1" applyFill="1" applyBorder="1" applyAlignment="1">
      <alignment horizontal="center"/>
    </xf>
    <xf numFmtId="164" fontId="0" fillId="0" borderId="54" xfId="0" applyNumberFormat="1" applyFill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64" fontId="0" fillId="0" borderId="41" xfId="0" applyNumberForma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1" fillId="0" borderId="64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shrinkToFit="1"/>
    </xf>
    <xf numFmtId="11" fontId="0" fillId="0" borderId="51" xfId="0" applyNumberFormat="1" applyFill="1" applyBorder="1" applyAlignment="1">
      <alignment horizontal="center"/>
    </xf>
    <xf numFmtId="11" fontId="0" fillId="0" borderId="53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vertical="center" indent="3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right" vertical="center" indent="3"/>
    </xf>
    <xf numFmtId="0" fontId="1" fillId="0" borderId="6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shrinkToFit="1"/>
    </xf>
    <xf numFmtId="0" fontId="1" fillId="0" borderId="17" xfId="0" applyFont="1" applyFill="1" applyBorder="1" applyAlignment="1">
      <alignment horizontal="right" vertical="center"/>
    </xf>
    <xf numFmtId="164" fontId="0" fillId="0" borderId="39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/>
    </xf>
    <xf numFmtId="14" fontId="0" fillId="0" borderId="49" xfId="0" applyNumberFormat="1" applyFill="1" applyBorder="1" applyAlignment="1">
      <alignment horizontal="center"/>
    </xf>
    <xf numFmtId="14" fontId="0" fillId="0" borderId="47" xfId="0" applyNumberFormat="1" applyFill="1" applyBorder="1" applyAlignment="1">
      <alignment horizontal="center"/>
    </xf>
    <xf numFmtId="14" fontId="0" fillId="0" borderId="46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3054989816694E-2"/>
          <c:y val="5.5437157929477121E-2"/>
          <c:w val="0.82892057026476573"/>
          <c:h val="0.8486149559973805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7.3014416986064076E-2"/>
                  <c:y val="5.6032447762873914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18"/>
              <c:pt idx="0">
                <c:v>15</c:v>
              </c:pt>
              <c:pt idx="1">
                <c:v>16</c:v>
              </c:pt>
              <c:pt idx="2">
                <c:v>17</c:v>
              </c:pt>
              <c:pt idx="3">
                <c:v>18</c:v>
              </c:pt>
              <c:pt idx="4">
                <c:v>19</c:v>
              </c:pt>
              <c:pt idx="5">
                <c:v>20</c:v>
              </c:pt>
              <c:pt idx="6">
                <c:v>21</c:v>
              </c:pt>
              <c:pt idx="7">
                <c:v>22</c:v>
              </c:pt>
              <c:pt idx="8">
                <c:v>23</c:v>
              </c:pt>
              <c:pt idx="9">
                <c:v>24</c:v>
              </c:pt>
              <c:pt idx="10">
                <c:v>25</c:v>
              </c:pt>
              <c:pt idx="11">
                <c:v>26</c:v>
              </c:pt>
              <c:pt idx="12">
                <c:v>27</c:v>
              </c:pt>
              <c:pt idx="13">
                <c:v>28</c:v>
              </c:pt>
              <c:pt idx="14">
                <c:v>29</c:v>
              </c:pt>
              <c:pt idx="15">
                <c:v>30</c:v>
              </c:pt>
              <c:pt idx="16">
                <c:v>31</c:v>
              </c:pt>
              <c:pt idx="17">
                <c:v>32</c:v>
              </c:pt>
            </c:numLit>
          </c:xVal>
          <c:yVal>
            <c:numLit>
              <c:formatCode>General</c:formatCode>
              <c:ptCount val="18"/>
              <c:pt idx="0">
                <c:v>11.45</c:v>
              </c:pt>
              <c:pt idx="1">
                <c:v>11.16</c:v>
              </c:pt>
              <c:pt idx="2">
                <c:v>10.88</c:v>
              </c:pt>
              <c:pt idx="3">
                <c:v>10.6</c:v>
              </c:pt>
              <c:pt idx="4">
                <c:v>10.34</c:v>
              </c:pt>
              <c:pt idx="5">
                <c:v>10.09</c:v>
              </c:pt>
              <c:pt idx="6">
                <c:v>9.84</c:v>
              </c:pt>
              <c:pt idx="7">
                <c:v>9.61</c:v>
              </c:pt>
              <c:pt idx="8">
                <c:v>9.3800000000000008</c:v>
              </c:pt>
              <c:pt idx="9">
                <c:v>9.16</c:v>
              </c:pt>
              <c:pt idx="10">
                <c:v>8.9499999999999993</c:v>
              </c:pt>
              <c:pt idx="11">
                <c:v>8.75</c:v>
              </c:pt>
              <c:pt idx="12">
                <c:v>8.5500000000000007</c:v>
              </c:pt>
              <c:pt idx="13">
                <c:v>8.36</c:v>
              </c:pt>
              <c:pt idx="14">
                <c:v>8.18</c:v>
              </c:pt>
              <c:pt idx="15">
                <c:v>8</c:v>
              </c:pt>
              <c:pt idx="16">
                <c:v>7.83</c:v>
              </c:pt>
              <c:pt idx="17">
                <c:v>7.67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871936"/>
        <c:axId val="267872512"/>
      </c:scatterChart>
      <c:valAx>
        <c:axId val="267871936"/>
        <c:scaling>
          <c:orientation val="minMax"/>
          <c:max val="35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872512"/>
        <c:crosses val="autoZero"/>
        <c:crossBetween val="midCat"/>
      </c:valAx>
      <c:valAx>
        <c:axId val="267872512"/>
        <c:scaling>
          <c:orientation val="minMax"/>
          <c:min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87193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455205729721262"/>
          <c:y val="0.46129911302664717"/>
          <c:w val="0.25570880930302076"/>
          <c:h val="8.89648289408533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Summary of Grain Size Analysis</a:t>
            </a:r>
          </a:p>
        </c:rich>
      </c:tx>
      <c:layout>
        <c:manualLayout>
          <c:xMode val="edge"/>
          <c:yMode val="edge"/>
          <c:x val="0.24273072060682679"/>
          <c:y val="2.7444253859348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4336283185842"/>
          <c:y val="0.15094352264646985"/>
          <c:w val="0.75726927939317323"/>
          <c:h val="0.70840539605672781"/>
        </c:manualLayout>
      </c:layout>
      <c:scatterChart>
        <c:scatterStyle val="lineMarker"/>
        <c:varyColors val="0"/>
        <c:ser>
          <c:idx val="1"/>
          <c:order val="0"/>
          <c:tx>
            <c:v>Hydrometer Data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Results!$P$18:$P$35</c:f>
              <c:numCache>
                <c:formatCode>0.00000</c:formatCode>
                <c:ptCount val="18"/>
                <c:pt idx="0">
                  <c:v>8.6133800580380018E-2</c:v>
                </c:pt>
                <c:pt idx="1">
                  <c:v>6.1398850334518959E-2</c:v>
                </c:pt>
                <c:pt idx="2">
                  <c:v>4.4202117027395467E-2</c:v>
                </c:pt>
                <c:pt idx="3">
                  <c:v>3.6525863849465524E-2</c:v>
                </c:pt>
                <c:pt idx="4">
                  <c:v>3.1970937439251446E-2</c:v>
                </c:pt>
                <c:pt idx="5">
                  <c:v>2.1990770945988922E-2</c:v>
                </c:pt>
                <c:pt idx="6">
                  <c:v>1.5756206440135062E-2</c:v>
                </c:pt>
                <c:pt idx="7">
                  <c:v>1.1332977514692628E-2</c:v>
                </c:pt>
                <c:pt idx="8">
                  <c:v>8.1137814347216636E-3</c:v>
                </c:pt>
                <c:pt idx="9">
                  <c:v>5.7956664306434685E-3</c:v>
                </c:pt>
                <c:pt idx="10">
                  <c:v>4.2139941361410398E-3</c:v>
                </c:pt>
                <c:pt idx="11">
                  <c:v>2.5034787652439224E-3</c:v>
                </c:pt>
                <c:pt idx="12">
                  <c:v>1.124894891681154E-3</c:v>
                </c:pt>
                <c:pt idx="13">
                  <c:v>9.089098241922127E-4</c:v>
                </c:pt>
                <c:pt idx="14">
                  <c:v>4.8255117672089254E-4</c:v>
                </c:pt>
              </c:numCache>
            </c:numRef>
          </c:xVal>
          <c:yVal>
            <c:numRef>
              <c:f>Results!$M$18:$M$35</c:f>
              <c:numCache>
                <c:formatCode>0.0</c:formatCode>
                <c:ptCount val="18"/>
                <c:pt idx="0">
                  <c:v>77.932205106129857</c:v>
                </c:pt>
                <c:pt idx="1">
                  <c:v>74.988157199683755</c:v>
                </c:pt>
                <c:pt idx="2">
                  <c:v>68.258904842091923</c:v>
                </c:pt>
                <c:pt idx="3">
                  <c:v>63.632543846247508</c:v>
                </c:pt>
                <c:pt idx="4">
                  <c:v>59.426761122752666</c:v>
                </c:pt>
                <c:pt idx="5">
                  <c:v>51.015195675762996</c:v>
                </c:pt>
                <c:pt idx="6">
                  <c:v>45.968256407569001</c:v>
                </c:pt>
                <c:pt idx="7">
                  <c:v>39.239004049977638</c:v>
                </c:pt>
                <c:pt idx="8">
                  <c:v>34.192064781783643</c:v>
                </c:pt>
                <c:pt idx="9">
                  <c:v>29.986282058288804</c:v>
                </c:pt>
                <c:pt idx="10">
                  <c:v>26.62165587949313</c:v>
                </c:pt>
                <c:pt idx="11">
                  <c:v>23.257029700696972</c:v>
                </c:pt>
                <c:pt idx="12">
                  <c:v>17.368933887804296</c:v>
                </c:pt>
                <c:pt idx="13">
                  <c:v>12.742572891959881</c:v>
                </c:pt>
                <c:pt idx="14">
                  <c:v>11.48083807491162</c:v>
                </c:pt>
              </c:numCache>
            </c:numRef>
          </c:yVal>
          <c:smooth val="0"/>
        </c:ser>
        <c:ser>
          <c:idx val="0"/>
          <c:order val="1"/>
          <c:tx>
            <c:v>Sieve Data</c:v>
          </c:tx>
          <c:spPr>
            <a:ln>
              <a:noFill/>
            </a:ln>
          </c:spPr>
          <c:marker>
            <c:symbol val="diamond"/>
            <c:size val="8"/>
            <c:spPr>
              <a:ln>
                <a:solidFill>
                  <a:srgbClr val="000000"/>
                </a:solidFill>
              </a:ln>
            </c:spPr>
          </c:marker>
          <c:xVal>
            <c:numRef>
              <c:f>Results!$F$42</c:f>
              <c:numCache>
                <c:formatCode>0.0000</c:formatCode>
                <c:ptCount val="1"/>
                <c:pt idx="0">
                  <c:v>6.3E-2</c:v>
                </c:pt>
              </c:numCache>
            </c:numRef>
          </c:xVal>
          <c:yVal>
            <c:numRef>
              <c:f>Results!$F$41</c:f>
              <c:numCache>
                <c:formatCode>0.00</c:formatCode>
                <c:ptCount val="1"/>
                <c:pt idx="0">
                  <c:v>85.890889545821025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874816"/>
        <c:axId val="295147136"/>
      </c:scatterChart>
      <c:valAx>
        <c:axId val="267874816"/>
        <c:scaling>
          <c:logBase val="10"/>
          <c:orientation val="maxMin"/>
          <c:max val="1"/>
          <c:min val="1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Diameter (mm)</a:t>
                </a:r>
              </a:p>
            </c:rich>
          </c:tx>
          <c:layout>
            <c:manualLayout>
              <c:xMode val="edge"/>
              <c:yMode val="edge"/>
              <c:x val="0.35651074589127685"/>
              <c:y val="0.92795955394083451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5147136"/>
        <c:crosses val="autoZero"/>
        <c:crossBetween val="midCat"/>
      </c:valAx>
      <c:valAx>
        <c:axId val="295147136"/>
        <c:scaling>
          <c:orientation val="minMax"/>
          <c:max val="100"/>
          <c:min val="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 pitchFamily="34" charset="0"/>
                    <a:ea typeface="Times New Roman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Mass Passing (%)</a:t>
                </a:r>
              </a:p>
            </c:rich>
          </c:tx>
          <c:layout>
            <c:manualLayout>
              <c:xMode val="edge"/>
              <c:yMode val="edge"/>
              <c:x val="2.402022756005057E-2"/>
              <c:y val="0.36878252139580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874816"/>
        <c:crosses val="autoZero"/>
        <c:crossBetween val="midCat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253301832181301"/>
          <c:y val="0.17637813314572789"/>
          <c:w val="0.19610688508822485"/>
          <c:h val="8.8320300168664476E-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</xdr:colOff>
      <xdr:row>1</xdr:row>
      <xdr:rowOff>0</xdr:rowOff>
    </xdr:from>
    <xdr:to>
      <xdr:col>11</xdr:col>
      <xdr:colOff>480060</xdr:colOff>
      <xdr:row>28</xdr:row>
      <xdr:rowOff>99060</xdr:rowOff>
    </xdr:to>
    <xdr:graphicFrame macro="">
      <xdr:nvGraphicFramePr>
        <xdr:cNvPr id="10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121920</xdr:rowOff>
    </xdr:from>
    <xdr:to>
      <xdr:col>12</xdr:col>
      <xdr:colOff>441960</xdr:colOff>
      <xdr:row>28</xdr:row>
      <xdr:rowOff>45720</xdr:rowOff>
    </xdr:to>
    <xdr:graphicFrame macro="">
      <xdr:nvGraphicFramePr>
        <xdr:cNvPr id="2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0.13212</cdr:x>
      <cdr:y>0.11421</cdr:y>
    </cdr:from>
    <cdr:to>
      <cdr:x>0.36006</cdr:x>
      <cdr:y>0.14984</cdr:y>
    </cdr:to>
    <cdr:sp macro="" textlink="">
      <cdr:nvSpPr>
        <cdr:cNvPr id="307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8467" y="633143"/>
          <a:ext cx="1791615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Sand</a:t>
          </a:r>
        </a:p>
      </cdr:txBody>
    </cdr:sp>
  </cdr:relSizeAnchor>
  <cdr:relSizeAnchor xmlns:cdr="http://schemas.openxmlformats.org/drawingml/2006/chartDrawing">
    <cdr:from>
      <cdr:x>0.35906</cdr:x>
      <cdr:y>0.11421</cdr:y>
    </cdr:from>
    <cdr:to>
      <cdr:x>0.64342</cdr:x>
      <cdr:y>0.14983</cdr:y>
    </cdr:to>
    <cdr:sp macro="" textlink="">
      <cdr:nvSpPr>
        <cdr:cNvPr id="307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2222" y="633143"/>
          <a:ext cx="2235079" cy="19746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Silt</a:t>
          </a:r>
        </a:p>
      </cdr:txBody>
    </cdr:sp>
  </cdr:relSizeAnchor>
  <cdr:relSizeAnchor xmlns:cdr="http://schemas.openxmlformats.org/drawingml/2006/chartDrawing">
    <cdr:from>
      <cdr:x>0.64342</cdr:x>
      <cdr:y>0.11421</cdr:y>
    </cdr:from>
    <cdr:to>
      <cdr:x>0.89026</cdr:x>
      <cdr:y>0.14984</cdr:y>
    </cdr:to>
    <cdr:sp macro="" textlink="">
      <cdr:nvSpPr>
        <cdr:cNvPr id="3078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57301" y="633143"/>
          <a:ext cx="1940169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Clay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8"/>
  <sheetViews>
    <sheetView tabSelected="1" workbookViewId="0">
      <selection activeCell="I7" sqref="I7:I10"/>
    </sheetView>
  </sheetViews>
  <sheetFormatPr defaultRowHeight="13.2" x14ac:dyDescent="0.25"/>
  <cols>
    <col min="1" max="1" width="2.6640625" customWidth="1"/>
    <col min="2" max="2" width="11.109375" customWidth="1"/>
    <col min="3" max="3" width="2.44140625" customWidth="1"/>
    <col min="4" max="4" width="7.6640625" customWidth="1"/>
    <col min="5" max="5" width="7.33203125" customWidth="1"/>
    <col min="6" max="6" width="11" customWidth="1"/>
    <col min="7" max="7" width="5.44140625" customWidth="1"/>
    <col min="8" max="8" width="5.33203125" customWidth="1"/>
    <col min="9" max="9" width="7.44140625" customWidth="1"/>
    <col min="10" max="10" width="9" customWidth="1"/>
    <col min="11" max="11" width="1.88671875" customWidth="1"/>
    <col min="13" max="14" width="4.5546875" customWidth="1"/>
    <col min="15" max="15" width="2" customWidth="1"/>
    <col min="16" max="16" width="8" customWidth="1"/>
    <col min="17" max="17" width="5.44140625" customWidth="1"/>
    <col min="18" max="18" width="2.33203125" customWidth="1"/>
    <col min="19" max="19" width="2.44140625" customWidth="1"/>
    <col min="21" max="21" width="14.44140625" bestFit="1" customWidth="1"/>
  </cols>
  <sheetData>
    <row r="1" spans="1:26" ht="21" customHeight="1" thickBot="1" x14ac:dyDescent="0.3">
      <c r="A1" s="3"/>
      <c r="B1" s="137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3"/>
    </row>
    <row r="2" spans="1:26" ht="17.25" customHeight="1" x14ac:dyDescent="0.25">
      <c r="A2" s="3"/>
      <c r="B2" s="112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38" t="s">
        <v>31</v>
      </c>
      <c r="N2" s="138"/>
      <c r="O2" s="138"/>
      <c r="P2" s="123" t="s">
        <v>68</v>
      </c>
      <c r="Q2" s="120"/>
      <c r="R2" s="3"/>
      <c r="T2" s="22"/>
      <c r="U2" s="25"/>
      <c r="V2" s="22"/>
      <c r="W2" s="22"/>
      <c r="X2" s="22"/>
      <c r="Y2" s="22"/>
      <c r="Z2" s="22"/>
    </row>
    <row r="3" spans="1:26" ht="17.25" customHeight="1" thickBot="1" x14ac:dyDescent="0.3">
      <c r="A3" s="3"/>
      <c r="B3" s="139" t="s">
        <v>21</v>
      </c>
      <c r="C3" s="140"/>
      <c r="D3" s="56" t="s">
        <v>40</v>
      </c>
      <c r="E3" s="56"/>
      <c r="F3" s="56"/>
      <c r="G3" s="29"/>
      <c r="H3" s="29"/>
      <c r="I3" s="29"/>
      <c r="J3" s="29"/>
      <c r="K3" s="29"/>
      <c r="L3" s="30"/>
      <c r="M3" s="141" t="s">
        <v>36</v>
      </c>
      <c r="N3" s="141"/>
      <c r="O3" s="141"/>
      <c r="P3" s="124" t="s">
        <v>41</v>
      </c>
      <c r="Q3" s="121"/>
      <c r="R3" s="3"/>
      <c r="T3" s="22"/>
      <c r="U3" s="22"/>
      <c r="V3" s="22"/>
      <c r="W3" s="22"/>
      <c r="X3" s="22"/>
      <c r="Y3" s="23"/>
      <c r="Z3" s="22"/>
    </row>
    <row r="4" spans="1:26" ht="17.25" customHeight="1" x14ac:dyDescent="0.25">
      <c r="A4" s="3"/>
      <c r="B4" s="31"/>
      <c r="C4" s="26"/>
      <c r="D4" s="30"/>
      <c r="E4" s="70"/>
      <c r="F4" s="70"/>
      <c r="G4" s="30"/>
      <c r="H4" s="30"/>
      <c r="I4" s="30"/>
      <c r="J4" s="30"/>
      <c r="K4" s="104"/>
      <c r="L4" s="30"/>
      <c r="M4" s="141" t="s">
        <v>37</v>
      </c>
      <c r="N4" s="141"/>
      <c r="O4" s="141"/>
      <c r="P4" s="125">
        <v>40302</v>
      </c>
      <c r="Q4" s="122"/>
      <c r="R4" s="3"/>
      <c r="T4" s="22"/>
      <c r="U4" s="22"/>
      <c r="V4" s="22"/>
      <c r="W4" s="22"/>
      <c r="X4" s="22"/>
      <c r="Y4" s="23"/>
      <c r="Z4" s="22"/>
    </row>
    <row r="5" spans="1:26" ht="17.25" customHeight="1" thickBot="1" x14ac:dyDescent="0.3">
      <c r="A5" s="3"/>
      <c r="B5" s="139" t="s">
        <v>22</v>
      </c>
      <c r="C5" s="140"/>
      <c r="D5" s="118" t="s">
        <v>66</v>
      </c>
      <c r="E5" s="119"/>
      <c r="F5" s="30"/>
      <c r="G5" s="32"/>
      <c r="H5" s="33" t="s">
        <v>39</v>
      </c>
      <c r="I5" s="34" t="s">
        <v>38</v>
      </c>
      <c r="J5" s="35"/>
      <c r="K5" s="104"/>
      <c r="L5" s="36" t="s">
        <v>1</v>
      </c>
      <c r="M5" s="35"/>
      <c r="N5" s="35"/>
      <c r="O5" s="104"/>
      <c r="P5" s="30"/>
      <c r="R5" s="11"/>
      <c r="T5" s="22"/>
      <c r="U5" s="23"/>
      <c r="V5" s="22"/>
      <c r="W5" s="22"/>
      <c r="X5" s="24"/>
      <c r="Y5" s="23"/>
      <c r="Z5" s="22"/>
    </row>
    <row r="6" spans="1:26" ht="17.25" customHeight="1" x14ac:dyDescent="0.25">
      <c r="A6" s="3"/>
      <c r="B6" s="139" t="s">
        <v>23</v>
      </c>
      <c r="C6" s="140"/>
      <c r="D6" s="38" t="s">
        <v>69</v>
      </c>
      <c r="E6" s="39"/>
      <c r="F6" s="30"/>
      <c r="G6" s="70"/>
      <c r="H6" s="26" t="s">
        <v>16</v>
      </c>
      <c r="I6" s="107">
        <v>98</v>
      </c>
      <c r="J6" s="30"/>
      <c r="K6" s="104"/>
      <c r="L6" s="26" t="s">
        <v>15</v>
      </c>
      <c r="M6" s="156">
        <v>1000</v>
      </c>
      <c r="N6" s="156"/>
      <c r="O6" s="29" t="s">
        <v>12</v>
      </c>
      <c r="R6" s="11"/>
      <c r="T6" s="22"/>
      <c r="U6" s="101"/>
      <c r="V6" s="104"/>
      <c r="W6" s="104"/>
      <c r="X6" s="110"/>
      <c r="Y6" s="111"/>
      <c r="Z6" s="104"/>
    </row>
    <row r="7" spans="1:26" ht="17.25" customHeight="1" x14ac:dyDescent="0.25">
      <c r="A7" s="3"/>
      <c r="B7" s="139" t="s">
        <v>24</v>
      </c>
      <c r="C7" s="140"/>
      <c r="D7" s="38" t="s">
        <v>67</v>
      </c>
      <c r="E7" s="39"/>
      <c r="F7" s="30"/>
      <c r="G7" s="30"/>
      <c r="H7" s="26" t="s">
        <v>15</v>
      </c>
      <c r="I7" s="40">
        <v>69.59</v>
      </c>
      <c r="J7" s="27" t="s">
        <v>12</v>
      </c>
      <c r="K7" s="28"/>
      <c r="L7" s="26" t="s">
        <v>20</v>
      </c>
      <c r="M7" s="157">
        <v>28.77</v>
      </c>
      <c r="N7" s="157"/>
      <c r="O7" s="29" t="s">
        <v>13</v>
      </c>
      <c r="Q7" s="9"/>
      <c r="R7" s="3"/>
      <c r="T7" s="22"/>
      <c r="U7" s="104"/>
      <c r="V7" s="104"/>
      <c r="W7" s="104"/>
      <c r="X7" s="104"/>
      <c r="Y7" s="104"/>
      <c r="Z7" s="104"/>
    </row>
    <row r="8" spans="1:26" ht="17.25" customHeight="1" thickBot="1" x14ac:dyDescent="0.3">
      <c r="A8" s="3"/>
      <c r="B8" s="41"/>
      <c r="C8" s="30"/>
      <c r="D8" s="26" t="s">
        <v>14</v>
      </c>
      <c r="E8" s="42">
        <v>2.77</v>
      </c>
      <c r="F8" s="27"/>
      <c r="G8" s="27"/>
      <c r="H8" s="43" t="s">
        <v>18</v>
      </c>
      <c r="I8" s="44">
        <v>8.1999999999999993</v>
      </c>
      <c r="J8" s="27" t="s">
        <v>6</v>
      </c>
      <c r="K8" s="28"/>
      <c r="L8" s="19" t="s">
        <v>61</v>
      </c>
      <c r="M8" s="35"/>
      <c r="N8" s="35"/>
      <c r="O8" s="35"/>
      <c r="Q8" s="108"/>
      <c r="R8" s="11"/>
      <c r="T8" s="22"/>
      <c r="U8" s="29"/>
      <c r="V8" s="29"/>
      <c r="W8" s="29"/>
      <c r="X8" s="29"/>
      <c r="Y8" s="28"/>
      <c r="Z8" s="104"/>
    </row>
    <row r="9" spans="1:26" ht="17.25" customHeight="1" x14ac:dyDescent="0.25">
      <c r="A9" s="3"/>
      <c r="B9" s="41"/>
      <c r="C9" s="30"/>
      <c r="D9" s="26" t="s">
        <v>9</v>
      </c>
      <c r="E9" s="45">
        <f>$O$9-$O$10-$E$10+$F$39</f>
        <v>37.210000000000008</v>
      </c>
      <c r="F9" s="21" t="s">
        <v>11</v>
      </c>
      <c r="G9" s="21"/>
      <c r="H9" s="43" t="s">
        <v>19</v>
      </c>
      <c r="I9" s="44">
        <v>17.5</v>
      </c>
      <c r="J9" s="27" t="s">
        <v>6</v>
      </c>
      <c r="K9" s="28"/>
      <c r="L9" s="138" t="s">
        <v>62</v>
      </c>
      <c r="M9" s="138"/>
      <c r="N9" s="138"/>
      <c r="O9" s="135">
        <v>204.18</v>
      </c>
      <c r="P9" s="135"/>
      <c r="Q9" t="s">
        <v>11</v>
      </c>
      <c r="R9" s="11"/>
      <c r="T9" s="22"/>
      <c r="U9" s="114"/>
      <c r="V9" s="29"/>
      <c r="W9" s="29"/>
      <c r="X9" s="29"/>
      <c r="Y9" s="28"/>
      <c r="Z9" s="104"/>
    </row>
    <row r="10" spans="1:26" ht="17.25" customHeight="1" x14ac:dyDescent="0.25">
      <c r="A10" s="3"/>
      <c r="B10" s="41"/>
      <c r="C10" s="30"/>
      <c r="D10" s="26" t="s">
        <v>10</v>
      </c>
      <c r="E10" s="45">
        <v>5</v>
      </c>
      <c r="F10" s="21" t="s">
        <v>11</v>
      </c>
      <c r="G10" s="21"/>
      <c r="H10" s="26" t="s">
        <v>17</v>
      </c>
      <c r="I10" s="44">
        <v>0.4</v>
      </c>
      <c r="J10" s="27" t="s">
        <v>5</v>
      </c>
      <c r="K10" s="28"/>
      <c r="L10" s="140" t="s">
        <v>63</v>
      </c>
      <c r="M10" s="140"/>
      <c r="N10" s="140"/>
      <c r="O10" s="136">
        <v>167.22</v>
      </c>
      <c r="P10" s="136"/>
      <c r="Q10" t="s">
        <v>11</v>
      </c>
      <c r="R10" s="11"/>
      <c r="T10" s="22"/>
      <c r="U10" s="104"/>
      <c r="V10" s="104"/>
      <c r="W10" s="104"/>
      <c r="X10" s="104"/>
      <c r="Y10" s="104"/>
      <c r="Z10" s="104"/>
    </row>
    <row r="11" spans="1:26" ht="6" customHeight="1" x14ac:dyDescent="0.25">
      <c r="A11" s="3"/>
      <c r="B11" s="41"/>
      <c r="C11" s="30"/>
      <c r="D11" s="26"/>
      <c r="E11" s="73"/>
      <c r="F11" s="21"/>
      <c r="G11" s="21"/>
      <c r="H11" s="26"/>
      <c r="I11" s="30"/>
      <c r="J11" s="27"/>
      <c r="K11" s="28"/>
      <c r="P11" s="8"/>
      <c r="Q11" s="9"/>
      <c r="R11" s="12"/>
      <c r="T11" s="22"/>
      <c r="U11" s="104"/>
      <c r="V11" s="104"/>
      <c r="W11" s="104"/>
      <c r="X11" s="104"/>
      <c r="Y11" s="104"/>
      <c r="Z11" s="104"/>
    </row>
    <row r="12" spans="1:26" ht="17.25" customHeight="1" x14ac:dyDescent="0.25">
      <c r="A12" s="3"/>
      <c r="B12" s="41"/>
      <c r="C12" s="30"/>
      <c r="D12" s="27" t="s">
        <v>42</v>
      </c>
      <c r="E12" s="46"/>
      <c r="F12" s="21"/>
      <c r="G12" s="21"/>
      <c r="H12" s="26"/>
      <c r="I12" s="30"/>
      <c r="J12" s="72" t="s">
        <v>45</v>
      </c>
      <c r="K12" s="72"/>
      <c r="L12" s="30"/>
      <c r="M12" s="30"/>
      <c r="N12" s="104"/>
      <c r="O12" s="30"/>
      <c r="P12" s="30"/>
      <c r="Q12" s="37"/>
      <c r="R12" s="3"/>
      <c r="T12" s="22"/>
      <c r="U12" s="22"/>
      <c r="V12" s="22"/>
      <c r="W12" s="22"/>
      <c r="X12" s="22"/>
      <c r="Y12" s="22"/>
      <c r="Z12" s="22"/>
    </row>
    <row r="13" spans="1:26" ht="6" customHeight="1" thickBot="1" x14ac:dyDescent="0.3">
      <c r="A13" s="3"/>
      <c r="B13" s="41"/>
      <c r="C13" s="30"/>
      <c r="D13" s="30"/>
      <c r="E13" s="21"/>
      <c r="F13" s="21"/>
      <c r="G13" s="21"/>
      <c r="H13" s="30"/>
      <c r="I13" s="30"/>
      <c r="J13" s="30"/>
      <c r="K13" s="104"/>
      <c r="L13" s="30"/>
      <c r="M13" s="30"/>
      <c r="N13" s="104"/>
      <c r="O13" s="30"/>
      <c r="P13" s="30"/>
      <c r="Q13" s="37"/>
      <c r="R13" s="3"/>
      <c r="T13" s="22"/>
      <c r="U13" s="22"/>
      <c r="V13" s="22"/>
      <c r="W13" s="22"/>
      <c r="X13" s="22"/>
      <c r="Y13" s="22"/>
      <c r="Z13" s="22"/>
    </row>
    <row r="14" spans="1:26" ht="13.8" thickBot="1" x14ac:dyDescent="0.3">
      <c r="A14" s="3"/>
      <c r="B14" s="47" t="s">
        <v>2</v>
      </c>
      <c r="C14" s="48"/>
      <c r="D14" s="48"/>
      <c r="E14" s="48"/>
      <c r="F14" s="48"/>
      <c r="G14" s="48"/>
      <c r="H14" s="48"/>
      <c r="I14" s="49"/>
      <c r="J14" s="144" t="s">
        <v>3</v>
      </c>
      <c r="K14" s="145"/>
      <c r="L14" s="146"/>
      <c r="M14" s="47" t="s">
        <v>4</v>
      </c>
      <c r="N14" s="48"/>
      <c r="O14" s="48"/>
      <c r="P14" s="48"/>
      <c r="Q14" s="49"/>
      <c r="R14" s="3"/>
      <c r="T14" s="22"/>
      <c r="U14" s="22"/>
      <c r="V14" s="22"/>
      <c r="W14" s="22"/>
      <c r="X14" s="22"/>
      <c r="Y14" s="22"/>
      <c r="Z14" s="22"/>
    </row>
    <row r="15" spans="1:26" ht="12.75" customHeight="1" x14ac:dyDescent="0.25">
      <c r="A15" s="3"/>
      <c r="B15" s="158" t="s">
        <v>46</v>
      </c>
      <c r="C15" s="185"/>
      <c r="D15" s="159"/>
      <c r="E15" s="197" t="s">
        <v>57</v>
      </c>
      <c r="F15" s="200" t="s">
        <v>47</v>
      </c>
      <c r="G15" s="203" t="s">
        <v>48</v>
      </c>
      <c r="H15" s="204"/>
      <c r="I15" s="194" t="s">
        <v>43</v>
      </c>
      <c r="J15" s="158" t="s">
        <v>56</v>
      </c>
      <c r="K15" s="159"/>
      <c r="L15" s="194" t="s">
        <v>49</v>
      </c>
      <c r="M15" s="158" t="s">
        <v>44</v>
      </c>
      <c r="N15" s="185"/>
      <c r="O15" s="159"/>
      <c r="P15" s="188" t="s">
        <v>64</v>
      </c>
      <c r="Q15" s="189"/>
      <c r="R15" s="3"/>
      <c r="T15" s="22"/>
      <c r="U15" s="25"/>
      <c r="V15" s="22"/>
      <c r="W15" s="22"/>
      <c r="X15" s="22"/>
      <c r="Y15" s="22"/>
      <c r="Z15" s="22"/>
    </row>
    <row r="16" spans="1:26" x14ac:dyDescent="0.25">
      <c r="A16" s="3"/>
      <c r="B16" s="160"/>
      <c r="C16" s="186"/>
      <c r="D16" s="161"/>
      <c r="E16" s="198"/>
      <c r="F16" s="201"/>
      <c r="G16" s="205"/>
      <c r="H16" s="206"/>
      <c r="I16" s="195"/>
      <c r="J16" s="160"/>
      <c r="K16" s="161"/>
      <c r="L16" s="195"/>
      <c r="M16" s="160"/>
      <c r="N16" s="186"/>
      <c r="O16" s="161"/>
      <c r="P16" s="190"/>
      <c r="Q16" s="191"/>
      <c r="R16" s="3"/>
      <c r="T16" s="22"/>
      <c r="U16" s="23"/>
      <c r="V16" s="22"/>
      <c r="W16" s="22"/>
      <c r="X16" s="22"/>
      <c r="Y16" s="23"/>
      <c r="Z16" s="22"/>
    </row>
    <row r="17" spans="1:37" ht="13.8" thickBot="1" x14ac:dyDescent="0.3">
      <c r="A17" s="3"/>
      <c r="B17" s="162"/>
      <c r="C17" s="187"/>
      <c r="D17" s="163"/>
      <c r="E17" s="199"/>
      <c r="F17" s="202"/>
      <c r="G17" s="207"/>
      <c r="H17" s="208"/>
      <c r="I17" s="196"/>
      <c r="J17" s="162"/>
      <c r="K17" s="163"/>
      <c r="L17" s="196"/>
      <c r="M17" s="162"/>
      <c r="N17" s="187"/>
      <c r="O17" s="163"/>
      <c r="P17" s="192"/>
      <c r="Q17" s="193"/>
      <c r="R17" s="3"/>
      <c r="T17" s="22"/>
      <c r="U17" s="23"/>
      <c r="V17" s="95" t="s">
        <v>50</v>
      </c>
      <c r="W17" s="104"/>
      <c r="X17" s="104"/>
      <c r="Y17" s="101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t="14.25" customHeight="1" x14ac:dyDescent="0.25">
      <c r="A18" s="3"/>
      <c r="B18" s="147">
        <f>$P$4</f>
        <v>40302</v>
      </c>
      <c r="C18" s="148"/>
      <c r="D18" s="149"/>
      <c r="E18" s="58">
        <v>0.25</v>
      </c>
      <c r="F18" s="64">
        <v>1022.4</v>
      </c>
      <c r="G18" s="129">
        <f t="shared" ref="G18:G23" si="0">((1.0042-(5*10^-6)*$I18*$I18+5*10^-6*$I18)*1000/0.998206)+$I$10</f>
        <v>1003.8702255846989</v>
      </c>
      <c r="H18" s="130" t="e">
        <f>(1.0042-(5*10^-6)*#REF!*#REF!+5*10^-6*#REF!)*1000/0.998206</f>
        <v>#REF!</v>
      </c>
      <c r="I18" s="50">
        <v>23</v>
      </c>
      <c r="J18" s="210">
        <f t="shared" ref="J18:J23" si="1">(0.004*I18*I18-0.4098*I18+16.689)/1000/980.7</f>
        <v>9.5641888447027625E-6</v>
      </c>
      <c r="K18" s="211"/>
      <c r="L18" s="50">
        <f>I$9-(F18+I$10-1000)/(1035-1000)*(I$9-I$8)</f>
        <v>11.441714285714298</v>
      </c>
      <c r="M18" s="153">
        <f>E$8/(E$8-1)*M$6/$E$9*(F18-G18)/10</f>
        <v>77.932205106129857</v>
      </c>
      <c r="N18" s="154"/>
      <c r="O18" s="155"/>
      <c r="P18" s="142">
        <f t="shared" ref="P18:P32" si="2">(18*J18/(E$8-1)*L18/E18/60)^0.5*10</f>
        <v>8.6133800580380018E-2</v>
      </c>
      <c r="Q18" s="143"/>
      <c r="R18" s="3"/>
      <c r="W18" s="102"/>
      <c r="X18" s="29"/>
      <c r="Y18" s="29"/>
      <c r="Z18" s="29"/>
      <c r="AA18" s="29"/>
      <c r="AB18" s="209"/>
      <c r="AC18" s="209"/>
      <c r="AD18" s="209"/>
      <c r="AE18" s="209"/>
      <c r="AF18" s="30"/>
      <c r="AG18" s="30"/>
      <c r="AH18" s="30"/>
      <c r="AI18" s="30"/>
      <c r="AJ18" s="30"/>
      <c r="AK18" s="30"/>
    </row>
    <row r="19" spans="1:37" ht="14.25" customHeight="1" x14ac:dyDescent="0.25">
      <c r="A19" s="3"/>
      <c r="B19" s="150">
        <f>$P$4</f>
        <v>40302</v>
      </c>
      <c r="C19" s="151"/>
      <c r="D19" s="152"/>
      <c r="E19" s="58">
        <v>0.5</v>
      </c>
      <c r="F19" s="65">
        <v>1021.7</v>
      </c>
      <c r="G19" s="129">
        <f t="shared" si="0"/>
        <v>1003.8702255846989</v>
      </c>
      <c r="H19" s="130" t="e">
        <f>(1.0042-(5*10^-6)*#REF!*#REF!+5*10^-6*#REF!)*1000/0.998206</f>
        <v>#REF!</v>
      </c>
      <c r="I19" s="50">
        <v>23</v>
      </c>
      <c r="J19" s="126">
        <f t="shared" si="1"/>
        <v>9.5641888447027625E-6</v>
      </c>
      <c r="K19" s="127"/>
      <c r="L19" s="50">
        <f>I$9-(F19+I$10-1000)/(1035-1000)*(I$9-I$8)</f>
        <v>11.62771428571428</v>
      </c>
      <c r="M19" s="128">
        <f>E$8/(E$8-1)*M$6/$E$9*(F19-G19)/10</f>
        <v>74.988157199683755</v>
      </c>
      <c r="N19" s="129"/>
      <c r="O19" s="130"/>
      <c r="P19" s="142">
        <f t="shared" si="2"/>
        <v>6.1398850334518959E-2</v>
      </c>
      <c r="Q19" s="143"/>
      <c r="R19" s="3"/>
      <c r="W19" s="29"/>
      <c r="X19" s="29"/>
      <c r="Y19" s="29"/>
      <c r="Z19" s="74"/>
      <c r="AA19" s="30"/>
      <c r="AB19" s="30"/>
      <c r="AC19" s="30"/>
      <c r="AD19" s="30"/>
      <c r="AE19" s="212"/>
      <c r="AF19" s="212"/>
      <c r="AG19" s="213"/>
      <c r="AH19" s="213"/>
      <c r="AI19" s="103"/>
      <c r="AJ19" s="103"/>
      <c r="AK19" s="30"/>
    </row>
    <row r="20" spans="1:37" ht="14.25" customHeight="1" x14ac:dyDescent="0.25">
      <c r="A20" s="3"/>
      <c r="B20" s="150">
        <f>$P$4</f>
        <v>40302</v>
      </c>
      <c r="C20" s="151"/>
      <c r="D20" s="152"/>
      <c r="E20" s="58">
        <v>1</v>
      </c>
      <c r="F20" s="65">
        <v>1020.1</v>
      </c>
      <c r="G20" s="129">
        <f t="shared" si="0"/>
        <v>1003.8702255846989</v>
      </c>
      <c r="H20" s="130" t="e">
        <f>(1.0042-(5*10^-6)*#REF!*#REF!+5*10^-6*#REF!)*1000/0.998206</f>
        <v>#REF!</v>
      </c>
      <c r="I20" s="50">
        <v>23</v>
      </c>
      <c r="J20" s="126">
        <f t="shared" si="1"/>
        <v>9.5641888447027625E-6</v>
      </c>
      <c r="K20" s="127"/>
      <c r="L20" s="50">
        <f>I$9-(F20+I$10-1000)/(1035-1000)*(I$9-I$8)</f>
        <v>12.052857142857142</v>
      </c>
      <c r="M20" s="128">
        <f>E$8/(E$8-1)*M$6/$E$9*(F20-G20)/10</f>
        <v>68.258904842091923</v>
      </c>
      <c r="N20" s="129"/>
      <c r="O20" s="130"/>
      <c r="P20" s="142">
        <f t="shared" si="2"/>
        <v>4.4202117027395467E-2</v>
      </c>
      <c r="Q20" s="143"/>
      <c r="R20" s="3"/>
      <c r="W20" s="29"/>
      <c r="X20" s="29"/>
      <c r="Y20" s="29"/>
      <c r="Z20" s="75"/>
      <c r="AA20" s="30"/>
      <c r="AB20" s="30"/>
      <c r="AC20" s="30"/>
      <c r="AD20" s="30"/>
      <c r="AE20" s="214"/>
      <c r="AF20" s="214"/>
      <c r="AG20" s="213"/>
      <c r="AH20" s="213"/>
      <c r="AI20" s="103"/>
      <c r="AJ20" s="103"/>
      <c r="AK20" s="30"/>
    </row>
    <row r="21" spans="1:37" ht="14.25" customHeight="1" x14ac:dyDescent="0.25">
      <c r="A21" s="3"/>
      <c r="B21" s="150">
        <f>$P$4</f>
        <v>40302</v>
      </c>
      <c r="C21" s="151"/>
      <c r="D21" s="152"/>
      <c r="E21" s="58">
        <v>1.5</v>
      </c>
      <c r="F21" s="65">
        <v>1019</v>
      </c>
      <c r="G21" s="129">
        <f t="shared" si="0"/>
        <v>1003.8702255846989</v>
      </c>
      <c r="H21" s="130" t="e">
        <f>(1.0042-(5*10^-6)*#REF!*#REF!+5*10^-6*#REF!)*1000/0.998206</f>
        <v>#REF!</v>
      </c>
      <c r="I21" s="50">
        <v>23</v>
      </c>
      <c r="J21" s="126">
        <f t="shared" si="1"/>
        <v>9.5641888447027625E-6</v>
      </c>
      <c r="K21" s="127"/>
      <c r="L21" s="50">
        <f>I$9-(F21+I$10-1000)/(1035-1000)*(I$9-I$8)</f>
        <v>12.345142857142864</v>
      </c>
      <c r="M21" s="128">
        <f>E$8/(E$8-1)*M$6/$E$9*(F21-G21)/10</f>
        <v>63.632543846247508</v>
      </c>
      <c r="N21" s="129"/>
      <c r="O21" s="130"/>
      <c r="P21" s="142">
        <f t="shared" si="2"/>
        <v>3.6525863849465524E-2</v>
      </c>
      <c r="Q21" s="143"/>
      <c r="R21" s="3"/>
      <c r="W21" s="29"/>
      <c r="X21" s="29"/>
      <c r="Y21" s="29"/>
      <c r="Z21" s="76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</row>
    <row r="22" spans="1:37" ht="14.25" customHeight="1" x14ac:dyDescent="0.25">
      <c r="A22" s="3"/>
      <c r="B22" s="169">
        <f>$P$4</f>
        <v>40302</v>
      </c>
      <c r="C22" s="170"/>
      <c r="D22" s="171"/>
      <c r="E22" s="59">
        <v>2</v>
      </c>
      <c r="F22" s="66">
        <v>1018</v>
      </c>
      <c r="G22" s="182">
        <f t="shared" si="0"/>
        <v>1003.8702255846989</v>
      </c>
      <c r="H22" s="183" t="e">
        <f>(1.0042-(5*10^-6)*#REF!*#REF!+5*10^-6*#REF!)*1000/0.998206</f>
        <v>#REF!</v>
      </c>
      <c r="I22" s="51">
        <v>23</v>
      </c>
      <c r="J22" s="131">
        <f t="shared" si="1"/>
        <v>9.5641888447027625E-6</v>
      </c>
      <c r="K22" s="132"/>
      <c r="L22" s="51">
        <f>I$9-(F22+I$10-1000)/(1035-1000)*(I$9-I$8)</f>
        <v>12.610857142857149</v>
      </c>
      <c r="M22" s="184">
        <f>E$8/(E$8-1)*M$6/$E$9*(F22-G22)/10</f>
        <v>59.426761122752666</v>
      </c>
      <c r="N22" s="182"/>
      <c r="O22" s="183"/>
      <c r="P22" s="175">
        <f t="shared" si="2"/>
        <v>3.1970937439251446E-2</v>
      </c>
      <c r="Q22" s="176"/>
      <c r="R22" s="3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1:37" ht="14.25" customHeight="1" x14ac:dyDescent="0.25">
      <c r="A23" s="3"/>
      <c r="B23" s="172">
        <f>$P$4+(E23/60/24)</f>
        <v>40302.00277777778</v>
      </c>
      <c r="C23" s="173"/>
      <c r="D23" s="174"/>
      <c r="E23" s="60">
        <v>4</v>
      </c>
      <c r="F23" s="67">
        <v>1016</v>
      </c>
      <c r="G23" s="177">
        <f t="shared" si="0"/>
        <v>1003.8702255846989</v>
      </c>
      <c r="H23" s="178" t="e">
        <f>(1.0042-(5*10^-6)*#REF!*#REF!+5*10^-6*#REF!)*1000/0.998206</f>
        <v>#REF!</v>
      </c>
      <c r="I23" s="52">
        <v>23</v>
      </c>
      <c r="J23" s="133">
        <f t="shared" si="1"/>
        <v>9.5641888447027625E-6</v>
      </c>
      <c r="K23" s="134"/>
      <c r="L23" s="53">
        <f t="shared" ref="L23:L32" si="3">I$9-(F23+I$10-1000)/(1035-1000)*(I$9-I$8)-$I$7/$M$7/2</f>
        <v>11.932866180048666</v>
      </c>
      <c r="M23" s="179">
        <f t="shared" ref="M23:M32" si="4">E$8/(E$8-1)*M$6/E$9*(F23-G23)/10</f>
        <v>51.015195675762996</v>
      </c>
      <c r="N23" s="177"/>
      <c r="O23" s="178"/>
      <c r="P23" s="180">
        <f t="shared" si="2"/>
        <v>2.1990770945988922E-2</v>
      </c>
      <c r="Q23" s="181"/>
      <c r="R23" s="3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1:37" ht="14.25" customHeight="1" x14ac:dyDescent="0.25">
      <c r="A24" s="3"/>
      <c r="B24" s="150">
        <f t="shared" ref="B24:B32" si="5">$P$4+(E24/60/24)</f>
        <v>40302.005555555559</v>
      </c>
      <c r="C24" s="151"/>
      <c r="D24" s="152"/>
      <c r="E24" s="61">
        <v>8</v>
      </c>
      <c r="F24" s="68">
        <v>1014.8</v>
      </c>
      <c r="G24" s="129">
        <f t="shared" ref="G24:G32" si="6">((1.0042-(5*10^-6)*$I24*$I24+5*10^-6*$I24)*1000/0.998206)+$I$10</f>
        <v>1003.8702255846989</v>
      </c>
      <c r="H24" s="130" t="e">
        <f>(1.0042-(5*10^-6)*#REF!*#REF!+5*10^-6*#REF!)*1000/0.998206</f>
        <v>#REF!</v>
      </c>
      <c r="I24" s="50">
        <v>23</v>
      </c>
      <c r="J24" s="126">
        <f t="shared" ref="J24:J32" si="7">(0.004*I24*I24-0.4098*I24+16.689)/1000/980.7</f>
        <v>9.5641888447027625E-6</v>
      </c>
      <c r="K24" s="127"/>
      <c r="L24" s="50">
        <f t="shared" si="3"/>
        <v>12.251723322905821</v>
      </c>
      <c r="M24" s="128">
        <f t="shared" si="4"/>
        <v>45.968256407569001</v>
      </c>
      <c r="N24" s="129"/>
      <c r="O24" s="130"/>
      <c r="P24" s="142">
        <f t="shared" si="2"/>
        <v>1.5756206440135062E-2</v>
      </c>
      <c r="Q24" s="143"/>
      <c r="R24" s="3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 ht="14.25" customHeight="1" x14ac:dyDescent="0.25">
      <c r="A25" s="3"/>
      <c r="B25" s="150">
        <f t="shared" si="5"/>
        <v>40302.011111111111</v>
      </c>
      <c r="C25" s="151"/>
      <c r="D25" s="152"/>
      <c r="E25" s="60">
        <v>16</v>
      </c>
      <c r="F25" s="68">
        <v>1013.2</v>
      </c>
      <c r="G25" s="129">
        <f t="shared" si="6"/>
        <v>1003.8702255846989</v>
      </c>
      <c r="H25" s="130" t="e">
        <f>(1.0042-(5*10^-6)*#REF!*#REF!+5*10^-6*#REF!)*1000/0.998206</f>
        <v>#REF!</v>
      </c>
      <c r="I25" s="50">
        <v>23</v>
      </c>
      <c r="J25" s="126">
        <f t="shared" si="7"/>
        <v>9.5641888447027625E-6</v>
      </c>
      <c r="K25" s="127"/>
      <c r="L25" s="50">
        <f t="shared" si="3"/>
        <v>12.676866180048656</v>
      </c>
      <c r="M25" s="128">
        <f t="shared" si="4"/>
        <v>39.239004049977638</v>
      </c>
      <c r="N25" s="129"/>
      <c r="O25" s="130"/>
      <c r="P25" s="142">
        <f t="shared" si="2"/>
        <v>1.1332977514692628E-2</v>
      </c>
      <c r="Q25" s="143"/>
      <c r="R25" s="3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37" ht="14.25" customHeight="1" x14ac:dyDescent="0.25">
      <c r="A26" s="3"/>
      <c r="B26" s="150">
        <f t="shared" si="5"/>
        <v>40302.022222222222</v>
      </c>
      <c r="C26" s="151"/>
      <c r="D26" s="152"/>
      <c r="E26" s="58">
        <v>32</v>
      </c>
      <c r="F26" s="68">
        <v>1012</v>
      </c>
      <c r="G26" s="129">
        <f t="shared" si="6"/>
        <v>1003.8702255846989</v>
      </c>
      <c r="H26" s="130" t="e">
        <f>(1.0042-(5*10^-6)*#REF!*#REF!+5*10^-6*#REF!)*1000/0.998206</f>
        <v>#REF!</v>
      </c>
      <c r="I26" s="50">
        <v>23</v>
      </c>
      <c r="J26" s="126">
        <f t="shared" si="7"/>
        <v>9.5641888447027625E-6</v>
      </c>
      <c r="K26" s="127"/>
      <c r="L26" s="50">
        <f t="shared" si="3"/>
        <v>12.99572332290581</v>
      </c>
      <c r="M26" s="128">
        <f t="shared" si="4"/>
        <v>34.192064781783643</v>
      </c>
      <c r="N26" s="129"/>
      <c r="O26" s="130"/>
      <c r="P26" s="142">
        <f t="shared" si="2"/>
        <v>8.1137814347216636E-3</v>
      </c>
      <c r="Q26" s="143"/>
      <c r="R26" s="3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spans="1:37" ht="14.25" customHeight="1" x14ac:dyDescent="0.25">
      <c r="A27" s="3"/>
      <c r="B27" s="150">
        <f t="shared" si="5"/>
        <v>40302.044444444444</v>
      </c>
      <c r="C27" s="151"/>
      <c r="D27" s="152"/>
      <c r="E27" s="58">
        <v>64</v>
      </c>
      <c r="F27" s="68">
        <v>1011</v>
      </c>
      <c r="G27" s="129">
        <f t="shared" si="6"/>
        <v>1003.8702255846989</v>
      </c>
      <c r="H27" s="130" t="e">
        <f>(1.0042-(5*10^-6)*#REF!*#REF!+5*10^-6*#REF!)*1000/0.998206</f>
        <v>#REF!</v>
      </c>
      <c r="I27" s="50">
        <v>23</v>
      </c>
      <c r="J27" s="126">
        <f t="shared" si="7"/>
        <v>9.5641888447027625E-6</v>
      </c>
      <c r="K27" s="127"/>
      <c r="L27" s="50">
        <f t="shared" si="3"/>
        <v>13.261437608620096</v>
      </c>
      <c r="M27" s="128">
        <f t="shared" si="4"/>
        <v>29.986282058288804</v>
      </c>
      <c r="N27" s="129"/>
      <c r="O27" s="130"/>
      <c r="P27" s="142">
        <f t="shared" si="2"/>
        <v>5.7956664306434685E-3</v>
      </c>
      <c r="Q27" s="143"/>
      <c r="R27" s="3"/>
      <c r="W27" s="30"/>
      <c r="X27" s="30"/>
      <c r="Y27" s="105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1:37" ht="14.25" customHeight="1" x14ac:dyDescent="0.25">
      <c r="A28" s="3"/>
      <c r="B28" s="150">
        <f t="shared" si="5"/>
        <v>40302.085416666669</v>
      </c>
      <c r="C28" s="151"/>
      <c r="D28" s="152"/>
      <c r="E28" s="58">
        <v>123</v>
      </c>
      <c r="F28" s="68">
        <v>1010.2</v>
      </c>
      <c r="G28" s="129">
        <f t="shared" si="6"/>
        <v>1003.8702255846989</v>
      </c>
      <c r="H28" s="130" t="e">
        <f>(1.0042-(5*10^-6)*#REF!*#REF!+5*10^-6*#REF!)*1000/0.998206</f>
        <v>#REF!</v>
      </c>
      <c r="I28" s="50">
        <v>23</v>
      </c>
      <c r="J28" s="126">
        <f t="shared" si="7"/>
        <v>9.5641888447027625E-6</v>
      </c>
      <c r="K28" s="127"/>
      <c r="L28" s="50">
        <f t="shared" si="3"/>
        <v>13.474009037191513</v>
      </c>
      <c r="M28" s="128">
        <f t="shared" si="4"/>
        <v>26.62165587949313</v>
      </c>
      <c r="N28" s="129"/>
      <c r="O28" s="130"/>
      <c r="P28" s="142">
        <f t="shared" si="2"/>
        <v>4.2139941361410398E-3</v>
      </c>
      <c r="Q28" s="143"/>
      <c r="R28" s="3"/>
      <c r="W28" s="30"/>
      <c r="X28" s="30"/>
      <c r="Y28" s="105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1:37" ht="14.25" customHeight="1" x14ac:dyDescent="0.25">
      <c r="A29" s="3"/>
      <c r="B29" s="150">
        <f t="shared" si="5"/>
        <v>40302.245833333334</v>
      </c>
      <c r="C29" s="151"/>
      <c r="D29" s="152"/>
      <c r="E29" s="58">
        <v>354</v>
      </c>
      <c r="F29" s="68">
        <v>1009.4</v>
      </c>
      <c r="G29" s="129">
        <f t="shared" si="6"/>
        <v>1003.8702255846989</v>
      </c>
      <c r="H29" s="130" t="e">
        <f>(1.0042-(5*10^-6)*#REF!*#REF!+5*10^-6*#REF!)*1000/0.998206</f>
        <v>#REF!</v>
      </c>
      <c r="I29" s="50">
        <v>23</v>
      </c>
      <c r="J29" s="126">
        <f t="shared" si="7"/>
        <v>9.5641888447027625E-6</v>
      </c>
      <c r="K29" s="127"/>
      <c r="L29" s="50">
        <f t="shared" si="3"/>
        <v>13.686580465762958</v>
      </c>
      <c r="M29" s="128">
        <f t="shared" si="4"/>
        <v>23.257029700696972</v>
      </c>
      <c r="N29" s="129"/>
      <c r="O29" s="130"/>
      <c r="P29" s="142">
        <f t="shared" si="2"/>
        <v>2.5034787652439224E-3</v>
      </c>
      <c r="Q29" s="143"/>
      <c r="R29" s="3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</row>
    <row r="30" spans="1:37" ht="14.25" customHeight="1" x14ac:dyDescent="0.25">
      <c r="A30" s="3"/>
      <c r="B30" s="150">
        <f t="shared" si="5"/>
        <v>40303.250694444447</v>
      </c>
      <c r="C30" s="151"/>
      <c r="D30" s="152"/>
      <c r="E30" s="58">
        <v>1801</v>
      </c>
      <c r="F30" s="68">
        <v>1008</v>
      </c>
      <c r="G30" s="129">
        <f t="shared" si="6"/>
        <v>1003.8702255846989</v>
      </c>
      <c r="H30" s="130" t="e">
        <f>(1.0042-(5*10^-6)*#REF!*#REF!+5*10^-6*#REF!)*1000/0.998206</f>
        <v>#REF!</v>
      </c>
      <c r="I30" s="50">
        <v>23</v>
      </c>
      <c r="J30" s="126">
        <f t="shared" si="7"/>
        <v>9.5641888447027625E-6</v>
      </c>
      <c r="K30" s="127"/>
      <c r="L30" s="50">
        <f t="shared" si="3"/>
        <v>14.058580465762953</v>
      </c>
      <c r="M30" s="128">
        <f t="shared" si="4"/>
        <v>17.368933887804296</v>
      </c>
      <c r="N30" s="129"/>
      <c r="O30" s="130"/>
      <c r="P30" s="142">
        <f t="shared" si="2"/>
        <v>1.124894891681154E-3</v>
      </c>
      <c r="Q30" s="143"/>
      <c r="R30" s="3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</row>
    <row r="31" spans="1:37" ht="14.25" customHeight="1" x14ac:dyDescent="0.25">
      <c r="A31" s="3"/>
      <c r="B31" s="150">
        <f t="shared" si="5"/>
        <v>40303.955555555556</v>
      </c>
      <c r="C31" s="151"/>
      <c r="D31" s="152"/>
      <c r="E31" s="58">
        <v>2816</v>
      </c>
      <c r="F31" s="68">
        <v>1006.9</v>
      </c>
      <c r="G31" s="129">
        <f t="shared" si="6"/>
        <v>1003.8702255846989</v>
      </c>
      <c r="H31" s="130" t="e">
        <f>(1.0042-(5*10^-6)*#REF!*#REF!+5*10^-6*#REF!)*1000/0.998206</f>
        <v>#REF!</v>
      </c>
      <c r="I31" s="50">
        <v>23</v>
      </c>
      <c r="J31" s="126">
        <f t="shared" si="7"/>
        <v>9.5641888447027625E-6</v>
      </c>
      <c r="K31" s="127"/>
      <c r="L31" s="50">
        <f t="shared" si="3"/>
        <v>14.350866180048673</v>
      </c>
      <c r="M31" s="128">
        <f t="shared" si="4"/>
        <v>12.742572891959881</v>
      </c>
      <c r="N31" s="129"/>
      <c r="O31" s="130"/>
      <c r="P31" s="142">
        <f t="shared" si="2"/>
        <v>9.089098241922127E-4</v>
      </c>
      <c r="Q31" s="143"/>
      <c r="R31" s="3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</row>
    <row r="32" spans="1:37" ht="14.25" customHeight="1" x14ac:dyDescent="0.25">
      <c r="A32" s="3"/>
      <c r="B32" s="150">
        <f t="shared" si="5"/>
        <v>40308.976388888892</v>
      </c>
      <c r="C32" s="151"/>
      <c r="D32" s="152"/>
      <c r="E32" s="58">
        <v>10046</v>
      </c>
      <c r="F32" s="68">
        <v>1006.6</v>
      </c>
      <c r="G32" s="129">
        <f t="shared" si="6"/>
        <v>1003.8702255846989</v>
      </c>
      <c r="H32" s="130" t="e">
        <f>(1.0042-(5*10^-6)*#REF!*#REF!+5*10^-6*#REF!)*1000/0.998206</f>
        <v>#REF!</v>
      </c>
      <c r="I32" s="50">
        <v>23</v>
      </c>
      <c r="J32" s="126">
        <f t="shared" si="7"/>
        <v>9.5641888447027625E-6</v>
      </c>
      <c r="K32" s="127"/>
      <c r="L32" s="50">
        <f t="shared" si="3"/>
        <v>14.430580465762947</v>
      </c>
      <c r="M32" s="128">
        <f t="shared" si="4"/>
        <v>11.48083807491162</v>
      </c>
      <c r="N32" s="129"/>
      <c r="O32" s="130"/>
      <c r="P32" s="142">
        <f t="shared" si="2"/>
        <v>4.8255117672089254E-4</v>
      </c>
      <c r="Q32" s="143"/>
      <c r="R32" s="3"/>
      <c r="W32" s="30"/>
      <c r="X32" s="30"/>
      <c r="Y32" s="30"/>
      <c r="Z32" s="216"/>
      <c r="AA32" s="216"/>
      <c r="AB32" s="216"/>
      <c r="AC32" s="216"/>
      <c r="AD32" s="216"/>
      <c r="AE32" s="216"/>
      <c r="AF32" s="30"/>
      <c r="AG32" s="30"/>
      <c r="AH32" s="30"/>
      <c r="AI32" s="30"/>
      <c r="AJ32" s="30"/>
      <c r="AK32" s="30"/>
    </row>
    <row r="33" spans="1:37" ht="14.25" customHeight="1" x14ac:dyDescent="0.25">
      <c r="A33" s="3"/>
      <c r="B33" s="150"/>
      <c r="C33" s="151"/>
      <c r="D33" s="152"/>
      <c r="E33" s="58"/>
      <c r="F33" s="68"/>
      <c r="G33" s="129"/>
      <c r="H33" s="130"/>
      <c r="I33" s="50"/>
      <c r="J33" s="126"/>
      <c r="K33" s="127"/>
      <c r="L33" s="50"/>
      <c r="M33" s="128"/>
      <c r="N33" s="129"/>
      <c r="O33" s="130"/>
      <c r="P33" s="142"/>
      <c r="Q33" s="143"/>
      <c r="R33" s="3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</row>
    <row r="34" spans="1:37" ht="14.25" customHeight="1" x14ac:dyDescent="0.25">
      <c r="A34" s="3"/>
      <c r="B34" s="150"/>
      <c r="C34" s="151"/>
      <c r="D34" s="152"/>
      <c r="E34" s="58"/>
      <c r="F34" s="68"/>
      <c r="G34" s="129"/>
      <c r="H34" s="130"/>
      <c r="I34" s="50"/>
      <c r="J34" s="126"/>
      <c r="K34" s="127"/>
      <c r="L34" s="50"/>
      <c r="M34" s="128"/>
      <c r="N34" s="129"/>
      <c r="O34" s="130"/>
      <c r="P34" s="142"/>
      <c r="Q34" s="143"/>
      <c r="R34" s="3"/>
    </row>
    <row r="35" spans="1:37" ht="14.25" customHeight="1" thickBot="1" x14ac:dyDescent="0.3">
      <c r="A35" s="3"/>
      <c r="B35" s="221"/>
      <c r="C35" s="222"/>
      <c r="D35" s="223"/>
      <c r="E35" s="62"/>
      <c r="F35" s="69"/>
      <c r="G35" s="164"/>
      <c r="H35" s="165"/>
      <c r="I35" s="54"/>
      <c r="J35" s="71"/>
      <c r="K35" s="109"/>
      <c r="L35" s="55"/>
      <c r="M35" s="166"/>
      <c r="N35" s="164"/>
      <c r="O35" s="165"/>
      <c r="P35" s="167"/>
      <c r="Q35" s="168"/>
      <c r="R35" s="3"/>
    </row>
    <row r="36" spans="1:37" ht="14.25" customHeight="1" x14ac:dyDescent="0.25">
      <c r="A36" s="3"/>
      <c r="B36" s="85"/>
      <c r="C36" s="86"/>
      <c r="D36" s="86"/>
      <c r="E36" s="87"/>
      <c r="F36" s="88"/>
      <c r="G36" s="88"/>
      <c r="H36" s="88"/>
      <c r="I36" s="87"/>
      <c r="J36" s="89"/>
      <c r="K36" s="89"/>
      <c r="L36" s="88"/>
      <c r="M36" s="88"/>
      <c r="N36" s="88"/>
      <c r="O36" s="88"/>
      <c r="P36" s="90"/>
      <c r="Q36" s="91"/>
      <c r="R36" s="3"/>
    </row>
    <row r="37" spans="1:37" ht="6" customHeight="1" x14ac:dyDescent="0.25">
      <c r="A37" s="3"/>
      <c r="B37" s="78"/>
      <c r="C37" s="79"/>
      <c r="D37" s="79"/>
      <c r="E37" s="63"/>
      <c r="F37" s="80"/>
      <c r="G37" s="80"/>
      <c r="H37" s="80"/>
      <c r="I37" s="63"/>
      <c r="J37" s="81"/>
      <c r="K37" s="81"/>
      <c r="L37" s="80"/>
      <c r="M37" s="80"/>
      <c r="N37" s="80"/>
      <c r="O37" s="80"/>
      <c r="P37" s="82"/>
      <c r="Q37" s="83"/>
      <c r="R37" s="3"/>
    </row>
    <row r="38" spans="1:37" ht="14.25" customHeight="1" thickBot="1" x14ac:dyDescent="0.3">
      <c r="A38" s="3"/>
      <c r="B38" s="93" t="s">
        <v>58</v>
      </c>
      <c r="C38" s="19"/>
      <c r="D38" s="19"/>
      <c r="E38" s="19"/>
      <c r="F38" s="57"/>
      <c r="G38" s="22"/>
      <c r="H38" s="77"/>
      <c r="I38" s="77"/>
      <c r="J38" s="94" t="s">
        <v>65</v>
      </c>
      <c r="K38" s="94"/>
      <c r="L38" s="2"/>
      <c r="M38" s="2"/>
      <c r="N38" s="2"/>
      <c r="O38" s="2"/>
      <c r="P38" s="2"/>
      <c r="Q38" s="9"/>
      <c r="R38" s="3"/>
    </row>
    <row r="39" spans="1:37" ht="14.25" customHeight="1" x14ac:dyDescent="0.25">
      <c r="A39" s="3"/>
      <c r="B39" s="215" t="s">
        <v>52</v>
      </c>
      <c r="C39" s="140"/>
      <c r="D39" s="140"/>
      <c r="E39" s="140"/>
      <c r="F39" s="115">
        <v>5.25</v>
      </c>
      <c r="G39" s="95" t="s">
        <v>11</v>
      </c>
      <c r="H39" s="22"/>
      <c r="I39" s="22"/>
      <c r="J39" s="217" t="s">
        <v>54</v>
      </c>
      <c r="K39" s="217"/>
      <c r="L39" s="217"/>
      <c r="M39" s="218">
        <f>M30+(0.002-P30)*((M29-M30)/(P29-P30))</f>
        <v>21.106611966698914</v>
      </c>
      <c r="N39" s="218"/>
      <c r="O39" s="218"/>
      <c r="P39" s="97" t="s">
        <v>7</v>
      </c>
      <c r="Q39" s="92"/>
      <c r="R39" s="3"/>
    </row>
    <row r="40" spans="1:37" ht="14.25" customHeight="1" x14ac:dyDescent="0.25">
      <c r="A40" s="3"/>
      <c r="B40" s="215" t="s">
        <v>51</v>
      </c>
      <c r="C40" s="140"/>
      <c r="D40" s="140"/>
      <c r="E40" s="140"/>
      <c r="F40" s="116">
        <f>$F$39/$E$9*100</f>
        <v>14.10911045417898</v>
      </c>
      <c r="G40" s="95" t="s">
        <v>7</v>
      </c>
      <c r="H40" s="22"/>
      <c r="I40" s="22"/>
      <c r="J40" s="219" t="s">
        <v>53</v>
      </c>
      <c r="K40" s="219"/>
      <c r="L40" s="219"/>
      <c r="M40" s="220">
        <v>2E-3</v>
      </c>
      <c r="N40" s="220"/>
      <c r="O40" s="220"/>
      <c r="P40" s="98" t="s">
        <v>8</v>
      </c>
      <c r="Q40" s="92"/>
      <c r="R40" s="3"/>
    </row>
    <row r="41" spans="1:37" ht="14.25" customHeight="1" x14ac:dyDescent="0.25">
      <c r="A41" s="3"/>
      <c r="B41" s="215" t="s">
        <v>59</v>
      </c>
      <c r="C41" s="140"/>
      <c r="D41" s="140"/>
      <c r="E41" s="140"/>
      <c r="F41" s="116">
        <f>100-$F$40</f>
        <v>85.890889545821025</v>
      </c>
      <c r="G41" s="84" t="s">
        <v>7</v>
      </c>
      <c r="H41" s="22"/>
      <c r="I41" s="22"/>
      <c r="J41" s="22"/>
      <c r="K41" s="22"/>
      <c r="L41" s="22"/>
      <c r="M41" s="22"/>
      <c r="N41" s="22"/>
      <c r="O41" s="22"/>
      <c r="P41" s="22"/>
      <c r="Q41" s="37"/>
      <c r="R41" s="3"/>
    </row>
    <row r="42" spans="1:37" ht="14.25" customHeight="1" x14ac:dyDescent="0.25">
      <c r="A42" s="3"/>
      <c r="B42" s="215" t="s">
        <v>55</v>
      </c>
      <c r="C42" s="141"/>
      <c r="D42" s="141"/>
      <c r="E42" s="141"/>
      <c r="F42" s="117">
        <v>6.3E-2</v>
      </c>
      <c r="G42" s="100" t="s">
        <v>8</v>
      </c>
      <c r="H42" s="22"/>
      <c r="I42" s="22"/>
      <c r="J42" s="22"/>
      <c r="K42" s="22"/>
      <c r="L42" s="22"/>
      <c r="M42" s="22"/>
      <c r="N42" s="22"/>
      <c r="O42" s="22"/>
      <c r="P42" s="22"/>
      <c r="Q42" s="37"/>
      <c r="R42" s="3"/>
    </row>
    <row r="43" spans="1:37" ht="6" customHeight="1" x14ac:dyDescent="0.25">
      <c r="A43" s="3"/>
      <c r="B43" s="99"/>
      <c r="C43" s="106"/>
      <c r="D43" s="106"/>
      <c r="E43" s="106"/>
      <c r="F43" s="96"/>
      <c r="G43" s="100"/>
      <c r="H43" s="22"/>
      <c r="I43" s="22"/>
      <c r="J43" s="22"/>
      <c r="K43" s="22"/>
      <c r="L43" s="22"/>
      <c r="M43" s="22"/>
      <c r="N43" s="22"/>
      <c r="O43" s="22"/>
      <c r="P43" s="22"/>
      <c r="Q43" s="37"/>
      <c r="R43" s="3"/>
    </row>
    <row r="44" spans="1:37" x14ac:dyDescent="0.25">
      <c r="A44" s="3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  <c r="R44" s="3"/>
    </row>
    <row r="45" spans="1:37" ht="18.75" customHeight="1" x14ac:dyDescent="0.25">
      <c r="A45" s="3"/>
      <c r="B45" s="10" t="s">
        <v>30</v>
      </c>
      <c r="C45" s="8"/>
      <c r="D45" s="4" t="s">
        <v>60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14"/>
      <c r="R45" s="3"/>
    </row>
    <row r="46" spans="1:37" ht="18.75" customHeight="1" x14ac:dyDescent="0.25">
      <c r="A46" s="3"/>
      <c r="B46" s="1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4"/>
      <c r="R46" s="3"/>
    </row>
    <row r="47" spans="1:37" ht="18.75" customHeight="1" thickBot="1" x14ac:dyDescent="0.3">
      <c r="A47" s="3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8"/>
      <c r="R47" s="3"/>
    </row>
    <row r="48" spans="1:37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</sheetData>
  <mergeCells count="127">
    <mergeCell ref="AE19:AF19"/>
    <mergeCell ref="AG19:AH19"/>
    <mergeCell ref="AE20:AF20"/>
    <mergeCell ref="AG20:AH20"/>
    <mergeCell ref="B42:E42"/>
    <mergeCell ref="B39:E39"/>
    <mergeCell ref="B40:E40"/>
    <mergeCell ref="B41:E41"/>
    <mergeCell ref="Z32:AE32"/>
    <mergeCell ref="J39:L39"/>
    <mergeCell ref="M39:O39"/>
    <mergeCell ref="J40:L40"/>
    <mergeCell ref="M40:O40"/>
    <mergeCell ref="P32:Q32"/>
    <mergeCell ref="B34:D34"/>
    <mergeCell ref="B35:D35"/>
    <mergeCell ref="B25:D25"/>
    <mergeCell ref="B26:D26"/>
    <mergeCell ref="B27:D27"/>
    <mergeCell ref="B28:D28"/>
    <mergeCell ref="B29:D29"/>
    <mergeCell ref="B30:D30"/>
    <mergeCell ref="B31:D31"/>
    <mergeCell ref="B32:D32"/>
    <mergeCell ref="B15:D17"/>
    <mergeCell ref="P15:Q17"/>
    <mergeCell ref="M15:O17"/>
    <mergeCell ref="I15:I17"/>
    <mergeCell ref="E15:E17"/>
    <mergeCell ref="F15:F17"/>
    <mergeCell ref="G15:H17"/>
    <mergeCell ref="L15:L17"/>
    <mergeCell ref="AB18:AE18"/>
    <mergeCell ref="J18:K18"/>
    <mergeCell ref="B33:D33"/>
    <mergeCell ref="B20:D20"/>
    <mergeCell ref="B21:D21"/>
    <mergeCell ref="B22:D22"/>
    <mergeCell ref="B23:D23"/>
    <mergeCell ref="B24:D24"/>
    <mergeCell ref="P21:Q21"/>
    <mergeCell ref="G20:H20"/>
    <mergeCell ref="M20:O20"/>
    <mergeCell ref="G21:H21"/>
    <mergeCell ref="M21:O21"/>
    <mergeCell ref="P22:Q22"/>
    <mergeCell ref="G23:H23"/>
    <mergeCell ref="M23:O23"/>
    <mergeCell ref="P23:Q23"/>
    <mergeCell ref="G22:H22"/>
    <mergeCell ref="M22:O22"/>
    <mergeCell ref="P24:Q24"/>
    <mergeCell ref="P20:Q20"/>
    <mergeCell ref="P30:Q30"/>
    <mergeCell ref="G31:H31"/>
    <mergeCell ref="M31:O31"/>
    <mergeCell ref="P31:Q31"/>
    <mergeCell ref="G30:H30"/>
    <mergeCell ref="P28:Q28"/>
    <mergeCell ref="G29:H29"/>
    <mergeCell ref="M29:O29"/>
    <mergeCell ref="P29:Q29"/>
    <mergeCell ref="G34:H34"/>
    <mergeCell ref="P34:Q34"/>
    <mergeCell ref="G35:H35"/>
    <mergeCell ref="M35:O35"/>
    <mergeCell ref="P35:Q35"/>
    <mergeCell ref="G33:H33"/>
    <mergeCell ref="M33:O33"/>
    <mergeCell ref="P33:Q33"/>
    <mergeCell ref="G32:H32"/>
    <mergeCell ref="M32:O32"/>
    <mergeCell ref="G28:H28"/>
    <mergeCell ref="M28:O28"/>
    <mergeCell ref="J31:K31"/>
    <mergeCell ref="J32:K32"/>
    <mergeCell ref="J33:K33"/>
    <mergeCell ref="J34:K34"/>
    <mergeCell ref="P26:Q26"/>
    <mergeCell ref="G27:H27"/>
    <mergeCell ref="M27:O27"/>
    <mergeCell ref="P27:Q27"/>
    <mergeCell ref="G26:H26"/>
    <mergeCell ref="M26:O26"/>
    <mergeCell ref="G24:H24"/>
    <mergeCell ref="M24:O24"/>
    <mergeCell ref="G25:H25"/>
    <mergeCell ref="M25:O25"/>
    <mergeCell ref="P25:Q25"/>
    <mergeCell ref="O9:P9"/>
    <mergeCell ref="O10:P10"/>
    <mergeCell ref="M19:O19"/>
    <mergeCell ref="B1:Q1"/>
    <mergeCell ref="M2:O2"/>
    <mergeCell ref="B3:C3"/>
    <mergeCell ref="M3:O3"/>
    <mergeCell ref="M4:O4"/>
    <mergeCell ref="B5:C5"/>
    <mergeCell ref="B7:C7"/>
    <mergeCell ref="B6:C6"/>
    <mergeCell ref="P19:Q19"/>
    <mergeCell ref="J14:L14"/>
    <mergeCell ref="B18:D18"/>
    <mergeCell ref="B19:D19"/>
    <mergeCell ref="M18:O18"/>
    <mergeCell ref="P18:Q18"/>
    <mergeCell ref="G18:H18"/>
    <mergeCell ref="G19:H19"/>
    <mergeCell ref="L9:N9"/>
    <mergeCell ref="L10:N10"/>
    <mergeCell ref="M6:N6"/>
    <mergeCell ref="M7:N7"/>
    <mergeCell ref="J15:K17"/>
    <mergeCell ref="J19:K19"/>
    <mergeCell ref="J20:K20"/>
    <mergeCell ref="J21:K21"/>
    <mergeCell ref="M34:O34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M30:O30"/>
  </mergeCells>
  <phoneticPr fontId="8" type="noConversion"/>
  <pageMargins left="0.75" right="0.75" top="1" bottom="1" header="0.5" footer="0.5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33"/>
  <sheetViews>
    <sheetView workbookViewId="0">
      <selection activeCell="C33" sqref="A33:C33"/>
    </sheetView>
  </sheetViews>
  <sheetFormatPr defaultRowHeight="13.2" x14ac:dyDescent="0.25"/>
  <sheetData>
    <row r="4" spans="1:2" x14ac:dyDescent="0.25">
      <c r="A4" t="s">
        <v>27</v>
      </c>
    </row>
    <row r="6" spans="1:2" x14ac:dyDescent="0.25">
      <c r="A6" t="s">
        <v>25</v>
      </c>
      <c r="B6" t="s">
        <v>26</v>
      </c>
    </row>
    <row r="7" spans="1:2" x14ac:dyDescent="0.25">
      <c r="A7" s="5" t="s">
        <v>28</v>
      </c>
      <c r="B7" t="s">
        <v>29</v>
      </c>
    </row>
    <row r="8" spans="1:2" x14ac:dyDescent="0.25">
      <c r="A8" s="5"/>
    </row>
    <row r="9" spans="1:2" x14ac:dyDescent="0.25">
      <c r="A9" s="6">
        <v>15</v>
      </c>
      <c r="B9" s="7">
        <v>11.45</v>
      </c>
    </row>
    <row r="10" spans="1:2" x14ac:dyDescent="0.25">
      <c r="A10" s="6">
        <v>16</v>
      </c>
      <c r="B10" s="7">
        <v>11.16</v>
      </c>
    </row>
    <row r="11" spans="1:2" x14ac:dyDescent="0.25">
      <c r="A11" s="6">
        <v>17</v>
      </c>
      <c r="B11" s="7">
        <v>10.88</v>
      </c>
    </row>
    <row r="12" spans="1:2" x14ac:dyDescent="0.25">
      <c r="A12" s="6">
        <v>18</v>
      </c>
      <c r="B12" s="7">
        <v>10.6</v>
      </c>
    </row>
    <row r="13" spans="1:2" x14ac:dyDescent="0.25">
      <c r="A13" s="6">
        <v>19</v>
      </c>
      <c r="B13" s="7">
        <v>10.34</v>
      </c>
    </row>
    <row r="14" spans="1:2" x14ac:dyDescent="0.25">
      <c r="A14" s="6">
        <v>20</v>
      </c>
      <c r="B14" s="7">
        <v>10.09</v>
      </c>
    </row>
    <row r="15" spans="1:2" x14ac:dyDescent="0.25">
      <c r="A15" s="6">
        <v>21</v>
      </c>
      <c r="B15" s="7">
        <v>9.84</v>
      </c>
    </row>
    <row r="16" spans="1:2" x14ac:dyDescent="0.25">
      <c r="A16" s="6">
        <v>22</v>
      </c>
      <c r="B16" s="7">
        <v>9.61</v>
      </c>
    </row>
    <row r="17" spans="1:2" x14ac:dyDescent="0.25">
      <c r="A17" s="6">
        <v>23</v>
      </c>
      <c r="B17" s="7">
        <v>9.3800000000000008</v>
      </c>
    </row>
    <row r="18" spans="1:2" x14ac:dyDescent="0.25">
      <c r="A18" s="6">
        <v>24</v>
      </c>
      <c r="B18" s="7">
        <v>9.16</v>
      </c>
    </row>
    <row r="19" spans="1:2" x14ac:dyDescent="0.25">
      <c r="A19" s="6">
        <v>25</v>
      </c>
      <c r="B19" s="7">
        <v>8.9499999999999993</v>
      </c>
    </row>
    <row r="20" spans="1:2" x14ac:dyDescent="0.25">
      <c r="A20" s="6">
        <v>26</v>
      </c>
      <c r="B20" s="7">
        <v>8.75</v>
      </c>
    </row>
    <row r="21" spans="1:2" x14ac:dyDescent="0.25">
      <c r="A21" s="6">
        <v>27</v>
      </c>
      <c r="B21" s="7">
        <v>8.5500000000000007</v>
      </c>
    </row>
    <row r="22" spans="1:2" x14ac:dyDescent="0.25">
      <c r="A22" s="6">
        <v>28</v>
      </c>
      <c r="B22" s="7">
        <v>8.36</v>
      </c>
    </row>
    <row r="23" spans="1:2" x14ac:dyDescent="0.25">
      <c r="A23" s="6">
        <v>29</v>
      </c>
      <c r="B23" s="7">
        <v>8.18</v>
      </c>
    </row>
    <row r="24" spans="1:2" x14ac:dyDescent="0.25">
      <c r="A24" s="6">
        <v>30</v>
      </c>
      <c r="B24" s="7">
        <v>8</v>
      </c>
    </row>
    <row r="25" spans="1:2" x14ac:dyDescent="0.25">
      <c r="A25" s="6">
        <v>31</v>
      </c>
      <c r="B25" s="7">
        <v>7.83</v>
      </c>
    </row>
    <row r="26" spans="1:2" x14ac:dyDescent="0.25">
      <c r="A26" s="6">
        <v>32</v>
      </c>
      <c r="B26" s="7">
        <v>7.67</v>
      </c>
    </row>
    <row r="33" spans="1:1" x14ac:dyDescent="0.25">
      <c r="A33" s="84"/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30"/>
  <sheetViews>
    <sheetView zoomScaleNormal="100" workbookViewId="0">
      <selection activeCell="O10" sqref="O10"/>
    </sheetView>
  </sheetViews>
  <sheetFormatPr defaultRowHeight="13.2" x14ac:dyDescent="0.25"/>
  <cols>
    <col min="2" max="2" width="14" customWidth="1"/>
    <col min="13" max="13" width="9.109375" bestFit="1" customWidth="1"/>
  </cols>
  <sheetData>
    <row r="4" ht="17.25" customHeight="1" x14ac:dyDescent="0.25"/>
    <row r="5" ht="17.25" customHeight="1" x14ac:dyDescent="0.25"/>
    <row r="6" ht="17.25" customHeight="1" x14ac:dyDescent="0.25"/>
    <row r="7" ht="17.25" customHeight="1" x14ac:dyDescent="0.25"/>
    <row r="8" ht="17.25" customHeight="1" x14ac:dyDescent="0.25"/>
    <row r="9" ht="17.25" customHeight="1" x14ac:dyDescent="0.25"/>
    <row r="10" ht="17.25" customHeight="1" x14ac:dyDescent="0.25"/>
    <row r="11" ht="17.25" customHeight="1" x14ac:dyDescent="0.25"/>
    <row r="12" ht="17.25" customHeight="1" x14ac:dyDescent="0.25"/>
    <row r="13" ht="17.25" customHeight="1" x14ac:dyDescent="0.25"/>
    <row r="14" ht="17.25" customHeight="1" x14ac:dyDescent="0.25"/>
    <row r="15" ht="17.25" customHeight="1" x14ac:dyDescent="0.25"/>
    <row r="16" ht="17.25" customHeight="1" x14ac:dyDescent="0.25"/>
    <row r="17" spans="1:13" ht="17.25" customHeight="1" x14ac:dyDescent="0.25"/>
    <row r="18" spans="1:13" ht="17.25" customHeight="1" x14ac:dyDescent="0.25"/>
    <row r="19" spans="1:13" ht="17.25" customHeight="1" x14ac:dyDescent="0.25"/>
    <row r="20" spans="1:13" ht="17.25" customHeight="1" x14ac:dyDescent="0.25"/>
    <row r="21" spans="1:13" ht="17.25" customHeight="1" x14ac:dyDescent="0.25"/>
    <row r="22" spans="1:13" ht="17.25" customHeight="1" x14ac:dyDescent="0.25"/>
    <row r="30" spans="1:13" x14ac:dyDescent="0.25">
      <c r="A30" s="20" t="s">
        <v>35</v>
      </c>
      <c r="B30" t="str">
        <f>Results!P2</f>
        <v>GS060</v>
      </c>
      <c r="D30" s="20" t="s">
        <v>32</v>
      </c>
      <c r="E30" t="str">
        <f>Results!D5</f>
        <v xml:space="preserve">C0009A </v>
      </c>
      <c r="F30" s="20" t="s">
        <v>33</v>
      </c>
      <c r="G30" t="str">
        <f>Results!D6</f>
        <v>09R-1 67-71 cm</v>
      </c>
      <c r="I30" s="20" t="s">
        <v>34</v>
      </c>
      <c r="J30" t="str">
        <f>Results!D7</f>
        <v xml:space="preserve">Nankai </v>
      </c>
      <c r="L30" s="1" t="str">
        <f>Results!M4</f>
        <v>Test Date:</v>
      </c>
      <c r="M30" s="1">
        <f>Results!P4</f>
        <v>40302</v>
      </c>
    </row>
  </sheetData>
  <phoneticPr fontId="0" type="noConversion"/>
  <pageMargins left="0.75" right="0.75" top="0.53" bottom="0.55000000000000004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</vt:lpstr>
      <vt:lpstr>Viscosity</vt:lpstr>
      <vt:lpstr>Graph</vt:lpstr>
      <vt:lpstr>Graph!Print_Area</vt:lpstr>
      <vt:lpstr>Results!Print_Area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 Marulanda</dc:creator>
  <cp:lastModifiedBy>Peter Polito</cp:lastModifiedBy>
  <cp:lastPrinted>2012-09-19T16:03:04Z</cp:lastPrinted>
  <dcterms:created xsi:type="dcterms:W3CDTF">2000-06-13T17:40:02Z</dcterms:created>
  <dcterms:modified xsi:type="dcterms:W3CDTF">2012-09-25T14:52:14Z</dcterms:modified>
</cp:coreProperties>
</file>