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<sst xmlns="http://schemas.openxmlformats.org/spreadsheetml/2006/main" count="80" uniqueCount="70">
  <si>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</si>
  <si>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</si>
  <si>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</si>
  <si>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</si>
  <si>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</si>
  <si>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</si>
  <si>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</si>
  <si>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</si>
  <si>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</si>
  <si>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</si>
  <si>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</si>
  <si>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</si>
  <si>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</si>
  <si>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</si>
  <si>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</si>
  <si>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</si>
  <si>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</si>
  <si>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</si>
  <si>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</si>
  <si>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</si>
  <si>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</si>
  <si>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</si>
  <si>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</si>
  <si>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</si>
  <si>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</si>
  <si>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</si>
  <si>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</si>
  <si>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</si>
  <si>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</si>
  <si>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</si>
  <si>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</si>
  <si>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</si>
  <si>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</si>
  <si>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</si>
  <si>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</si>
  <si>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</si>
  <si>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</si>
  <si>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</si>
  <si>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</si>
  <si>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</si>
  <si>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</si>
  <si>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</si>
  <si>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</si>
  <si>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</si>
  <si>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</si>
  <si>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</si>
  <si>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</si>
  <si>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</si>
  <si>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</si>
  <si>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</si>
  <si>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</si>
  <si>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</si>
  <si>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</si>
  <si>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</si>
  <si>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</si>
  <si>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</si>
  <si>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</si>
  <si>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</si>
  <si>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</si>
  <si>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</si>
  <si>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</si>
  <si>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</si>
  <si>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</si>
  <si>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</si>
  <si>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</si>
  <si>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</si>
  <si>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</si>
  <si>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</si>
  <si>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7R-2 90-94 cm</t>
  </si>
  <si>
    <t>GS072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</si>
</sst>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41600"/>
        <c:axId val="303442752"/>
      </c:scatterChart>
      <c:valAx>
        <c:axId val="30344160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2752"/>
        <c:crosses val="autoZero"/>
        <c:crossBetween val="midCat"/>
      </c:valAx>
      <c:valAx>
        <c:axId val="30344275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1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7.0614799077888285E-2</c:v>
                </c:pt>
                <c:pt idx="1">
                  <c:v>5.7761907866217758E-2</c:v>
                </c:pt>
                <c:pt idx="2">
                  <c:v>4.1230883694920374E-2</c:v>
                </c:pt>
                <c:pt idx="3">
                  <c:v>3.402244994478823E-2</c:v>
                </c:pt>
                <c:pt idx="4">
                  <c:v>2.9617926078817757E-2</c:v>
                </c:pt>
                <c:pt idx="5">
                  <c:v>1.9900956717342932E-2</c:v>
                </c:pt>
                <c:pt idx="6">
                  <c:v>1.4272234465881228E-2</c:v>
                </c:pt>
                <c:pt idx="7">
                  <c:v>1.0382899773987493E-2</c:v>
                </c:pt>
                <c:pt idx="8">
                  <c:v>7.50421047164632E-3</c:v>
                </c:pt>
                <c:pt idx="9">
                  <c:v>5.385859544105252E-3</c:v>
                </c:pt>
                <c:pt idx="10">
                  <c:v>3.9003616760440976E-3</c:v>
                </c:pt>
                <c:pt idx="11">
                  <c:v>3.0863375246648734E-3</c:v>
                </c:pt>
                <c:pt idx="12">
                  <c:v>1.3235799060887766E-3</c:v>
                </c:pt>
                <c:pt idx="13">
                  <c:v>9.0926522121114318E-4</c:v>
                </c:pt>
                <c:pt idx="14">
                  <c:v>7.5212355650090986E-4</c:v>
                </c:pt>
                <c:pt idx="15">
                  <c:v>5.23933927444306E-4</c:v>
                </c:pt>
                <c:pt idx="16">
                  <c:v>4.8878549200229171E-4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94.919006556437935</c:v>
                </c:pt>
                <c:pt idx="1">
                  <c:v>93.045341892075598</c:v>
                </c:pt>
                <c:pt idx="2">
                  <c:v>90.422211361968152</c:v>
                </c:pt>
                <c:pt idx="3">
                  <c:v>87.424347898988572</c:v>
                </c:pt>
                <c:pt idx="4">
                  <c:v>85.925416167498355</c:v>
                </c:pt>
                <c:pt idx="5">
                  <c:v>82.927552704518789</c:v>
                </c:pt>
                <c:pt idx="6">
                  <c:v>79.180223375794114</c:v>
                </c:pt>
                <c:pt idx="7">
                  <c:v>71.310831785472203</c:v>
                </c:pt>
                <c:pt idx="8">
                  <c:v>64.940371926640495</c:v>
                </c:pt>
                <c:pt idx="9">
                  <c:v>60.443576732170719</c:v>
                </c:pt>
                <c:pt idx="10">
                  <c:v>52.948918074721362</c:v>
                </c:pt>
                <c:pt idx="11">
                  <c:v>46.203725283017107</c:v>
                </c:pt>
                <c:pt idx="12">
                  <c:v>32.338606766735623</c:v>
                </c:pt>
                <c:pt idx="13">
                  <c:v>27.092345706521161</c:v>
                </c:pt>
                <c:pt idx="14">
                  <c:v>23.34501637779648</c:v>
                </c:pt>
                <c:pt idx="15">
                  <c:v>18.848221183326693</c:v>
                </c:pt>
                <c:pt idx="16">
                  <c:v>17.34928945183691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96.640826873385009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45056"/>
        <c:axId val="303445632"/>
      </c:scatterChart>
      <c:valAx>
        <c:axId val="30344505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5632"/>
        <c:crosses val="autoZero"/>
        <c:crossBetween val="midCat"/>
      </c:valAx>
      <c:valAx>
        <c:axId val="30344563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505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2" t="s">
        <v>31</v>
      </c>
      <c r="N2" s="182"/>
      <c r="O2" s="182"/>
      <c r="P2" s="210" t="s">
        <v>69</v>
      </c>
      <c r="Q2" s="21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3" t="s">
        <v>21</v>
      </c>
      <c r="C3" s="126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25" t="s">
        <v>36</v>
      </c>
      <c r="N3" s="125"/>
      <c r="O3" s="125"/>
      <c r="P3" s="212" t="s">
        <v>42</v>
      </c>
      <c r="Q3" s="21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25" t="s">
        <v>37</v>
      </c>
      <c r="N4" s="125"/>
      <c r="O4" s="125"/>
      <c r="P4" s="214">
        <v>40316</v>
      </c>
      <c r="Q4" s="21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3" t="s">
        <v>22</v>
      </c>
      <c r="C5" s="126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3" t="s">
        <v>23</v>
      </c>
      <c r="C6" s="126"/>
      <c r="D6" s="38" t="s">
        <v>68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93">
        <v>1000</v>
      </c>
      <c r="N6" s="193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83" t="s">
        <v>24</v>
      </c>
      <c r="C7" s="126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94">
        <v>28.77</v>
      </c>
      <c r="N7" s="194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2.68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42.569999999999986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82" t="s">
        <v>63</v>
      </c>
      <c r="M9" s="182"/>
      <c r="N9" s="182"/>
      <c r="O9" s="220">
        <v>212.16</v>
      </c>
      <c r="P9" s="220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26" t="s">
        <v>64</v>
      </c>
      <c r="M10" s="126"/>
      <c r="N10" s="126"/>
      <c r="O10" s="221">
        <v>166.02</v>
      </c>
      <c r="P10" s="221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84" t="s">
        <v>3</v>
      </c>
      <c r="K14" s="185"/>
      <c r="L14" s="186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5" t="s">
        <v>47</v>
      </c>
      <c r="C15" s="201"/>
      <c r="D15" s="196"/>
      <c r="E15" s="146" t="s">
        <v>58</v>
      </c>
      <c r="F15" s="149" t="s">
        <v>48</v>
      </c>
      <c r="G15" s="152" t="s">
        <v>49</v>
      </c>
      <c r="H15" s="153"/>
      <c r="I15" s="143" t="s">
        <v>44</v>
      </c>
      <c r="J15" s="195" t="s">
        <v>57</v>
      </c>
      <c r="K15" s="196"/>
      <c r="L15" s="143" t="s">
        <v>50</v>
      </c>
      <c r="M15" s="195" t="s">
        <v>45</v>
      </c>
      <c r="N15" s="201"/>
      <c r="O15" s="196"/>
      <c r="P15" s="204" t="s">
        <v>65</v>
      </c>
      <c r="Q15" s="205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7"/>
      <c r="C16" s="202"/>
      <c r="D16" s="198"/>
      <c r="E16" s="147"/>
      <c r="F16" s="150"/>
      <c r="G16" s="154"/>
      <c r="H16" s="155"/>
      <c r="I16" s="144"/>
      <c r="J16" s="197"/>
      <c r="K16" s="198"/>
      <c r="L16" s="144"/>
      <c r="M16" s="197"/>
      <c r="N16" s="202"/>
      <c r="O16" s="198"/>
      <c r="P16" s="206"/>
      <c r="Q16" s="207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9"/>
      <c r="C17" s="203"/>
      <c r="D17" s="200"/>
      <c r="E17" s="148"/>
      <c r="F17" s="151"/>
      <c r="G17" s="156"/>
      <c r="H17" s="157"/>
      <c r="I17" s="145"/>
      <c r="J17" s="199"/>
      <c r="K17" s="200"/>
      <c r="L17" s="145"/>
      <c r="M17" s="199"/>
      <c r="N17" s="203"/>
      <c r="O17" s="200"/>
      <c r="P17" s="208"/>
      <c r="Q17" s="209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7">
        <f>$P$4</f>
        <v>40316</v>
      </c>
      <c r="C18" s="188"/>
      <c r="D18" s="189"/>
      <c r="E18" s="58">
        <v>0.33</v>
      </c>
      <c r="F18" s="64">
        <v>1029.2</v>
      </c>
      <c r="G18" s="141">
        <f t="shared" ref="G18:G23" si="0">((1.0042-(5*10^-6)*$I18*$I18+5*10^-6*$I18)*1000/0.998206)+$I$10</f>
        <v>1003.8702255846989</v>
      </c>
      <c r="H18" s="142" t="e">
        <f>(1.0042-(5*10^-6)*#REF!*#REF!+5*10^-6*#REF!)*1000/0.998206</f>
        <v>#REF!</v>
      </c>
      <c r="I18" s="50">
        <v>23</v>
      </c>
      <c r="J18" s="159">
        <f t="shared" ref="J18:J23" si="1">(0.004*I18*I18-0.4098*I18+16.689)/1000/980.7</f>
        <v>9.5641888447027625E-6</v>
      </c>
      <c r="K18" s="160"/>
      <c r="L18" s="50">
        <f>I$9-(F18+I$10-1000)/(1035-1000)*(I$9-I$8)</f>
        <v>9.6348571428571059</v>
      </c>
      <c r="M18" s="190">
        <f>E$8/(E$8-1)*M$6/$E$9*(F18-G18)/10</f>
        <v>94.919006556437935</v>
      </c>
      <c r="N18" s="191"/>
      <c r="O18" s="192"/>
      <c r="P18" s="132">
        <f t="shared" ref="P18:P34" si="2">(18*J18/(E$8-1)*L18/E18/60)^0.5*10</f>
        <v>7.0614799077888285E-2</v>
      </c>
      <c r="Q18" s="133"/>
      <c r="R18" s="3"/>
      <c r="W18" s="102"/>
      <c r="X18" s="29"/>
      <c r="Y18" s="29"/>
      <c r="Z18" s="29"/>
      <c r="AA18" s="29"/>
      <c r="AB18" s="158"/>
      <c r="AC18" s="158"/>
      <c r="AD18" s="158"/>
      <c r="AE18" s="15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4">
        <f>$P$4</f>
        <v>40316</v>
      </c>
      <c r="C19" s="135"/>
      <c r="D19" s="136"/>
      <c r="E19" s="58">
        <v>0.5</v>
      </c>
      <c r="F19" s="65">
        <v>1028.7</v>
      </c>
      <c r="G19" s="141">
        <f t="shared" si="0"/>
        <v>1003.8702255846989</v>
      </c>
      <c r="H19" s="142" t="e">
        <f>(1.0042-(5*10^-6)*#REF!*#REF!+5*10^-6*#REF!)*1000/0.998206</f>
        <v>#REF!</v>
      </c>
      <c r="I19" s="50">
        <v>23</v>
      </c>
      <c r="J19" s="121">
        <f t="shared" si="1"/>
        <v>9.5641888447027625E-6</v>
      </c>
      <c r="K19" s="122"/>
      <c r="L19" s="50">
        <f>I$9-(F19+I$10-1000)/(1035-1000)*(I$9-I$8)</f>
        <v>9.7677142857142485</v>
      </c>
      <c r="M19" s="140">
        <f>E$8/(E$8-1)*M$6/$E$9*(F19-G19)/10</f>
        <v>93.045341892075598</v>
      </c>
      <c r="N19" s="141"/>
      <c r="O19" s="142"/>
      <c r="P19" s="132">
        <f t="shared" si="2"/>
        <v>5.7761907866217758E-2</v>
      </c>
      <c r="Q19" s="133"/>
      <c r="R19" s="3"/>
      <c r="W19" s="29"/>
      <c r="X19" s="29"/>
      <c r="Y19" s="29"/>
      <c r="Z19" s="74"/>
      <c r="AA19" s="30"/>
      <c r="AB19" s="30"/>
      <c r="AC19" s="30"/>
      <c r="AD19" s="30"/>
      <c r="AE19" s="161"/>
      <c r="AF19" s="161"/>
      <c r="AG19" s="120"/>
      <c r="AH19" s="120"/>
      <c r="AI19" s="103"/>
      <c r="AJ19" s="103"/>
      <c r="AK19" s="30"/>
    </row>
    <row r="20" spans="1:37" ht="14.25" customHeight="1" x14ac:dyDescent="0.25">
      <c r="A20" s="3"/>
      <c r="B20" s="134">
        <f>$P$4</f>
        <v>40316</v>
      </c>
      <c r="C20" s="135"/>
      <c r="D20" s="136"/>
      <c r="E20" s="58">
        <v>1</v>
      </c>
      <c r="F20" s="65">
        <v>1028</v>
      </c>
      <c r="G20" s="141">
        <f t="shared" si="0"/>
        <v>1003.8702255846989</v>
      </c>
      <c r="H20" s="142" t="e">
        <f>(1.0042-(5*10^-6)*#REF!*#REF!+5*10^-6*#REF!)*1000/0.998206</f>
        <v>#REF!</v>
      </c>
      <c r="I20" s="50">
        <v>23</v>
      </c>
      <c r="J20" s="121">
        <f t="shared" si="1"/>
        <v>9.5641888447027625E-6</v>
      </c>
      <c r="K20" s="122"/>
      <c r="L20" s="50">
        <f>I$9-(F20+I$10-1000)/(1035-1000)*(I$9-I$8)</f>
        <v>9.9537142857142609</v>
      </c>
      <c r="M20" s="140">
        <f>E$8/(E$8-1)*M$6/$E$9*(F20-G20)/10</f>
        <v>90.422211361968152</v>
      </c>
      <c r="N20" s="141"/>
      <c r="O20" s="142"/>
      <c r="P20" s="132">
        <f t="shared" si="2"/>
        <v>4.1230883694920374E-2</v>
      </c>
      <c r="Q20" s="133"/>
      <c r="R20" s="3"/>
      <c r="W20" s="29"/>
      <c r="X20" s="29"/>
      <c r="Y20" s="29"/>
      <c r="Z20" s="75"/>
      <c r="AA20" s="30"/>
      <c r="AB20" s="30"/>
      <c r="AC20" s="30"/>
      <c r="AD20" s="30"/>
      <c r="AE20" s="123"/>
      <c r="AF20" s="123"/>
      <c r="AG20" s="120"/>
      <c r="AH20" s="120"/>
      <c r="AI20" s="103"/>
      <c r="AJ20" s="103"/>
      <c r="AK20" s="30"/>
    </row>
    <row r="21" spans="1:37" ht="14.25" customHeight="1" x14ac:dyDescent="0.25">
      <c r="A21" s="3"/>
      <c r="B21" s="134">
        <f>$P$4</f>
        <v>40316</v>
      </c>
      <c r="C21" s="135"/>
      <c r="D21" s="136"/>
      <c r="E21" s="58">
        <v>1.5</v>
      </c>
      <c r="F21" s="65">
        <v>1027.2</v>
      </c>
      <c r="G21" s="141">
        <f t="shared" si="0"/>
        <v>1003.8702255846989</v>
      </c>
      <c r="H21" s="142" t="e">
        <f>(1.0042-(5*10^-6)*#REF!*#REF!+5*10^-6*#REF!)*1000/0.998206</f>
        <v>#REF!</v>
      </c>
      <c r="I21" s="50">
        <v>23</v>
      </c>
      <c r="J21" s="121">
        <f t="shared" si="1"/>
        <v>9.5641888447027625E-6</v>
      </c>
      <c r="K21" s="122"/>
      <c r="L21" s="50">
        <f>I$9-(F21+I$10-1000)/(1035-1000)*(I$9-I$8)</f>
        <v>10.166285714285678</v>
      </c>
      <c r="M21" s="140">
        <f>E$8/(E$8-1)*M$6/$E$9*(F21-G21)/10</f>
        <v>87.424347898988572</v>
      </c>
      <c r="N21" s="141"/>
      <c r="O21" s="142"/>
      <c r="P21" s="132">
        <f t="shared" si="2"/>
        <v>3.402244994478823E-2</v>
      </c>
      <c r="Q21" s="133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0">
        <f>$P$4</f>
        <v>40316</v>
      </c>
      <c r="C22" s="171"/>
      <c r="D22" s="172"/>
      <c r="E22" s="59">
        <v>2</v>
      </c>
      <c r="F22" s="66">
        <v>1026.8</v>
      </c>
      <c r="G22" s="164">
        <f t="shared" si="0"/>
        <v>1003.8702255846989</v>
      </c>
      <c r="H22" s="165" t="e">
        <f>(1.0042-(5*10^-6)*#REF!*#REF!+5*10^-6*#REF!)*1000/0.998206</f>
        <v>#REF!</v>
      </c>
      <c r="I22" s="51">
        <v>23</v>
      </c>
      <c r="J22" s="216">
        <f t="shared" si="1"/>
        <v>9.5641888447027625E-6</v>
      </c>
      <c r="K22" s="217"/>
      <c r="L22" s="51">
        <f>I$9-(F22+I$10-1000)/(1035-1000)*(I$9-I$8)</f>
        <v>10.272571428571416</v>
      </c>
      <c r="M22" s="166">
        <f>E$8/(E$8-1)*M$6/$E$9*(F22-G22)/10</f>
        <v>85.925416167498355</v>
      </c>
      <c r="N22" s="164"/>
      <c r="O22" s="165"/>
      <c r="P22" s="222">
        <f t="shared" si="2"/>
        <v>2.9617926078817757E-2</v>
      </c>
      <c r="Q22" s="223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3">
        <f>$P$4+(E23/60/24)</f>
        <v>40316.00277777778</v>
      </c>
      <c r="C23" s="174"/>
      <c r="D23" s="175"/>
      <c r="E23" s="60">
        <v>4</v>
      </c>
      <c r="F23" s="67">
        <v>1026</v>
      </c>
      <c r="G23" s="168">
        <f t="shared" si="0"/>
        <v>1003.8702255846989</v>
      </c>
      <c r="H23" s="169" t="e">
        <f>(1.0042-(5*10^-6)*#REF!*#REF!+5*10^-6*#REF!)*1000/0.998206</f>
        <v>#REF!</v>
      </c>
      <c r="I23" s="52">
        <v>23</v>
      </c>
      <c r="J23" s="218">
        <f t="shared" si="1"/>
        <v>9.5641888447027625E-6</v>
      </c>
      <c r="K23" s="219"/>
      <c r="L23" s="53">
        <f t="shared" ref="L23:L34" si="3">I$9-(F23+I$10-1000)/(1035-1000)*(I$9-I$8)-$I$7/$M$7/2</f>
        <v>9.2757233229057796</v>
      </c>
      <c r="M23" s="167">
        <f t="shared" ref="M23:M34" si="4">E$8/(E$8-1)*M$6/E$9*(F23-G23)/10</f>
        <v>82.927552704518789</v>
      </c>
      <c r="N23" s="168"/>
      <c r="O23" s="169"/>
      <c r="P23" s="162">
        <f t="shared" si="2"/>
        <v>1.9900956717342932E-2</v>
      </c>
      <c r="Q23" s="16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4">
        <f t="shared" ref="B24:B34" si="5">$P$4+(E24/60/24)</f>
        <v>40316.005555555559</v>
      </c>
      <c r="C24" s="135"/>
      <c r="D24" s="136"/>
      <c r="E24" s="61">
        <v>8</v>
      </c>
      <c r="F24" s="68">
        <v>1025</v>
      </c>
      <c r="G24" s="141">
        <f t="shared" ref="G24:G34" si="6">((1.0042-(5*10^-6)*$I24*$I24+5*10^-6*$I24)*1000/0.998206)+$I$10</f>
        <v>1003.8702255846989</v>
      </c>
      <c r="H24" s="142" t="e">
        <f>(1.0042-(5*10^-6)*#REF!*#REF!+5*10^-6*#REF!)*1000/0.998206</f>
        <v>#REF!</v>
      </c>
      <c r="I24" s="50">
        <v>23</v>
      </c>
      <c r="J24" s="121">
        <f t="shared" ref="J24:J32" si="7">(0.004*I24*I24-0.4098*I24+16.689)/1000/980.7</f>
        <v>9.5641888447027625E-6</v>
      </c>
      <c r="K24" s="122"/>
      <c r="L24" s="50">
        <f t="shared" si="3"/>
        <v>9.5414376086200647</v>
      </c>
      <c r="M24" s="140">
        <f t="shared" si="4"/>
        <v>79.180223375794114</v>
      </c>
      <c r="N24" s="141"/>
      <c r="O24" s="142"/>
      <c r="P24" s="132">
        <f t="shared" si="2"/>
        <v>1.4272234465881228E-2</v>
      </c>
      <c r="Q24" s="133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4">
        <f t="shared" si="5"/>
        <v>40316.011111111111</v>
      </c>
      <c r="C25" s="135"/>
      <c r="D25" s="136"/>
      <c r="E25" s="60">
        <v>16</v>
      </c>
      <c r="F25" s="68">
        <v>1022.9</v>
      </c>
      <c r="G25" s="141">
        <f t="shared" si="6"/>
        <v>1003.8702255846989</v>
      </c>
      <c r="H25" s="142" t="e">
        <f>(1.0042-(5*10^-6)*#REF!*#REF!+5*10^-6*#REF!)*1000/0.998206</f>
        <v>#REF!</v>
      </c>
      <c r="I25" s="50">
        <v>23</v>
      </c>
      <c r="J25" s="121">
        <f t="shared" si="7"/>
        <v>9.5641888447027625E-6</v>
      </c>
      <c r="K25" s="122"/>
      <c r="L25" s="50">
        <f t="shared" si="3"/>
        <v>10.099437608620102</v>
      </c>
      <c r="M25" s="140">
        <f t="shared" si="4"/>
        <v>71.310831785472203</v>
      </c>
      <c r="N25" s="141"/>
      <c r="O25" s="142"/>
      <c r="P25" s="132">
        <f t="shared" si="2"/>
        <v>1.0382899773987493E-2</v>
      </c>
      <c r="Q25" s="133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4">
        <f t="shared" si="5"/>
        <v>40316.022222222222</v>
      </c>
      <c r="C26" s="135"/>
      <c r="D26" s="136"/>
      <c r="E26" s="58">
        <v>32</v>
      </c>
      <c r="F26" s="68">
        <v>1021.2</v>
      </c>
      <c r="G26" s="141">
        <f t="shared" si="6"/>
        <v>1003.8702255846989</v>
      </c>
      <c r="H26" s="142" t="e">
        <f>(1.0042-(5*10^-6)*#REF!*#REF!+5*10^-6*#REF!)*1000/0.998206</f>
        <v>#REF!</v>
      </c>
      <c r="I26" s="50">
        <v>23</v>
      </c>
      <c r="J26" s="121">
        <f t="shared" si="7"/>
        <v>9.5641888447027625E-6</v>
      </c>
      <c r="K26" s="122"/>
      <c r="L26" s="50">
        <f t="shared" si="3"/>
        <v>10.551151894334369</v>
      </c>
      <c r="M26" s="140">
        <f t="shared" si="4"/>
        <v>64.940371926640495</v>
      </c>
      <c r="N26" s="141"/>
      <c r="O26" s="142"/>
      <c r="P26" s="132">
        <f t="shared" si="2"/>
        <v>7.50421047164632E-3</v>
      </c>
      <c r="Q26" s="133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4">
        <f t="shared" si="5"/>
        <v>40316.044444444444</v>
      </c>
      <c r="C27" s="135"/>
      <c r="D27" s="136"/>
      <c r="E27" s="58">
        <v>64</v>
      </c>
      <c r="F27" s="68">
        <v>1020</v>
      </c>
      <c r="G27" s="141">
        <f t="shared" si="6"/>
        <v>1003.8702255846989</v>
      </c>
      <c r="H27" s="142" t="e">
        <f>(1.0042-(5*10^-6)*#REF!*#REF!+5*10^-6*#REF!)*1000/0.998206</f>
        <v>#REF!</v>
      </c>
      <c r="I27" s="50">
        <v>23</v>
      </c>
      <c r="J27" s="121">
        <f t="shared" si="7"/>
        <v>9.5641888447027625E-6</v>
      </c>
      <c r="K27" s="122"/>
      <c r="L27" s="50">
        <f t="shared" si="3"/>
        <v>10.870009037191524</v>
      </c>
      <c r="M27" s="140">
        <f t="shared" si="4"/>
        <v>60.443576732170719</v>
      </c>
      <c r="N27" s="141"/>
      <c r="O27" s="142"/>
      <c r="P27" s="132">
        <f t="shared" si="2"/>
        <v>5.385859544105252E-3</v>
      </c>
      <c r="Q27" s="133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4">
        <f t="shared" si="5"/>
        <v>40316.088888888888</v>
      </c>
      <c r="C28" s="135"/>
      <c r="D28" s="136"/>
      <c r="E28" s="58">
        <v>128</v>
      </c>
      <c r="F28" s="68">
        <v>1018</v>
      </c>
      <c r="G28" s="141">
        <f t="shared" si="6"/>
        <v>1003.8702255846989</v>
      </c>
      <c r="H28" s="142" t="e">
        <f>(1.0042-(5*10^-6)*#REF!*#REF!+5*10^-6*#REF!)*1000/0.998206</f>
        <v>#REF!</v>
      </c>
      <c r="I28" s="50">
        <v>23</v>
      </c>
      <c r="J28" s="121">
        <f t="shared" si="7"/>
        <v>9.5641888447027625E-6</v>
      </c>
      <c r="K28" s="122"/>
      <c r="L28" s="50">
        <f t="shared" si="3"/>
        <v>11.401437608620096</v>
      </c>
      <c r="M28" s="140">
        <f t="shared" si="4"/>
        <v>52.948918074721362</v>
      </c>
      <c r="N28" s="141"/>
      <c r="O28" s="142"/>
      <c r="P28" s="132">
        <f t="shared" si="2"/>
        <v>3.9003616760440976E-3</v>
      </c>
      <c r="Q28" s="133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4">
        <f t="shared" si="5"/>
        <v>40316.147916666669</v>
      </c>
      <c r="C29" s="135"/>
      <c r="D29" s="136"/>
      <c r="E29" s="58">
        <v>213</v>
      </c>
      <c r="F29" s="68">
        <v>1016.2</v>
      </c>
      <c r="G29" s="141">
        <f t="shared" si="6"/>
        <v>1003.8702255846989</v>
      </c>
      <c r="H29" s="142" t="e">
        <f>(1.0042-(5*10^-6)*#REF!*#REF!+5*10^-6*#REF!)*1000/0.998206</f>
        <v>#REF!</v>
      </c>
      <c r="I29" s="50">
        <v>23</v>
      </c>
      <c r="J29" s="121">
        <f t="shared" si="7"/>
        <v>9.5641888447027625E-6</v>
      </c>
      <c r="K29" s="122"/>
      <c r="L29" s="50">
        <f t="shared" si="3"/>
        <v>11.879723322905797</v>
      </c>
      <c r="M29" s="140">
        <f t="shared" si="4"/>
        <v>46.203725283017107</v>
      </c>
      <c r="N29" s="141"/>
      <c r="O29" s="142"/>
      <c r="P29" s="132">
        <f t="shared" si="2"/>
        <v>3.0863375246648734E-3</v>
      </c>
      <c r="Q29" s="133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4">
        <f t="shared" si="5"/>
        <v>40316.870833333334</v>
      </c>
      <c r="C30" s="135"/>
      <c r="D30" s="136"/>
      <c r="E30" s="58">
        <v>1254</v>
      </c>
      <c r="F30" s="68">
        <v>1012.5</v>
      </c>
      <c r="G30" s="141">
        <f t="shared" si="6"/>
        <v>1003.8702255846989</v>
      </c>
      <c r="H30" s="142" t="e">
        <f>(1.0042-(5*10^-6)*#REF!*#REF!+5*10^-6*#REF!)*1000/0.998206</f>
        <v>#REF!</v>
      </c>
      <c r="I30" s="50">
        <v>23</v>
      </c>
      <c r="J30" s="121">
        <f t="shared" si="7"/>
        <v>9.5641888447027625E-6</v>
      </c>
      <c r="K30" s="122"/>
      <c r="L30" s="50">
        <f t="shared" si="3"/>
        <v>12.862866180048666</v>
      </c>
      <c r="M30" s="140">
        <f t="shared" si="4"/>
        <v>32.338606766735623</v>
      </c>
      <c r="N30" s="141"/>
      <c r="O30" s="142"/>
      <c r="P30" s="132">
        <f t="shared" si="2"/>
        <v>1.3235799060887766E-3</v>
      </c>
      <c r="Q30" s="133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4">
        <f t="shared" si="5"/>
        <v>40317.898611111108</v>
      </c>
      <c r="C31" s="135"/>
      <c r="D31" s="136"/>
      <c r="E31" s="58">
        <v>2734</v>
      </c>
      <c r="F31" s="68">
        <v>1011.1</v>
      </c>
      <c r="G31" s="141">
        <f t="shared" si="6"/>
        <v>1003.8702255846989</v>
      </c>
      <c r="H31" s="142" t="e">
        <f>(1.0042-(5*10^-6)*#REF!*#REF!+5*10^-6*#REF!)*1000/0.998206</f>
        <v>#REF!</v>
      </c>
      <c r="I31" s="50">
        <v>23</v>
      </c>
      <c r="J31" s="121">
        <f t="shared" si="7"/>
        <v>9.5641888447027625E-6</v>
      </c>
      <c r="K31" s="122"/>
      <c r="L31" s="50">
        <f t="shared" si="3"/>
        <v>13.234866180048661</v>
      </c>
      <c r="M31" s="140">
        <f t="shared" si="4"/>
        <v>27.092345706521161</v>
      </c>
      <c r="N31" s="141"/>
      <c r="O31" s="142"/>
      <c r="P31" s="132">
        <f t="shared" si="2"/>
        <v>9.0926522121114318E-4</v>
      </c>
      <c r="Q31" s="133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4">
        <f t="shared" si="5"/>
        <v>40318.830555555556</v>
      </c>
      <c r="C32" s="135"/>
      <c r="D32" s="136"/>
      <c r="E32" s="58">
        <v>4076</v>
      </c>
      <c r="F32" s="68">
        <v>1010.1</v>
      </c>
      <c r="G32" s="141">
        <f t="shared" si="6"/>
        <v>1003.8702255846989</v>
      </c>
      <c r="H32" s="142" t="e">
        <f>(1.0042-(5*10^-6)*#REF!*#REF!+5*10^-6*#REF!)*1000/0.998206</f>
        <v>#REF!</v>
      </c>
      <c r="I32" s="50">
        <v>23</v>
      </c>
      <c r="J32" s="121">
        <f t="shared" si="7"/>
        <v>9.5641888447027625E-6</v>
      </c>
      <c r="K32" s="122"/>
      <c r="L32" s="50">
        <f t="shared" si="3"/>
        <v>13.500580465762948</v>
      </c>
      <c r="M32" s="140">
        <f t="shared" si="4"/>
        <v>23.34501637779648</v>
      </c>
      <c r="N32" s="141"/>
      <c r="O32" s="142"/>
      <c r="P32" s="132">
        <f t="shared" si="2"/>
        <v>7.5212355650090986E-4</v>
      </c>
      <c r="Q32" s="133"/>
      <c r="R32" s="3"/>
      <c r="W32" s="30"/>
      <c r="X32" s="30"/>
      <c r="Y32" s="30"/>
      <c r="Z32" s="127"/>
      <c r="AA32" s="127"/>
      <c r="AB32" s="127"/>
      <c r="AC32" s="127"/>
      <c r="AD32" s="127"/>
      <c r="AE32" s="127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4">
        <f t="shared" si="5"/>
        <v>40321.970833333333</v>
      </c>
      <c r="C33" s="135"/>
      <c r="D33" s="136"/>
      <c r="E33" s="58">
        <v>8598</v>
      </c>
      <c r="F33" s="68">
        <v>1008.9</v>
      </c>
      <c r="G33" s="141">
        <f t="shared" si="6"/>
        <v>1003.8702255846989</v>
      </c>
      <c r="H33" s="142" t="e">
        <f>(1.0042-(5*10^-6)*#REF!*#REF!+5*10^-6*#REF!)*1000/0.998206</f>
        <v>#REF!</v>
      </c>
      <c r="I33" s="50">
        <v>23</v>
      </c>
      <c r="J33" s="121">
        <f>(0.004*I33*I33-0.4098*I33+16.689)/1000/980.7</f>
        <v>9.5641888447027625E-6</v>
      </c>
      <c r="K33" s="122"/>
      <c r="L33" s="50">
        <f t="shared" si="3"/>
        <v>13.819437608620103</v>
      </c>
      <c r="M33" s="140">
        <f t="shared" si="4"/>
        <v>18.848221183326693</v>
      </c>
      <c r="N33" s="141"/>
      <c r="O33" s="142"/>
      <c r="P33" s="132">
        <f t="shared" si="2"/>
        <v>5.23933927444306E-4</v>
      </c>
      <c r="Q33" s="133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4">
        <f t="shared" si="5"/>
        <v>40322.913194444445</v>
      </c>
      <c r="C34" s="135"/>
      <c r="D34" s="136"/>
      <c r="E34" s="58">
        <v>9955</v>
      </c>
      <c r="F34" s="68">
        <v>1008.5</v>
      </c>
      <c r="G34" s="141">
        <f t="shared" si="6"/>
        <v>1003.8702255846989</v>
      </c>
      <c r="H34" s="142" t="e">
        <f>(1.0042-(5*10^-6)*#REF!*#REF!+5*10^-6*#REF!)*1000/0.998206</f>
        <v>#REF!</v>
      </c>
      <c r="I34" s="50">
        <v>23</v>
      </c>
      <c r="J34" s="121">
        <f>(0.004*I34*I34-0.4098*I34+16.689)/1000/980.7</f>
        <v>9.5641888447027625E-6</v>
      </c>
      <c r="K34" s="122"/>
      <c r="L34" s="50">
        <f t="shared" si="3"/>
        <v>13.92572332290581</v>
      </c>
      <c r="M34" s="140">
        <f t="shared" si="4"/>
        <v>17.34928945183691</v>
      </c>
      <c r="N34" s="141"/>
      <c r="O34" s="142"/>
      <c r="P34" s="132">
        <f t="shared" si="2"/>
        <v>4.8878549200229171E-4</v>
      </c>
      <c r="Q34" s="133"/>
      <c r="R34" s="3"/>
    </row>
    <row r="35" spans="1:37" ht="14.25" customHeight="1" thickBot="1" x14ac:dyDescent="0.3">
      <c r="A35" s="3"/>
      <c r="B35" s="137"/>
      <c r="C35" s="138"/>
      <c r="D35" s="139"/>
      <c r="E35" s="62"/>
      <c r="F35" s="69"/>
      <c r="G35" s="176"/>
      <c r="H35" s="177"/>
      <c r="I35" s="54"/>
      <c r="J35" s="71"/>
      <c r="K35" s="109"/>
      <c r="L35" s="55"/>
      <c r="M35" s="178"/>
      <c r="N35" s="176"/>
      <c r="O35" s="177"/>
      <c r="P35" s="179"/>
      <c r="Q35" s="180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4" t="s">
        <v>53</v>
      </c>
      <c r="C39" s="126"/>
      <c r="D39" s="126"/>
      <c r="E39" s="126"/>
      <c r="F39" s="115">
        <v>1.43</v>
      </c>
      <c r="G39" s="95" t="s">
        <v>11</v>
      </c>
      <c r="H39" s="22"/>
      <c r="I39" s="22"/>
      <c r="J39" s="128" t="s">
        <v>55</v>
      </c>
      <c r="K39" s="128"/>
      <c r="L39" s="128"/>
      <c r="M39" s="129">
        <f>M30+(0.002-P30)*((M29-M30)/(P29-P30))</f>
        <v>37.659045986535538</v>
      </c>
      <c r="N39" s="129"/>
      <c r="O39" s="129"/>
      <c r="P39" s="97" t="s">
        <v>7</v>
      </c>
      <c r="Q39" s="92"/>
      <c r="R39" s="3"/>
      <c r="U39">
        <v>38.023704786765983</v>
      </c>
    </row>
    <row r="40" spans="1:37" ht="14.25" customHeight="1" x14ac:dyDescent="0.25">
      <c r="A40" s="3"/>
      <c r="B40" s="124" t="s">
        <v>52</v>
      </c>
      <c r="C40" s="126"/>
      <c r="D40" s="126"/>
      <c r="E40" s="126"/>
      <c r="F40" s="116">
        <f>$F$39/$E$9*100</f>
        <v>3.359173126614988</v>
      </c>
      <c r="G40" s="95" t="s">
        <v>7</v>
      </c>
      <c r="H40" s="22"/>
      <c r="I40" s="22"/>
      <c r="J40" s="130" t="s">
        <v>54</v>
      </c>
      <c r="K40" s="130"/>
      <c r="L40" s="130"/>
      <c r="M40" s="131">
        <v>2E-3</v>
      </c>
      <c r="N40" s="131"/>
      <c r="O40" s="131"/>
      <c r="P40" s="98" t="s">
        <v>8</v>
      </c>
      <c r="Q40" s="92"/>
      <c r="R40" s="3"/>
    </row>
    <row r="41" spans="1:37" ht="14.25" customHeight="1" x14ac:dyDescent="0.25">
      <c r="A41" s="3"/>
      <c r="B41" s="124" t="s">
        <v>60</v>
      </c>
      <c r="C41" s="126"/>
      <c r="D41" s="126"/>
      <c r="E41" s="126"/>
      <c r="F41" s="116">
        <f>100-$F$40</f>
        <v>96.640826873385009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4" t="s">
        <v>56</v>
      </c>
      <c r="C42" s="125"/>
      <c r="D42" s="125"/>
      <c r="E42" s="12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4" sqref="O14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GS072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7R-2 90-94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2012-09-25T14:51:18Z</dcterms:modified>
</cp:coreProperties>
</file>