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<sst xmlns="http://schemas.openxmlformats.org/spreadsheetml/2006/main" count="80" uniqueCount="70">
  <si>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</si>
  <si>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</si>
  <si>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</si>
  <si>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</si>
  <si>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</si>
  <si>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</si>
  <si>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</si>
  <si>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</si>
  <si>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</si>
  <si>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</si>
  <si>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</si>
  <si>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</si>
  <si>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</si>
  <si>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</si>
  <si>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</si>
  <si>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</si>
  <si>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</si>
  <si>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</si>
  <si>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</si>
  <si>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</si>
  <si>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</si>
  <si>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</si>
  <si>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</si>
  <si>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</si>
  <si>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</si>
  <si>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</si>
  <si>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</si>
  <si>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</si>
  <si>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</si>
  <si>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</si>
  <si>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</si>
  <si>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</si>
  <si>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</si>
  <si>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</si>
  <si>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</si>
  <si>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</si>
  <si>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</si>
  <si>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</si>
  <si>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</si>
  <si>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</si>
  <si>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</si>
  <si>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</si>
  <si>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</si>
  <si>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</si>
  <si>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</si>
  <si>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</si>
  <si>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</si>
  <si>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</si>
  <si>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</si>
  <si>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</si>
  <si>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</si>
  <si>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</si>
  <si>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</si>
  <si>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</si>
  <si>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</si>
  <si>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</si>
  <si>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</si>
  <si>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</si>
  <si>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</si>
  <si>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</si>
  <si>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</si>
  <si>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</si>
  <si>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</si>
  <si>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</si>
  <si>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</si>
  <si>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</si>
  <si>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</si>
  <si>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</si>
  <si>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7R-4 30.5-34.5 cm</t>
  </si>
  <si>
    <t>GS079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</si>
</sst>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526400"/>
        <c:axId val="303526976"/>
      </c:scatterChart>
      <c:valAx>
        <c:axId val="30352640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26976"/>
        <c:crosses val="autoZero"/>
        <c:crossBetween val="midCat"/>
      </c:valAx>
      <c:valAx>
        <c:axId val="30352697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26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7.5502659753227452E-2</c:v>
                </c:pt>
                <c:pt idx="1">
                  <c:v>6.1860561589739065E-2</c:v>
                </c:pt>
                <c:pt idx="2">
                  <c:v>4.4470929207980056E-2</c:v>
                </c:pt>
                <c:pt idx="3">
                  <c:v>3.6854396057151614E-2</c:v>
                </c:pt>
                <c:pt idx="4">
                  <c:v>3.2167679939398799E-2</c:v>
                </c:pt>
                <c:pt idx="5">
                  <c:v>2.1962278889523686E-2</c:v>
                </c:pt>
                <c:pt idx="6">
                  <c:v>1.5731685472698032E-2</c:v>
                </c:pt>
                <c:pt idx="7">
                  <c:v>1.1039349787015146E-2</c:v>
                </c:pt>
                <c:pt idx="8">
                  <c:v>8.1876960278785653E-3</c:v>
                </c:pt>
                <c:pt idx="9">
                  <c:v>5.8143127065716548E-3</c:v>
                </c:pt>
                <c:pt idx="10">
                  <c:v>4.0137750174806626E-3</c:v>
                </c:pt>
                <c:pt idx="11">
                  <c:v>2.9987976650937749E-3</c:v>
                </c:pt>
                <c:pt idx="12">
                  <c:v>1.2951523108488256E-3</c:v>
                </c:pt>
                <c:pt idx="13">
                  <c:v>9.5147700048492942E-4</c:v>
                </c:pt>
                <c:pt idx="14">
                  <c:v>7.7738172190147008E-4</c:v>
                </c:pt>
                <c:pt idx="15">
                  <c:v>6.6428472332296816E-4</c:v>
                </c:pt>
                <c:pt idx="16">
                  <c:v>5.9040003124320641E-4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84.805924485063201</c:v>
                </c:pt>
                <c:pt idx="1">
                  <c:v>81.928328930963602</c:v>
                </c:pt>
                <c:pt idx="2">
                  <c:v>76.173137822764858</c:v>
                </c:pt>
                <c:pt idx="3">
                  <c:v>70.829031793723289</c:v>
                </c:pt>
                <c:pt idx="4">
                  <c:v>67.951436239623689</c:v>
                </c:pt>
                <c:pt idx="5">
                  <c:v>61.785160052267791</c:v>
                </c:pt>
                <c:pt idx="6">
                  <c:v>57.263224181540053</c:v>
                </c:pt>
                <c:pt idx="7">
                  <c:v>49.041522598398871</c:v>
                </c:pt>
                <c:pt idx="8">
                  <c:v>42.464161331886302</c:v>
                </c:pt>
                <c:pt idx="9">
                  <c:v>40.819821015257688</c:v>
                </c:pt>
                <c:pt idx="10">
                  <c:v>32.598119432116505</c:v>
                </c:pt>
                <c:pt idx="11">
                  <c:v>25.198588007289626</c:v>
                </c:pt>
                <c:pt idx="12">
                  <c:v>20.676652136561881</c:v>
                </c:pt>
                <c:pt idx="13">
                  <c:v>17.799056582462747</c:v>
                </c:pt>
                <c:pt idx="14">
                  <c:v>14.921461028363149</c:v>
                </c:pt>
                <c:pt idx="15">
                  <c:v>13.688205790892159</c:v>
                </c:pt>
                <c:pt idx="16">
                  <c:v>12.866035632577852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88.506926629040535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528704"/>
        <c:axId val="303529280"/>
      </c:scatterChart>
      <c:valAx>
        <c:axId val="303528704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29280"/>
        <c:crosses val="autoZero"/>
        <c:crossBetween val="midCat"/>
      </c:valAx>
      <c:valAx>
        <c:axId val="303529280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28704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6.4414062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79" t="s">
        <v>31</v>
      </c>
      <c r="N2" s="179"/>
      <c r="O2" s="179"/>
      <c r="P2" s="207" t="s">
        <v>69</v>
      </c>
      <c r="Q2" s="208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80" t="s">
        <v>21</v>
      </c>
      <c r="C3" s="121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0" t="s">
        <v>36</v>
      </c>
      <c r="N3" s="120"/>
      <c r="O3" s="120"/>
      <c r="P3" s="209" t="s">
        <v>42</v>
      </c>
      <c r="Q3" s="210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0" t="s">
        <v>37</v>
      </c>
      <c r="N4" s="120"/>
      <c r="O4" s="120"/>
      <c r="P4" s="211">
        <v>40323</v>
      </c>
      <c r="Q4" s="212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80" t="s">
        <v>22</v>
      </c>
      <c r="C5" s="121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80" t="s">
        <v>23</v>
      </c>
      <c r="C6" s="121"/>
      <c r="D6" s="116" t="s">
        <v>68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90">
        <v>1000</v>
      </c>
      <c r="N6" s="190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80" t="s">
        <v>24</v>
      </c>
      <c r="C7" s="121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91">
        <v>28.77</v>
      </c>
      <c r="N7" s="191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40">
        <v>2.66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38.980000000000004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79" t="s">
        <v>63</v>
      </c>
      <c r="M9" s="179"/>
      <c r="N9" s="179"/>
      <c r="O9" s="217">
        <v>502.57</v>
      </c>
      <c r="P9" s="217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1" t="s">
        <v>64</v>
      </c>
      <c r="M10" s="121"/>
      <c r="N10" s="121"/>
      <c r="O10" s="218">
        <v>463.07</v>
      </c>
      <c r="P10" s="218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81" t="s">
        <v>3</v>
      </c>
      <c r="K14" s="182"/>
      <c r="L14" s="183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92" t="s">
        <v>47</v>
      </c>
      <c r="C15" s="198"/>
      <c r="D15" s="193"/>
      <c r="E15" s="138" t="s">
        <v>58</v>
      </c>
      <c r="F15" s="141" t="s">
        <v>48</v>
      </c>
      <c r="G15" s="144" t="s">
        <v>49</v>
      </c>
      <c r="H15" s="145"/>
      <c r="I15" s="135" t="s">
        <v>44</v>
      </c>
      <c r="J15" s="192" t="s">
        <v>57</v>
      </c>
      <c r="K15" s="193"/>
      <c r="L15" s="135" t="s">
        <v>50</v>
      </c>
      <c r="M15" s="192" t="s">
        <v>45</v>
      </c>
      <c r="N15" s="198"/>
      <c r="O15" s="193"/>
      <c r="P15" s="201" t="s">
        <v>65</v>
      </c>
      <c r="Q15" s="202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94"/>
      <c r="C16" s="199"/>
      <c r="D16" s="195"/>
      <c r="E16" s="139"/>
      <c r="F16" s="142"/>
      <c r="G16" s="146"/>
      <c r="H16" s="147"/>
      <c r="I16" s="136"/>
      <c r="J16" s="194"/>
      <c r="K16" s="195"/>
      <c r="L16" s="136"/>
      <c r="M16" s="194"/>
      <c r="N16" s="199"/>
      <c r="O16" s="195"/>
      <c r="P16" s="203"/>
      <c r="Q16" s="204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96"/>
      <c r="C17" s="200"/>
      <c r="D17" s="197"/>
      <c r="E17" s="140"/>
      <c r="F17" s="143"/>
      <c r="G17" s="148"/>
      <c r="H17" s="149"/>
      <c r="I17" s="137"/>
      <c r="J17" s="196"/>
      <c r="K17" s="197"/>
      <c r="L17" s="137"/>
      <c r="M17" s="196"/>
      <c r="N17" s="200"/>
      <c r="O17" s="197"/>
      <c r="P17" s="205"/>
      <c r="Q17" s="206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84">
        <f>$P$4</f>
        <v>40323</v>
      </c>
      <c r="C18" s="185"/>
      <c r="D18" s="186"/>
      <c r="E18" s="56">
        <v>0.33</v>
      </c>
      <c r="F18" s="62">
        <v>1024.5</v>
      </c>
      <c r="G18" s="159">
        <f t="shared" ref="G18:G23" si="0">((1.0042-(5*10^-6)*$I18*$I18+5*10^-6*$I18)*1000/0.998206)+$I$10</f>
        <v>1003.8702255846989</v>
      </c>
      <c r="H18" s="160" t="e">
        <f>(1.0042-(5*10^-6)*#REF!*#REF!+5*10^-6*#REF!)*1000/0.998206</f>
        <v>#REF!</v>
      </c>
      <c r="I18" s="48">
        <v>23</v>
      </c>
      <c r="J18" s="151">
        <f t="shared" ref="J18:J23" si="1">(0.004*I18*I18-0.4098*I18+16.689)/1000/980.7</f>
        <v>9.5641888447027625E-6</v>
      </c>
      <c r="K18" s="152"/>
      <c r="L18" s="48">
        <f>I$9-(F18+I$10-1000)/(1035-1000)*(I$9-I$8)</f>
        <v>10.883714285714261</v>
      </c>
      <c r="M18" s="187">
        <f>E$8/(E$8-1)*M$6/$E$9*(F18-G18)/10</f>
        <v>84.805924485063201</v>
      </c>
      <c r="N18" s="188"/>
      <c r="O18" s="189"/>
      <c r="P18" s="127">
        <f t="shared" ref="P18:P34" si="2">(18*J18/(E$8-1)*L18/E18/60)^0.5*10</f>
        <v>7.5502659753227452E-2</v>
      </c>
      <c r="Q18" s="128"/>
      <c r="R18" s="3"/>
      <c r="W18" s="100"/>
      <c r="X18" s="29"/>
      <c r="Y18" s="29"/>
      <c r="Z18" s="29"/>
      <c r="AA18" s="29"/>
      <c r="AB18" s="150"/>
      <c r="AC18" s="150"/>
      <c r="AD18" s="150"/>
      <c r="AE18" s="150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29">
        <f>$P$4</f>
        <v>40323</v>
      </c>
      <c r="C19" s="130"/>
      <c r="D19" s="131"/>
      <c r="E19" s="56">
        <v>0.5</v>
      </c>
      <c r="F19" s="63">
        <v>1023.8</v>
      </c>
      <c r="G19" s="159">
        <f t="shared" si="0"/>
        <v>1003.8702255846989</v>
      </c>
      <c r="H19" s="160" t="e">
        <f>(1.0042-(5*10^-6)*#REF!*#REF!+5*10^-6*#REF!)*1000/0.998206</f>
        <v>#REF!</v>
      </c>
      <c r="I19" s="48">
        <v>23</v>
      </c>
      <c r="J19" s="162">
        <f t="shared" si="1"/>
        <v>9.5641888447027625E-6</v>
      </c>
      <c r="K19" s="163"/>
      <c r="L19" s="48">
        <f>I$9-(F19+I$10-1000)/(1035-1000)*(I$9-I$8)</f>
        <v>11.069714285714273</v>
      </c>
      <c r="M19" s="161">
        <f>E$8/(E$8-1)*M$6/$E$9*(F19-G19)/10</f>
        <v>81.928328930963602</v>
      </c>
      <c r="N19" s="159"/>
      <c r="O19" s="160"/>
      <c r="P19" s="127">
        <f t="shared" si="2"/>
        <v>6.1860561589739065E-2</v>
      </c>
      <c r="Q19" s="128"/>
      <c r="R19" s="3"/>
      <c r="W19" s="29"/>
      <c r="X19" s="29"/>
      <c r="Y19" s="29"/>
      <c r="Z19" s="72"/>
      <c r="AA19" s="30"/>
      <c r="AB19" s="30"/>
      <c r="AC19" s="30"/>
      <c r="AD19" s="30"/>
      <c r="AE19" s="153"/>
      <c r="AF19" s="153"/>
      <c r="AG19" s="118"/>
      <c r="AH19" s="118"/>
      <c r="AI19" s="101"/>
      <c r="AJ19" s="101"/>
      <c r="AK19" s="30"/>
    </row>
    <row r="20" spans="1:37" ht="14.25" customHeight="1" x14ac:dyDescent="0.25">
      <c r="A20" s="3"/>
      <c r="B20" s="129">
        <f>$P$4</f>
        <v>40323</v>
      </c>
      <c r="C20" s="130"/>
      <c r="D20" s="131"/>
      <c r="E20" s="56">
        <v>1</v>
      </c>
      <c r="F20" s="63">
        <v>1022.4</v>
      </c>
      <c r="G20" s="159">
        <f t="shared" si="0"/>
        <v>1003.8702255846989</v>
      </c>
      <c r="H20" s="160" t="e">
        <f>(1.0042-(5*10^-6)*#REF!*#REF!+5*10^-6*#REF!)*1000/0.998206</f>
        <v>#REF!</v>
      </c>
      <c r="I20" s="48">
        <v>23</v>
      </c>
      <c r="J20" s="162">
        <f t="shared" si="1"/>
        <v>9.5641888447027625E-6</v>
      </c>
      <c r="K20" s="163"/>
      <c r="L20" s="48">
        <f>I$9-(F20+I$10-1000)/(1035-1000)*(I$9-I$8)</f>
        <v>11.441714285714298</v>
      </c>
      <c r="M20" s="161">
        <f>E$8/(E$8-1)*M$6/$E$9*(F20-G20)/10</f>
        <v>76.173137822764858</v>
      </c>
      <c r="N20" s="159"/>
      <c r="O20" s="160"/>
      <c r="P20" s="127">
        <f t="shared" si="2"/>
        <v>4.4470929207980056E-2</v>
      </c>
      <c r="Q20" s="128"/>
      <c r="R20" s="3"/>
      <c r="W20" s="29"/>
      <c r="X20" s="29"/>
      <c r="Y20" s="29"/>
      <c r="Z20" s="73"/>
      <c r="AA20" s="30"/>
      <c r="AB20" s="30"/>
      <c r="AC20" s="30"/>
      <c r="AD20" s="30"/>
      <c r="AE20" s="117"/>
      <c r="AF20" s="117"/>
      <c r="AG20" s="118"/>
      <c r="AH20" s="118"/>
      <c r="AI20" s="101"/>
      <c r="AJ20" s="101"/>
      <c r="AK20" s="30"/>
    </row>
    <row r="21" spans="1:37" ht="14.25" customHeight="1" x14ac:dyDescent="0.25">
      <c r="A21" s="3"/>
      <c r="B21" s="129">
        <f>$P$4</f>
        <v>40323</v>
      </c>
      <c r="C21" s="130"/>
      <c r="D21" s="131"/>
      <c r="E21" s="56">
        <v>1.5</v>
      </c>
      <c r="F21" s="63">
        <v>1021.1</v>
      </c>
      <c r="G21" s="159">
        <f t="shared" si="0"/>
        <v>1003.8702255846989</v>
      </c>
      <c r="H21" s="160" t="e">
        <f>(1.0042-(5*10^-6)*#REF!*#REF!+5*10^-6*#REF!)*1000/0.998206</f>
        <v>#REF!</v>
      </c>
      <c r="I21" s="48">
        <v>23</v>
      </c>
      <c r="J21" s="162">
        <f t="shared" si="1"/>
        <v>9.5641888447027625E-6</v>
      </c>
      <c r="K21" s="163"/>
      <c r="L21" s="48">
        <f>I$9-(F21+I$10-1000)/(1035-1000)*(I$9-I$8)</f>
        <v>11.787142857142857</v>
      </c>
      <c r="M21" s="161">
        <f>E$8/(E$8-1)*M$6/$E$9*(F21-G21)/10</f>
        <v>70.829031793723289</v>
      </c>
      <c r="N21" s="159"/>
      <c r="O21" s="160"/>
      <c r="P21" s="127">
        <f t="shared" si="2"/>
        <v>3.6854396057151614E-2</v>
      </c>
      <c r="Q21" s="128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40323</v>
      </c>
      <c r="C22" s="165"/>
      <c r="D22" s="166"/>
      <c r="E22" s="57">
        <v>2</v>
      </c>
      <c r="F22" s="64">
        <v>1020.4</v>
      </c>
      <c r="G22" s="156">
        <f t="shared" si="0"/>
        <v>1003.8702255846989</v>
      </c>
      <c r="H22" s="157" t="e">
        <f>(1.0042-(5*10^-6)*#REF!*#REF!+5*10^-6*#REF!)*1000/0.998206</f>
        <v>#REF!</v>
      </c>
      <c r="I22" s="49">
        <v>23</v>
      </c>
      <c r="J22" s="213">
        <f t="shared" si="1"/>
        <v>9.5641888447027625E-6</v>
      </c>
      <c r="K22" s="214"/>
      <c r="L22" s="49">
        <f>I$9-(F22+I$10-1000)/(1035-1000)*(I$9-I$8)</f>
        <v>11.973142857142868</v>
      </c>
      <c r="M22" s="158">
        <f>E$8/(E$8-1)*M$6/$E$9*(F22-G22)/10</f>
        <v>67.951436239623689</v>
      </c>
      <c r="N22" s="156"/>
      <c r="O22" s="157"/>
      <c r="P22" s="219">
        <f t="shared" si="2"/>
        <v>3.2167679939398799E-2</v>
      </c>
      <c r="Q22" s="22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40323.00277777778</v>
      </c>
      <c r="C23" s="168"/>
      <c r="D23" s="169"/>
      <c r="E23" s="58">
        <v>4</v>
      </c>
      <c r="F23" s="65">
        <v>1018.9</v>
      </c>
      <c r="G23" s="170">
        <f t="shared" si="0"/>
        <v>1003.8702255846989</v>
      </c>
      <c r="H23" s="171" t="e">
        <f>(1.0042-(5*10^-6)*#REF!*#REF!+5*10^-6*#REF!)*1000/0.998206</f>
        <v>#REF!</v>
      </c>
      <c r="I23" s="50">
        <v>23</v>
      </c>
      <c r="J23" s="215">
        <f t="shared" si="1"/>
        <v>9.5641888447027625E-6</v>
      </c>
      <c r="K23" s="216"/>
      <c r="L23" s="51">
        <f t="shared" ref="L23:L34" si="3">I$9-(F23+I$10-1000)/(1035-1000)*(I$9-I$8)-$I$7/$M$7/2</f>
        <v>11.162294751477244</v>
      </c>
      <c r="M23" s="172">
        <f t="shared" ref="M23:M34" si="4">E$8/(E$8-1)*M$6/E$9*(F23-G23)/10</f>
        <v>61.785160052267791</v>
      </c>
      <c r="N23" s="170"/>
      <c r="O23" s="171"/>
      <c r="P23" s="154">
        <f t="shared" si="2"/>
        <v>2.1962278889523686E-2</v>
      </c>
      <c r="Q23" s="155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29">
        <f t="shared" ref="B24:B34" si="5">$P$4+(E24/60/24)</f>
        <v>40323.005555555559</v>
      </c>
      <c r="C24" s="130"/>
      <c r="D24" s="131"/>
      <c r="E24" s="59">
        <v>8</v>
      </c>
      <c r="F24" s="66">
        <v>1017.8</v>
      </c>
      <c r="G24" s="159">
        <f t="shared" ref="G24:G34" si="6">((1.0042-(5*10^-6)*$I24*$I24+5*10^-6*$I24)*1000/0.998206)+$I$10</f>
        <v>1003.8702255846989</v>
      </c>
      <c r="H24" s="160" t="e">
        <f>(1.0042-(5*10^-6)*#REF!*#REF!+5*10^-6*#REF!)*1000/0.998206</f>
        <v>#REF!</v>
      </c>
      <c r="I24" s="48">
        <v>23</v>
      </c>
      <c r="J24" s="162">
        <f t="shared" ref="J24:J32" si="7">(0.004*I24*I24-0.4098*I24+16.689)/1000/980.7</f>
        <v>9.5641888447027625E-6</v>
      </c>
      <c r="K24" s="163"/>
      <c r="L24" s="48">
        <f t="shared" si="3"/>
        <v>11.454580465762966</v>
      </c>
      <c r="M24" s="161">
        <f t="shared" si="4"/>
        <v>57.263224181540053</v>
      </c>
      <c r="N24" s="159"/>
      <c r="O24" s="160"/>
      <c r="P24" s="127">
        <f t="shared" si="2"/>
        <v>1.5731685472698032E-2</v>
      </c>
      <c r="Q24" s="128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29">
        <f t="shared" si="5"/>
        <v>40323.011805555558</v>
      </c>
      <c r="C25" s="130"/>
      <c r="D25" s="131"/>
      <c r="E25" s="58">
        <v>17</v>
      </c>
      <c r="F25" s="66">
        <v>1015.8</v>
      </c>
      <c r="G25" s="159">
        <f t="shared" si="6"/>
        <v>1003.8702255846989</v>
      </c>
      <c r="H25" s="160" t="e">
        <f>(1.0042-(5*10^-6)*#REF!*#REF!+5*10^-6*#REF!)*1000/0.998206</f>
        <v>#REF!</v>
      </c>
      <c r="I25" s="48">
        <v>23</v>
      </c>
      <c r="J25" s="162">
        <f t="shared" si="7"/>
        <v>9.5641888447027625E-6</v>
      </c>
      <c r="K25" s="163"/>
      <c r="L25" s="48">
        <f t="shared" si="3"/>
        <v>11.986009037191536</v>
      </c>
      <c r="M25" s="161">
        <f t="shared" si="4"/>
        <v>49.041522598398871</v>
      </c>
      <c r="N25" s="159"/>
      <c r="O25" s="160"/>
      <c r="P25" s="127">
        <f t="shared" si="2"/>
        <v>1.1039349787015146E-2</v>
      </c>
      <c r="Q25" s="128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29">
        <f t="shared" si="5"/>
        <v>40323.022222222222</v>
      </c>
      <c r="C26" s="130"/>
      <c r="D26" s="131"/>
      <c r="E26" s="56">
        <v>32</v>
      </c>
      <c r="F26" s="66">
        <v>1014.2</v>
      </c>
      <c r="G26" s="159">
        <f t="shared" si="6"/>
        <v>1003.8702255846989</v>
      </c>
      <c r="H26" s="160" t="e">
        <f>(1.0042-(5*10^-6)*#REF!*#REF!+5*10^-6*#REF!)*1000/0.998206</f>
        <v>#REF!</v>
      </c>
      <c r="I26" s="48">
        <v>23</v>
      </c>
      <c r="J26" s="162">
        <f t="shared" si="7"/>
        <v>9.5641888447027625E-6</v>
      </c>
      <c r="K26" s="163"/>
      <c r="L26" s="48">
        <f t="shared" si="3"/>
        <v>12.411151894334369</v>
      </c>
      <c r="M26" s="161">
        <f t="shared" si="4"/>
        <v>42.464161331886302</v>
      </c>
      <c r="N26" s="159"/>
      <c r="O26" s="160"/>
      <c r="P26" s="127">
        <f t="shared" si="2"/>
        <v>8.1876960278785653E-3</v>
      </c>
      <c r="Q26" s="128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29">
        <f t="shared" si="5"/>
        <v>40323.044444444444</v>
      </c>
      <c r="C27" s="130"/>
      <c r="D27" s="131"/>
      <c r="E27" s="56">
        <v>64</v>
      </c>
      <c r="F27" s="66">
        <v>1013.8</v>
      </c>
      <c r="G27" s="159">
        <f t="shared" si="6"/>
        <v>1003.8702255846989</v>
      </c>
      <c r="H27" s="160" t="e">
        <f>(1.0042-(5*10^-6)*#REF!*#REF!+5*10^-6*#REF!)*1000/0.998206</f>
        <v>#REF!</v>
      </c>
      <c r="I27" s="48">
        <v>23</v>
      </c>
      <c r="J27" s="162">
        <f t="shared" si="7"/>
        <v>9.5641888447027625E-6</v>
      </c>
      <c r="K27" s="163"/>
      <c r="L27" s="48">
        <f t="shared" si="3"/>
        <v>12.517437608620106</v>
      </c>
      <c r="M27" s="161">
        <f t="shared" si="4"/>
        <v>40.819821015257688</v>
      </c>
      <c r="N27" s="159"/>
      <c r="O27" s="160"/>
      <c r="P27" s="127">
        <f t="shared" si="2"/>
        <v>5.8143127065716548E-3</v>
      </c>
      <c r="Q27" s="128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29">
        <f t="shared" si="5"/>
        <v>40323.097222222219</v>
      </c>
      <c r="C28" s="130"/>
      <c r="D28" s="131"/>
      <c r="E28" s="56">
        <v>140</v>
      </c>
      <c r="F28" s="66">
        <v>1011.8</v>
      </c>
      <c r="G28" s="159">
        <f t="shared" si="6"/>
        <v>1003.8702255846989</v>
      </c>
      <c r="H28" s="160" t="e">
        <f>(1.0042-(5*10^-6)*#REF!*#REF!+5*10^-6*#REF!)*1000/0.998206</f>
        <v>#REF!</v>
      </c>
      <c r="I28" s="48">
        <v>23</v>
      </c>
      <c r="J28" s="162">
        <f t="shared" si="7"/>
        <v>9.5641888447027625E-6</v>
      </c>
      <c r="K28" s="163"/>
      <c r="L28" s="48">
        <f t="shared" si="3"/>
        <v>13.048866180048678</v>
      </c>
      <c r="M28" s="161">
        <f t="shared" si="4"/>
        <v>32.598119432116505</v>
      </c>
      <c r="N28" s="159"/>
      <c r="O28" s="160"/>
      <c r="P28" s="127">
        <f t="shared" si="2"/>
        <v>4.0137750174806626E-3</v>
      </c>
      <c r="Q28" s="128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29">
        <f t="shared" si="5"/>
        <v>40323.180555555555</v>
      </c>
      <c r="C29" s="130"/>
      <c r="D29" s="131"/>
      <c r="E29" s="56">
        <v>260</v>
      </c>
      <c r="F29" s="66">
        <v>1010</v>
      </c>
      <c r="G29" s="159">
        <f t="shared" si="6"/>
        <v>1003.8702255846989</v>
      </c>
      <c r="H29" s="160" t="e">
        <f>(1.0042-(5*10^-6)*#REF!*#REF!+5*10^-6*#REF!)*1000/0.998206</f>
        <v>#REF!</v>
      </c>
      <c r="I29" s="48">
        <v>23</v>
      </c>
      <c r="J29" s="162">
        <f t="shared" si="7"/>
        <v>9.5641888447027625E-6</v>
      </c>
      <c r="K29" s="163"/>
      <c r="L29" s="48">
        <f t="shared" si="3"/>
        <v>13.527151894334381</v>
      </c>
      <c r="M29" s="161">
        <f t="shared" si="4"/>
        <v>25.198588007289626</v>
      </c>
      <c r="N29" s="159"/>
      <c r="O29" s="160"/>
      <c r="P29" s="127">
        <f t="shared" si="2"/>
        <v>2.9987976650937749E-3</v>
      </c>
      <c r="Q29" s="128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29">
        <f t="shared" si="5"/>
        <v>40323.988888888889</v>
      </c>
      <c r="C30" s="130"/>
      <c r="D30" s="131"/>
      <c r="E30" s="56">
        <v>1424</v>
      </c>
      <c r="F30" s="66">
        <v>1008.9</v>
      </c>
      <c r="G30" s="159">
        <f t="shared" si="6"/>
        <v>1003.8702255846989</v>
      </c>
      <c r="H30" s="160" t="e">
        <f>(1.0042-(5*10^-6)*#REF!*#REF!+5*10^-6*#REF!)*1000/0.998206</f>
        <v>#REF!</v>
      </c>
      <c r="I30" s="48">
        <v>23</v>
      </c>
      <c r="J30" s="162">
        <f t="shared" si="7"/>
        <v>9.5641888447027625E-6</v>
      </c>
      <c r="K30" s="163"/>
      <c r="L30" s="48">
        <f t="shared" si="3"/>
        <v>13.819437608620103</v>
      </c>
      <c r="M30" s="161">
        <f t="shared" si="4"/>
        <v>20.676652136561881</v>
      </c>
      <c r="N30" s="159"/>
      <c r="O30" s="160"/>
      <c r="P30" s="127">
        <f t="shared" si="2"/>
        <v>1.2951523108488256E-3</v>
      </c>
      <c r="Q30" s="128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29">
        <f t="shared" si="5"/>
        <v>40324.856944444444</v>
      </c>
      <c r="C31" s="130"/>
      <c r="D31" s="131"/>
      <c r="E31" s="56">
        <v>2674</v>
      </c>
      <c r="F31" s="66">
        <v>1008.2</v>
      </c>
      <c r="G31" s="159">
        <f t="shared" si="6"/>
        <v>1003.8702255846989</v>
      </c>
      <c r="H31" s="160" t="e">
        <f>(1.0042-(5*10^-6)*#REF!*#REF!+5*10^-6*#REF!)*1000/0.998206</f>
        <v>#REF!</v>
      </c>
      <c r="I31" s="48">
        <v>23</v>
      </c>
      <c r="J31" s="162">
        <f t="shared" si="7"/>
        <v>9.5641888447027625E-6</v>
      </c>
      <c r="K31" s="163"/>
      <c r="L31" s="48">
        <f t="shared" si="3"/>
        <v>14.005437608620083</v>
      </c>
      <c r="M31" s="161">
        <f t="shared" si="4"/>
        <v>17.799056582462747</v>
      </c>
      <c r="N31" s="159"/>
      <c r="O31" s="160"/>
      <c r="P31" s="127">
        <f t="shared" si="2"/>
        <v>9.5147700048492942E-4</v>
      </c>
      <c r="Q31" s="128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29">
        <f t="shared" si="5"/>
        <v>40325.818749999999</v>
      </c>
      <c r="C32" s="130"/>
      <c r="D32" s="131"/>
      <c r="E32" s="56">
        <v>4059</v>
      </c>
      <c r="F32" s="66">
        <v>1007.5</v>
      </c>
      <c r="G32" s="159">
        <f t="shared" si="6"/>
        <v>1003.8702255846989</v>
      </c>
      <c r="H32" s="160" t="e">
        <f>(1.0042-(5*10^-6)*#REF!*#REF!+5*10^-6*#REF!)*1000/0.998206</f>
        <v>#REF!</v>
      </c>
      <c r="I32" s="48">
        <v>23</v>
      </c>
      <c r="J32" s="162">
        <f t="shared" si="7"/>
        <v>9.5641888447027625E-6</v>
      </c>
      <c r="K32" s="163"/>
      <c r="L32" s="48">
        <f t="shared" si="3"/>
        <v>14.191437608620095</v>
      </c>
      <c r="M32" s="161">
        <f t="shared" si="4"/>
        <v>14.921461028363149</v>
      </c>
      <c r="N32" s="159"/>
      <c r="O32" s="160"/>
      <c r="P32" s="127">
        <f t="shared" si="2"/>
        <v>7.7738172190147008E-4</v>
      </c>
      <c r="Q32" s="128"/>
      <c r="R32" s="3"/>
      <c r="W32" s="30"/>
      <c r="X32" s="30"/>
      <c r="Y32" s="30"/>
      <c r="Z32" s="122"/>
      <c r="AA32" s="122"/>
      <c r="AB32" s="122"/>
      <c r="AC32" s="122"/>
      <c r="AD32" s="122"/>
      <c r="AE32" s="122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29">
        <f t="shared" si="5"/>
        <v>40326.881944444445</v>
      </c>
      <c r="C33" s="130"/>
      <c r="D33" s="131"/>
      <c r="E33" s="56">
        <v>5590</v>
      </c>
      <c r="F33" s="66">
        <v>1007.2</v>
      </c>
      <c r="G33" s="159">
        <f t="shared" si="6"/>
        <v>1003.8702255846989</v>
      </c>
      <c r="H33" s="160" t="e">
        <f>(1.0042-(5*10^-6)*#REF!*#REF!+5*10^-6*#REF!)*1000/0.998206</f>
        <v>#REF!</v>
      </c>
      <c r="I33" s="48">
        <v>23</v>
      </c>
      <c r="J33" s="162">
        <f>(0.004*I33*I33-0.4098*I33+16.689)/1000/980.7</f>
        <v>9.5641888447027625E-6</v>
      </c>
      <c r="K33" s="163"/>
      <c r="L33" s="48">
        <f t="shared" si="3"/>
        <v>14.27115189433437</v>
      </c>
      <c r="M33" s="161">
        <f t="shared" si="4"/>
        <v>13.688205790892159</v>
      </c>
      <c r="N33" s="159"/>
      <c r="O33" s="160"/>
      <c r="P33" s="127">
        <f t="shared" si="2"/>
        <v>6.6428472332296816E-4</v>
      </c>
      <c r="Q33" s="128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29">
        <f t="shared" si="5"/>
        <v>40327.932638888888</v>
      </c>
      <c r="C34" s="130"/>
      <c r="D34" s="131"/>
      <c r="E34" s="56">
        <v>7103</v>
      </c>
      <c r="F34" s="66">
        <v>1007</v>
      </c>
      <c r="G34" s="159">
        <f t="shared" si="6"/>
        <v>1003.8702255846989</v>
      </c>
      <c r="H34" s="160" t="e">
        <f>(1.0042-(5*10^-6)*#REF!*#REF!+5*10^-6*#REF!)*1000/0.998206</f>
        <v>#REF!</v>
      </c>
      <c r="I34" s="48">
        <v>23</v>
      </c>
      <c r="J34" s="162">
        <f>(0.004*I34*I34-0.4098*I34+16.689)/1000/980.7</f>
        <v>9.5641888447027625E-6</v>
      </c>
      <c r="K34" s="163"/>
      <c r="L34" s="48">
        <f t="shared" si="3"/>
        <v>14.324294751477238</v>
      </c>
      <c r="M34" s="161">
        <f t="shared" si="4"/>
        <v>12.866035632577852</v>
      </c>
      <c r="N34" s="159"/>
      <c r="O34" s="160"/>
      <c r="P34" s="127">
        <f t="shared" si="2"/>
        <v>5.9040003124320641E-4</v>
      </c>
      <c r="Q34" s="128"/>
      <c r="R34" s="3"/>
    </row>
    <row r="35" spans="1:37" ht="14.25" customHeight="1" thickBot="1" x14ac:dyDescent="0.3">
      <c r="A35" s="3"/>
      <c r="B35" s="132"/>
      <c r="C35" s="133"/>
      <c r="D35" s="134"/>
      <c r="E35" s="60"/>
      <c r="F35" s="67"/>
      <c r="G35" s="173"/>
      <c r="H35" s="174"/>
      <c r="I35" s="52"/>
      <c r="J35" s="69"/>
      <c r="K35" s="107"/>
      <c r="L35" s="53"/>
      <c r="M35" s="175"/>
      <c r="N35" s="173"/>
      <c r="O35" s="174"/>
      <c r="P35" s="176"/>
      <c r="Q35" s="177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19" t="s">
        <v>53</v>
      </c>
      <c r="C39" s="121"/>
      <c r="D39" s="121"/>
      <c r="E39" s="121"/>
      <c r="F39" s="113">
        <v>4.4800000000000004</v>
      </c>
      <c r="G39" s="93" t="s">
        <v>11</v>
      </c>
      <c r="H39" s="22"/>
      <c r="I39" s="22"/>
      <c r="J39" s="123" t="s">
        <v>55</v>
      </c>
      <c r="K39" s="123"/>
      <c r="L39" s="123"/>
      <c r="M39" s="124">
        <f>M30+(0.002-P30)*((M29-M30)/(P29-P30))</f>
        <v>22.547508674297603</v>
      </c>
      <c r="N39" s="124"/>
      <c r="O39" s="124"/>
      <c r="P39" s="95" t="s">
        <v>7</v>
      </c>
      <c r="Q39" s="90"/>
      <c r="R39" s="3"/>
    </row>
    <row r="40" spans="1:37" ht="14.25" customHeight="1" x14ac:dyDescent="0.25">
      <c r="A40" s="3"/>
      <c r="B40" s="119" t="s">
        <v>52</v>
      </c>
      <c r="C40" s="121"/>
      <c r="D40" s="121"/>
      <c r="E40" s="121"/>
      <c r="F40" s="114">
        <f>$F$39/$E$9*100</f>
        <v>11.493073370959467</v>
      </c>
      <c r="G40" s="93" t="s">
        <v>7</v>
      </c>
      <c r="H40" s="22"/>
      <c r="I40" s="22"/>
      <c r="J40" s="125" t="s">
        <v>54</v>
      </c>
      <c r="K40" s="125"/>
      <c r="L40" s="125"/>
      <c r="M40" s="126">
        <v>2E-3</v>
      </c>
      <c r="N40" s="126"/>
      <c r="O40" s="126"/>
      <c r="P40" s="96" t="s">
        <v>8</v>
      </c>
      <c r="Q40" s="90"/>
      <c r="R40" s="3"/>
    </row>
    <row r="41" spans="1:37" ht="14.25" customHeight="1" x14ac:dyDescent="0.25">
      <c r="A41" s="3"/>
      <c r="B41" s="119" t="s">
        <v>60</v>
      </c>
      <c r="C41" s="121"/>
      <c r="D41" s="121"/>
      <c r="E41" s="121"/>
      <c r="F41" s="114">
        <f>100-$F$40</f>
        <v>88.506926629040535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19" t="s">
        <v>56</v>
      </c>
      <c r="C42" s="120"/>
      <c r="D42" s="120"/>
      <c r="E42" s="120"/>
      <c r="F42" s="115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  <mergeCell ref="O9:P9"/>
    <mergeCell ref="O10:P10"/>
    <mergeCell ref="M19:O19"/>
    <mergeCell ref="P26:Q26"/>
    <mergeCell ref="P28:Q28"/>
    <mergeCell ref="P21:Q21"/>
    <mergeCell ref="P22:Q22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34:H34"/>
    <mergeCell ref="G27:H27"/>
    <mergeCell ref="G26:H26"/>
    <mergeCell ref="G24:H24"/>
    <mergeCell ref="G25:H25"/>
    <mergeCell ref="M22:O22"/>
    <mergeCell ref="P24:Q24"/>
    <mergeCell ref="P20:Q20"/>
    <mergeCell ref="P30:Q30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P25:Q25"/>
    <mergeCell ref="I15:I17"/>
    <mergeCell ref="E15:E17"/>
    <mergeCell ref="F15:F17"/>
    <mergeCell ref="G15:H17"/>
    <mergeCell ref="L15:L17"/>
    <mergeCell ref="AB18:AE18"/>
    <mergeCell ref="J18:K18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P23:Q23"/>
    <mergeCell ref="G22:H2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7" sqref="O7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GS079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7R-4 30.5-34.5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40323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2012-09-25T14:49:39Z</dcterms:modified>
</cp:coreProperties>
</file>