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<sst xmlns="http://schemas.openxmlformats.org/spreadsheetml/2006/main" count="80" uniqueCount="70">
  <si>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</si>
  <si>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</si>
  <si>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</si>
  <si>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</si>
  <si>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</si>
  <si>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</si>
  <si>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</si>
  <si>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</si>
  <si>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</si>
  <si>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</si>
  <si>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</si>
  <si>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</si>
  <si>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</si>
  <si>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</si>
  <si>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</si>
  <si>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</si>
  <si>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</si>
  <si>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</si>
  <si>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</si>
  <si>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</si>
  <si>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</si>
  <si>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</si>
  <si>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</si>
  <si>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</si>
  <si>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</si>
  <si>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</si>
  <si>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</si>
  <si>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</si>
  <si>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</si>
  <si>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</si>
  <si>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</si>
  <si>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</si>
  <si>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</si>
  <si>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</si>
  <si>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</si>
  <si>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</si>
  <si>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</si>
  <si>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</si>
  <si>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</si>
  <si>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</si>
  <si>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</si>
  <si>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</si>
  <si>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</si>
  <si>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</si>
  <si>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</si>
  <si>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</si>
  <si>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</si>
  <si>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</si>
  <si>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</si>
  <si>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</si>
  <si>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</si>
  <si>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</si>
  <si>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</si>
  <si>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</si>
  <si>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</si>
  <si>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</si>
  <si>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</si>
  <si>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</si>
  <si>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</si>
  <si>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</si>
  <si>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</si>
  <si>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</si>
  <si>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</si>
  <si>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</si>
  <si>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</si>
  <si>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</si>
  <si>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</si>
  <si>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7R-4 69-73 cm</t>
  </si>
  <si>
    <t>GS104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</si>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</sst>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4848"/>
        <c:axId val="262975424"/>
      </c:scatterChart>
      <c:valAx>
        <c:axId val="26297484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5424"/>
        <c:crosses val="autoZero"/>
        <c:crossBetween val="midCat"/>
      </c:valAx>
      <c:valAx>
        <c:axId val="26297542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4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9.2462971410321698E-2</c:v>
                </c:pt>
                <c:pt idx="1">
                  <c:v>6.5647187494310727E-2</c:v>
                </c:pt>
                <c:pt idx="2">
                  <c:v>4.65601371324674E-2</c:v>
                </c:pt>
                <c:pt idx="3">
                  <c:v>3.8244702321317881E-2</c:v>
                </c:pt>
                <c:pt idx="4">
                  <c:v>3.3252159523250717E-2</c:v>
                </c:pt>
                <c:pt idx="5">
                  <c:v>2.2603179500032967E-2</c:v>
                </c:pt>
                <c:pt idx="6">
                  <c:v>1.6169173354645513E-2</c:v>
                </c:pt>
                <c:pt idx="7">
                  <c:v>1.1551794211035697E-2</c:v>
                </c:pt>
                <c:pt idx="8">
                  <c:v>8.259512761135776E-3</c:v>
                </c:pt>
                <c:pt idx="9">
                  <c:v>5.7969144333545643E-3</c:v>
                </c:pt>
                <c:pt idx="10">
                  <c:v>4.1829838021576558E-3</c:v>
                </c:pt>
                <c:pt idx="11">
                  <c:v>3.0126852096113233E-3</c:v>
                </c:pt>
                <c:pt idx="12">
                  <c:v>2.4693946898737551E-3</c:v>
                </c:pt>
                <c:pt idx="13">
                  <c:v>1.340492859754969E-3</c:v>
                </c:pt>
                <c:pt idx="14">
                  <c:v>1.1648773077776989E-3</c:v>
                </c:pt>
                <c:pt idx="15">
                  <c:v>9.2719844572124166E-4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55.448170965245836</c:v>
                </c:pt>
                <c:pt idx="1">
                  <c:v>53.67804584958435</c:v>
                </c:pt>
                <c:pt idx="2">
                  <c:v>52.350452012838367</c:v>
                </c:pt>
                <c:pt idx="3">
                  <c:v>49.69526433934589</c:v>
                </c:pt>
                <c:pt idx="4">
                  <c:v>47.925139223684411</c:v>
                </c:pt>
                <c:pt idx="5">
                  <c:v>44.827420271276438</c:v>
                </c:pt>
                <c:pt idx="6">
                  <c:v>39.959576203206986</c:v>
                </c:pt>
                <c:pt idx="7">
                  <c:v>35.534263414053029</c:v>
                </c:pt>
                <c:pt idx="8">
                  <c:v>30.666419345983577</c:v>
                </c:pt>
                <c:pt idx="9">
                  <c:v>27.126169114660609</c:v>
                </c:pt>
                <c:pt idx="10">
                  <c:v>24.913512720083634</c:v>
                </c:pt>
                <c:pt idx="11">
                  <c:v>19.160606094183692</c:v>
                </c:pt>
                <c:pt idx="12">
                  <c:v>18.275543536352696</c:v>
                </c:pt>
                <c:pt idx="13">
                  <c:v>13.850230747198742</c:v>
                </c:pt>
                <c:pt idx="14">
                  <c:v>13.407699468283244</c:v>
                </c:pt>
                <c:pt idx="15">
                  <c:v>12.965168189367748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61.616446071529175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7728"/>
        <c:axId val="262978304"/>
      </c:scatterChart>
      <c:valAx>
        <c:axId val="26297772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8304"/>
        <c:crosses val="autoZero"/>
        <c:crossBetween val="midCat"/>
      </c:valAx>
      <c:valAx>
        <c:axId val="26297830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772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6" t="s">
        <v>31</v>
      </c>
      <c r="N2" s="136"/>
      <c r="O2" s="136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7" t="s">
        <v>21</v>
      </c>
      <c r="C3" s="138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9" t="s">
        <v>36</v>
      </c>
      <c r="N3" s="139"/>
      <c r="O3" s="139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9" t="s">
        <v>37</v>
      </c>
      <c r="N4" s="139"/>
      <c r="O4" s="139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7" t="s">
        <v>22</v>
      </c>
      <c r="C5" s="138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7" t="s">
        <v>23</v>
      </c>
      <c r="C6" s="138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4">
        <v>1000</v>
      </c>
      <c r="N6" s="154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7" t="s">
        <v>24</v>
      </c>
      <c r="C7" s="138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2.75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35.510000000000026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6" t="s">
        <v>62</v>
      </c>
      <c r="M9" s="136"/>
      <c r="N9" s="136"/>
      <c r="O9" s="133">
        <v>178.58</v>
      </c>
      <c r="P9" s="133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8" t="s">
        <v>63</v>
      </c>
      <c r="M10" s="138"/>
      <c r="N10" s="138"/>
      <c r="O10" s="134">
        <v>151.69999999999999</v>
      </c>
      <c r="P10" s="134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2" t="s">
        <v>3</v>
      </c>
      <c r="K14" s="143"/>
      <c r="L14" s="144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83"/>
      <c r="D15" s="157"/>
      <c r="E15" s="195" t="s">
        <v>57</v>
      </c>
      <c r="F15" s="198" t="s">
        <v>47</v>
      </c>
      <c r="G15" s="201" t="s">
        <v>48</v>
      </c>
      <c r="H15" s="202"/>
      <c r="I15" s="192" t="s">
        <v>43</v>
      </c>
      <c r="J15" s="156" t="s">
        <v>56</v>
      </c>
      <c r="K15" s="157"/>
      <c r="L15" s="192" t="s">
        <v>49</v>
      </c>
      <c r="M15" s="156" t="s">
        <v>44</v>
      </c>
      <c r="N15" s="183"/>
      <c r="O15" s="157"/>
      <c r="P15" s="186" t="s">
        <v>64</v>
      </c>
      <c r="Q15" s="18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84"/>
      <c r="D16" s="159"/>
      <c r="E16" s="196"/>
      <c r="F16" s="199"/>
      <c r="G16" s="203"/>
      <c r="H16" s="204"/>
      <c r="I16" s="193"/>
      <c r="J16" s="158"/>
      <c r="K16" s="159"/>
      <c r="L16" s="193"/>
      <c r="M16" s="158"/>
      <c r="N16" s="184"/>
      <c r="O16" s="159"/>
      <c r="P16" s="188"/>
      <c r="Q16" s="18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85"/>
      <c r="D17" s="161"/>
      <c r="E17" s="197"/>
      <c r="F17" s="200"/>
      <c r="G17" s="205"/>
      <c r="H17" s="206"/>
      <c r="I17" s="194"/>
      <c r="J17" s="160"/>
      <c r="K17" s="161"/>
      <c r="L17" s="194"/>
      <c r="M17" s="160"/>
      <c r="N17" s="185"/>
      <c r="O17" s="161"/>
      <c r="P17" s="190"/>
      <c r="Q17" s="191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40364</v>
      </c>
      <c r="C18" s="146"/>
      <c r="D18" s="147"/>
      <c r="E18" s="57">
        <v>0.25</v>
      </c>
      <c r="F18" s="63">
        <v>1016.4</v>
      </c>
      <c r="G18" s="127">
        <f t="shared" ref="G18:G23" si="0">((1.0042-(5*10^-6)*$I18*$I18+5*10^-6*$I18)*1000/0.998206)+$I$10</f>
        <v>1003.8702255846989</v>
      </c>
      <c r="H18" s="128" t="e">
        <f>(1.0042-(5*10^-6)*#REF!*#REF!+5*10^-6*#REF!)*1000/0.998206</f>
        <v>#REF!</v>
      </c>
      <c r="I18" s="49">
        <v>23</v>
      </c>
      <c r="J18" s="208">
        <f t="shared" ref="J18:J23" si="1">(0.004*I18*I18-0.4098*I18+16.689)/1000/980.7</f>
        <v>9.5641888447027625E-6</v>
      </c>
      <c r="K18" s="209"/>
      <c r="L18" s="49">
        <f>I$9-(F18+I$10-1000)/(1035-1000)*(I$9-I$8)</f>
        <v>13.036000000000012</v>
      </c>
      <c r="M18" s="151">
        <f>E$8/(E$8-1)*M$6/$E$9*(F18-G18)/10</f>
        <v>55.448170965245836</v>
      </c>
      <c r="N18" s="152"/>
      <c r="O18" s="153"/>
      <c r="P18" s="140">
        <f t="shared" ref="P18:P33" si="2">(18*J18/(E$8-1)*L18/E18/60)^0.5*10</f>
        <v>9.2462971410321698E-2</v>
      </c>
      <c r="Q18" s="141"/>
      <c r="R18" s="3"/>
      <c r="W18" s="101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40364</v>
      </c>
      <c r="C19" s="149"/>
      <c r="D19" s="150"/>
      <c r="E19" s="57">
        <v>0.5</v>
      </c>
      <c r="F19" s="64">
        <v>1016</v>
      </c>
      <c r="G19" s="127">
        <f t="shared" si="0"/>
        <v>1003.8702255846989</v>
      </c>
      <c r="H19" s="128" t="e">
        <f>(1.0042-(5*10^-6)*#REF!*#REF!+5*10^-6*#REF!)*1000/0.998206</f>
        <v>#REF!</v>
      </c>
      <c r="I19" s="49">
        <v>23</v>
      </c>
      <c r="J19" s="124">
        <f t="shared" si="1"/>
        <v>9.5641888447027625E-6</v>
      </c>
      <c r="K19" s="125"/>
      <c r="L19" s="49">
        <f>I$9-(F19+I$10-1000)/(1035-1000)*(I$9-I$8)</f>
        <v>13.14228571428572</v>
      </c>
      <c r="M19" s="126">
        <f>E$8/(E$8-1)*M$6/$E$9*(F19-G19)/10</f>
        <v>53.67804584958435</v>
      </c>
      <c r="N19" s="127"/>
      <c r="O19" s="128"/>
      <c r="P19" s="140">
        <f t="shared" si="2"/>
        <v>6.5647187494310727E-2</v>
      </c>
      <c r="Q19" s="141"/>
      <c r="R19" s="3"/>
      <c r="W19" s="29"/>
      <c r="X19" s="29"/>
      <c r="Y19" s="29"/>
      <c r="Z19" s="73"/>
      <c r="AA19" s="30"/>
      <c r="AB19" s="30"/>
      <c r="AC19" s="30"/>
      <c r="AD19" s="30"/>
      <c r="AE19" s="210"/>
      <c r="AF19" s="210"/>
      <c r="AG19" s="211"/>
      <c r="AH19" s="211"/>
      <c r="AI19" s="102"/>
      <c r="AJ19" s="102"/>
      <c r="AK19" s="30"/>
    </row>
    <row r="20" spans="1:37" ht="14.25" customHeight="1" x14ac:dyDescent="0.25">
      <c r="A20" s="3"/>
      <c r="B20" s="148">
        <f>$P$4</f>
        <v>40364</v>
      </c>
      <c r="C20" s="149"/>
      <c r="D20" s="150"/>
      <c r="E20" s="57">
        <v>1</v>
      </c>
      <c r="F20" s="64">
        <v>1015.7</v>
      </c>
      <c r="G20" s="127">
        <f t="shared" si="0"/>
        <v>1003.8702255846989</v>
      </c>
      <c r="H20" s="128" t="e">
        <f>(1.0042-(5*10^-6)*#REF!*#REF!+5*10^-6*#REF!)*1000/0.998206</f>
        <v>#REF!</v>
      </c>
      <c r="I20" s="49">
        <v>23</v>
      </c>
      <c r="J20" s="124">
        <f t="shared" si="1"/>
        <v>9.5641888447027625E-6</v>
      </c>
      <c r="K20" s="125"/>
      <c r="L20" s="49">
        <f>I$9-(F20+I$10-1000)/(1035-1000)*(I$9-I$8)</f>
        <v>13.221999999999994</v>
      </c>
      <c r="M20" s="126">
        <f>E$8/(E$8-1)*M$6/$E$9*(F20-G20)/10</f>
        <v>52.350452012838367</v>
      </c>
      <c r="N20" s="127"/>
      <c r="O20" s="128"/>
      <c r="P20" s="140">
        <f t="shared" si="2"/>
        <v>4.65601371324674E-2</v>
      </c>
      <c r="Q20" s="141"/>
      <c r="R20" s="3"/>
      <c r="W20" s="29"/>
      <c r="X20" s="29"/>
      <c r="Y20" s="29"/>
      <c r="Z20" s="74"/>
      <c r="AA20" s="30"/>
      <c r="AB20" s="30"/>
      <c r="AC20" s="30"/>
      <c r="AD20" s="30"/>
      <c r="AE20" s="212"/>
      <c r="AF20" s="212"/>
      <c r="AG20" s="211"/>
      <c r="AH20" s="211"/>
      <c r="AI20" s="102"/>
      <c r="AJ20" s="102"/>
      <c r="AK20" s="30"/>
    </row>
    <row r="21" spans="1:37" ht="14.25" customHeight="1" x14ac:dyDescent="0.25">
      <c r="A21" s="3"/>
      <c r="B21" s="148">
        <f>$P$4</f>
        <v>40364</v>
      </c>
      <c r="C21" s="149"/>
      <c r="D21" s="150"/>
      <c r="E21" s="57">
        <v>1.5</v>
      </c>
      <c r="F21" s="64">
        <v>1015.1</v>
      </c>
      <c r="G21" s="127">
        <f t="shared" si="0"/>
        <v>1003.8702255846989</v>
      </c>
      <c r="H21" s="128" t="e">
        <f>(1.0042-(5*10^-6)*#REF!*#REF!+5*10^-6*#REF!)*1000/0.998206</f>
        <v>#REF!</v>
      </c>
      <c r="I21" s="49">
        <v>23</v>
      </c>
      <c r="J21" s="124">
        <f t="shared" si="1"/>
        <v>9.5641888447027625E-6</v>
      </c>
      <c r="K21" s="125"/>
      <c r="L21" s="49">
        <f>I$9-(F21+I$10-1000)/(1035-1000)*(I$9-I$8)</f>
        <v>13.381428571428572</v>
      </c>
      <c r="M21" s="126">
        <f>E$8/(E$8-1)*M$6/$E$9*(F21-G21)/10</f>
        <v>49.69526433934589</v>
      </c>
      <c r="N21" s="127"/>
      <c r="O21" s="128"/>
      <c r="P21" s="140">
        <f t="shared" si="2"/>
        <v>3.8244702321317881E-2</v>
      </c>
      <c r="Q21" s="141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40364</v>
      </c>
      <c r="C22" s="168"/>
      <c r="D22" s="169"/>
      <c r="E22" s="58">
        <v>2</v>
      </c>
      <c r="F22" s="65">
        <v>1014.7</v>
      </c>
      <c r="G22" s="180">
        <f t="shared" si="0"/>
        <v>1003.8702255846989</v>
      </c>
      <c r="H22" s="181" t="e">
        <f>(1.0042-(5*10^-6)*#REF!*#REF!+5*10^-6*#REF!)*1000/0.998206</f>
        <v>#REF!</v>
      </c>
      <c r="I22" s="50">
        <v>23</v>
      </c>
      <c r="J22" s="129">
        <f t="shared" si="1"/>
        <v>9.5641888447027625E-6</v>
      </c>
      <c r="K22" s="130"/>
      <c r="L22" s="50">
        <f>I$9-(F22+I$10-1000)/(1035-1000)*(I$9-I$8)</f>
        <v>13.487714285714279</v>
      </c>
      <c r="M22" s="182">
        <f>E$8/(E$8-1)*M$6/$E$9*(F22-G22)/10</f>
        <v>47.925139223684411</v>
      </c>
      <c r="N22" s="180"/>
      <c r="O22" s="181"/>
      <c r="P22" s="173">
        <f t="shared" si="2"/>
        <v>3.3252159523250717E-2</v>
      </c>
      <c r="Q22" s="174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40364.00277777778</v>
      </c>
      <c r="C23" s="171"/>
      <c r="D23" s="172"/>
      <c r="E23" s="59">
        <v>4</v>
      </c>
      <c r="F23" s="66">
        <v>1014</v>
      </c>
      <c r="G23" s="175">
        <f t="shared" si="0"/>
        <v>1003.8702255846989</v>
      </c>
      <c r="H23" s="176" t="e">
        <f>(1.0042-(5*10^-6)*#REF!*#REF!+5*10^-6*#REF!)*1000/0.998206</f>
        <v>#REF!</v>
      </c>
      <c r="I23" s="51">
        <v>23</v>
      </c>
      <c r="J23" s="131">
        <f t="shared" si="1"/>
        <v>9.5641888447027625E-6</v>
      </c>
      <c r="K23" s="132"/>
      <c r="L23" s="52">
        <f t="shared" ref="L23:L33" si="3">I$9-(F23+I$10-1000)/(1035-1000)*(I$9-I$8)-$I$7/$M$7/2</f>
        <v>12.464294751477238</v>
      </c>
      <c r="M23" s="177">
        <f t="shared" ref="M23:M33" si="4">E$8/(E$8-1)*M$6/E$9*(F23-G23)/10</f>
        <v>44.827420271276438</v>
      </c>
      <c r="N23" s="175"/>
      <c r="O23" s="176"/>
      <c r="P23" s="178">
        <f t="shared" si="2"/>
        <v>2.2603179500032967E-2</v>
      </c>
      <c r="Q23" s="17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3" si="5">$P$4+(E24/60/24)</f>
        <v>40364.005555555559</v>
      </c>
      <c r="C24" s="149"/>
      <c r="D24" s="150"/>
      <c r="E24" s="60">
        <v>8</v>
      </c>
      <c r="F24" s="67">
        <v>1012.9</v>
      </c>
      <c r="G24" s="127">
        <f t="shared" ref="G24:G33" si="6">((1.0042-(5*10^-6)*$I24*$I24+5*10^-6*$I24)*1000/0.998206)+$I$10</f>
        <v>1003.8702255846989</v>
      </c>
      <c r="H24" s="128" t="e">
        <f>(1.0042-(5*10^-6)*#REF!*#REF!+5*10^-6*#REF!)*1000/0.998206</f>
        <v>#REF!</v>
      </c>
      <c r="I24" s="49">
        <v>23</v>
      </c>
      <c r="J24" s="124">
        <f t="shared" ref="J24:J32" si="7">(0.004*I24*I24-0.4098*I24+16.689)/1000/980.7</f>
        <v>9.5641888447027625E-6</v>
      </c>
      <c r="K24" s="125"/>
      <c r="L24" s="49">
        <f t="shared" si="3"/>
        <v>12.756580465762958</v>
      </c>
      <c r="M24" s="126">
        <f t="shared" si="4"/>
        <v>39.959576203206986</v>
      </c>
      <c r="N24" s="127"/>
      <c r="O24" s="128"/>
      <c r="P24" s="140">
        <f t="shared" si="2"/>
        <v>1.6169173354645513E-2</v>
      </c>
      <c r="Q24" s="14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40364.011111111111</v>
      </c>
      <c r="C25" s="149"/>
      <c r="D25" s="150"/>
      <c r="E25" s="59">
        <v>16</v>
      </c>
      <c r="F25" s="67">
        <v>1011.9</v>
      </c>
      <c r="G25" s="127">
        <f t="shared" si="6"/>
        <v>1003.8702255846989</v>
      </c>
      <c r="H25" s="128" t="e">
        <f>(1.0042-(5*10^-6)*#REF!*#REF!+5*10^-6*#REF!)*1000/0.998206</f>
        <v>#REF!</v>
      </c>
      <c r="I25" s="49">
        <v>23</v>
      </c>
      <c r="J25" s="124">
        <f t="shared" si="7"/>
        <v>9.5641888447027625E-6</v>
      </c>
      <c r="K25" s="125"/>
      <c r="L25" s="49">
        <f t="shared" si="3"/>
        <v>13.022294751477244</v>
      </c>
      <c r="M25" s="126">
        <f t="shared" si="4"/>
        <v>35.534263414053029</v>
      </c>
      <c r="N25" s="127"/>
      <c r="O25" s="128"/>
      <c r="P25" s="140">
        <f t="shared" si="2"/>
        <v>1.1551794211035697E-2</v>
      </c>
      <c r="Q25" s="14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40364.022222222222</v>
      </c>
      <c r="C26" s="149"/>
      <c r="D26" s="150"/>
      <c r="E26" s="57">
        <v>32</v>
      </c>
      <c r="F26" s="67">
        <v>1010.8</v>
      </c>
      <c r="G26" s="127">
        <f t="shared" si="6"/>
        <v>1003.8702255846989</v>
      </c>
      <c r="H26" s="128" t="e">
        <f>(1.0042-(5*10^-6)*#REF!*#REF!+5*10^-6*#REF!)*1000/0.998206</f>
        <v>#REF!</v>
      </c>
      <c r="I26" s="49">
        <v>23</v>
      </c>
      <c r="J26" s="124">
        <f t="shared" si="7"/>
        <v>9.5641888447027625E-6</v>
      </c>
      <c r="K26" s="125"/>
      <c r="L26" s="49">
        <f t="shared" si="3"/>
        <v>13.314580465762965</v>
      </c>
      <c r="M26" s="126">
        <f t="shared" si="4"/>
        <v>30.666419345983577</v>
      </c>
      <c r="N26" s="127"/>
      <c r="O26" s="128"/>
      <c r="P26" s="140">
        <f t="shared" si="2"/>
        <v>8.259512761135776E-3</v>
      </c>
      <c r="Q26" s="14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40364.04583333333</v>
      </c>
      <c r="C27" s="149"/>
      <c r="D27" s="150"/>
      <c r="E27" s="57">
        <v>66</v>
      </c>
      <c r="F27" s="67">
        <v>1010</v>
      </c>
      <c r="G27" s="127">
        <f t="shared" si="6"/>
        <v>1003.8702255846989</v>
      </c>
      <c r="H27" s="128" t="e">
        <f>(1.0042-(5*10^-6)*#REF!*#REF!+5*10^-6*#REF!)*1000/0.998206</f>
        <v>#REF!</v>
      </c>
      <c r="I27" s="49">
        <v>23</v>
      </c>
      <c r="J27" s="124">
        <f t="shared" si="7"/>
        <v>9.5641888447027625E-6</v>
      </c>
      <c r="K27" s="125"/>
      <c r="L27" s="49">
        <f t="shared" si="3"/>
        <v>13.527151894334381</v>
      </c>
      <c r="M27" s="126">
        <f t="shared" si="4"/>
        <v>27.126169114660609</v>
      </c>
      <c r="N27" s="127"/>
      <c r="O27" s="128"/>
      <c r="P27" s="140">
        <f t="shared" si="2"/>
        <v>5.7969144333545643E-3</v>
      </c>
      <c r="Q27" s="141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40364.088888888888</v>
      </c>
      <c r="C28" s="149"/>
      <c r="D28" s="150"/>
      <c r="E28" s="57">
        <v>128</v>
      </c>
      <c r="F28" s="67">
        <v>1009.5</v>
      </c>
      <c r="G28" s="127">
        <f t="shared" si="6"/>
        <v>1003.8702255846989</v>
      </c>
      <c r="H28" s="128" t="e">
        <f>(1.0042-(5*10^-6)*#REF!*#REF!+5*10^-6*#REF!)*1000/0.998206</f>
        <v>#REF!</v>
      </c>
      <c r="I28" s="49">
        <v>23</v>
      </c>
      <c r="J28" s="124">
        <f t="shared" si="7"/>
        <v>9.5641888447027625E-6</v>
      </c>
      <c r="K28" s="125"/>
      <c r="L28" s="49">
        <f t="shared" si="3"/>
        <v>13.660009037191525</v>
      </c>
      <c r="M28" s="126">
        <f t="shared" si="4"/>
        <v>24.913512720083634</v>
      </c>
      <c r="N28" s="127"/>
      <c r="O28" s="128"/>
      <c r="P28" s="140">
        <f t="shared" si="2"/>
        <v>4.1829838021576558E-3</v>
      </c>
      <c r="Q28" s="141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40364.175694444442</v>
      </c>
      <c r="C29" s="149"/>
      <c r="D29" s="150"/>
      <c r="E29" s="57">
        <v>253</v>
      </c>
      <c r="F29" s="67">
        <v>1008.2</v>
      </c>
      <c r="G29" s="127">
        <f t="shared" si="6"/>
        <v>1003.8702255846989</v>
      </c>
      <c r="H29" s="128" t="e">
        <f>(1.0042-(5*10^-6)*#REF!*#REF!+5*10^-6*#REF!)*1000/0.998206</f>
        <v>#REF!</v>
      </c>
      <c r="I29" s="49">
        <v>23</v>
      </c>
      <c r="J29" s="124">
        <f t="shared" si="7"/>
        <v>9.5641888447027625E-6</v>
      </c>
      <c r="K29" s="125"/>
      <c r="L29" s="49">
        <f t="shared" si="3"/>
        <v>14.005437608620083</v>
      </c>
      <c r="M29" s="126">
        <f t="shared" si="4"/>
        <v>19.160606094183692</v>
      </c>
      <c r="N29" s="127"/>
      <c r="O29" s="128"/>
      <c r="P29" s="140">
        <f t="shared" si="2"/>
        <v>3.0126852096113233E-3</v>
      </c>
      <c r="Q29" s="14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40364.262499999997</v>
      </c>
      <c r="C30" s="149"/>
      <c r="D30" s="150"/>
      <c r="E30" s="57">
        <v>378</v>
      </c>
      <c r="F30" s="67">
        <v>1008</v>
      </c>
      <c r="G30" s="127">
        <f t="shared" si="6"/>
        <v>1003.8702255846989</v>
      </c>
      <c r="H30" s="128" t="e">
        <f>(1.0042-(5*10^-6)*#REF!*#REF!+5*10^-6*#REF!)*1000/0.998206</f>
        <v>#REF!</v>
      </c>
      <c r="I30" s="49">
        <v>23</v>
      </c>
      <c r="J30" s="124">
        <f t="shared" si="7"/>
        <v>9.5641888447027625E-6</v>
      </c>
      <c r="K30" s="125"/>
      <c r="L30" s="49">
        <f t="shared" si="3"/>
        <v>14.058580465762953</v>
      </c>
      <c r="M30" s="126">
        <f t="shared" si="4"/>
        <v>18.275543536352696</v>
      </c>
      <c r="N30" s="127"/>
      <c r="O30" s="128"/>
      <c r="P30" s="140">
        <f t="shared" si="2"/>
        <v>2.4693946898737551E-3</v>
      </c>
      <c r="Q30" s="14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40364.907638888886</v>
      </c>
      <c r="C31" s="149"/>
      <c r="D31" s="150"/>
      <c r="E31" s="57">
        <v>1307</v>
      </c>
      <c r="F31" s="67">
        <v>1007</v>
      </c>
      <c r="G31" s="127">
        <f t="shared" si="6"/>
        <v>1003.8702255846989</v>
      </c>
      <c r="H31" s="128" t="e">
        <f>(1.0042-(5*10^-6)*#REF!*#REF!+5*10^-6*#REF!)*1000/0.998206</f>
        <v>#REF!</v>
      </c>
      <c r="I31" s="49">
        <v>23</v>
      </c>
      <c r="J31" s="124">
        <f t="shared" si="7"/>
        <v>9.5641888447027625E-6</v>
      </c>
      <c r="K31" s="125"/>
      <c r="L31" s="49">
        <f t="shared" si="3"/>
        <v>14.324294751477238</v>
      </c>
      <c r="M31" s="126">
        <f t="shared" si="4"/>
        <v>13.850230747198742</v>
      </c>
      <c r="N31" s="127"/>
      <c r="O31" s="128"/>
      <c r="P31" s="140">
        <f t="shared" si="2"/>
        <v>1.340492859754969E-3</v>
      </c>
      <c r="Q31" s="14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40365.20416666667</v>
      </c>
      <c r="C32" s="149"/>
      <c r="D32" s="150"/>
      <c r="E32" s="57">
        <v>1734</v>
      </c>
      <c r="F32" s="67">
        <v>1006.9</v>
      </c>
      <c r="G32" s="127">
        <f t="shared" si="6"/>
        <v>1003.8702255846989</v>
      </c>
      <c r="H32" s="128" t="e">
        <f>(1.0042-(5*10^-6)*#REF!*#REF!+5*10^-6*#REF!)*1000/0.998206</f>
        <v>#REF!</v>
      </c>
      <c r="I32" s="49">
        <v>23</v>
      </c>
      <c r="J32" s="124">
        <f t="shared" si="7"/>
        <v>9.5641888447027625E-6</v>
      </c>
      <c r="K32" s="125"/>
      <c r="L32" s="49">
        <f t="shared" si="3"/>
        <v>14.350866180048673</v>
      </c>
      <c r="M32" s="126">
        <f t="shared" si="4"/>
        <v>13.407699468283244</v>
      </c>
      <c r="N32" s="127"/>
      <c r="O32" s="128"/>
      <c r="P32" s="140">
        <f t="shared" si="2"/>
        <v>1.1648773077776989E-3</v>
      </c>
      <c r="Q32" s="141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>
        <f t="shared" si="5"/>
        <v>40365.904166666667</v>
      </c>
      <c r="C33" s="149"/>
      <c r="D33" s="150"/>
      <c r="E33" s="57">
        <v>2742</v>
      </c>
      <c r="F33" s="67">
        <v>1006.8</v>
      </c>
      <c r="G33" s="127">
        <f t="shared" si="6"/>
        <v>1003.8702255846989</v>
      </c>
      <c r="H33" s="128" t="e">
        <f>(1.0042-(5*10^-6)*#REF!*#REF!+5*10^-6*#REF!)*1000/0.998206</f>
        <v>#REF!</v>
      </c>
      <c r="I33" s="49">
        <v>23</v>
      </c>
      <c r="J33" s="124">
        <f>(0.004*I33*I33-0.4098*I33+16.689)/1000/980.7</f>
        <v>9.5641888447027625E-6</v>
      </c>
      <c r="K33" s="125"/>
      <c r="L33" s="49">
        <f t="shared" si="3"/>
        <v>14.377437608620108</v>
      </c>
      <c r="M33" s="126">
        <f t="shared" si="4"/>
        <v>12.965168189367748</v>
      </c>
      <c r="N33" s="127"/>
      <c r="O33" s="128"/>
      <c r="P33" s="140">
        <f t="shared" si="2"/>
        <v>9.2719844572124166E-4</v>
      </c>
      <c r="Q33" s="14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7"/>
      <c r="F34" s="67"/>
      <c r="G34" s="127"/>
      <c r="H34" s="128"/>
      <c r="I34" s="49"/>
      <c r="J34" s="124"/>
      <c r="K34" s="125"/>
      <c r="L34" s="49"/>
      <c r="M34" s="126"/>
      <c r="N34" s="127"/>
      <c r="O34" s="128"/>
      <c r="P34" s="140"/>
      <c r="Q34" s="141"/>
      <c r="R34" s="3"/>
    </row>
    <row r="35" spans="1:37" ht="14.25" customHeight="1" thickBot="1" x14ac:dyDescent="0.3">
      <c r="A35" s="3"/>
      <c r="B35" s="219"/>
      <c r="C35" s="220"/>
      <c r="D35" s="221"/>
      <c r="E35" s="61"/>
      <c r="F35" s="68"/>
      <c r="G35" s="162"/>
      <c r="H35" s="163"/>
      <c r="I35" s="53"/>
      <c r="J35" s="70"/>
      <c r="K35" s="108"/>
      <c r="L35" s="54"/>
      <c r="M35" s="164"/>
      <c r="N35" s="162"/>
      <c r="O35" s="163"/>
      <c r="P35" s="165"/>
      <c r="Q35" s="166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38"/>
      <c r="D39" s="138"/>
      <c r="E39" s="138"/>
      <c r="F39" s="121">
        <v>13.63</v>
      </c>
      <c r="G39" s="94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16.435509027735847</v>
      </c>
      <c r="N39" s="216"/>
      <c r="O39" s="216"/>
      <c r="P39" s="96" t="s">
        <v>7</v>
      </c>
      <c r="Q39" s="91"/>
      <c r="R39" s="3"/>
    </row>
    <row r="40" spans="1:37" ht="14.25" customHeight="1" x14ac:dyDescent="0.25">
      <c r="A40" s="3"/>
      <c r="B40" s="213" t="s">
        <v>51</v>
      </c>
      <c r="C40" s="138"/>
      <c r="D40" s="138"/>
      <c r="E40" s="138"/>
      <c r="F40" s="114">
        <f>$F$39/$E$9*100</f>
        <v>38.383553928470825</v>
      </c>
      <c r="G40" s="94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7" t="s">
        <v>8</v>
      </c>
      <c r="Q40" s="91"/>
      <c r="R40" s="3"/>
    </row>
    <row r="41" spans="1:37" ht="14.25" customHeight="1" x14ac:dyDescent="0.25">
      <c r="A41" s="3"/>
      <c r="B41" s="213" t="s">
        <v>59</v>
      </c>
      <c r="C41" s="138"/>
      <c r="D41" s="138"/>
      <c r="E41" s="138"/>
      <c r="F41" s="114">
        <f>100-$F$40</f>
        <v>61.616446071529175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39"/>
      <c r="D42" s="139"/>
      <c r="E42" s="139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1" sqref="P11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GS104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7R-4 69-73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2012-09-25T14:56:28Z</dcterms:modified>
</cp:coreProperties>
</file>