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J23" i="4"/>
  <c r="P23" i="4"/>
  <c r="B23" i="4"/>
  <c r="B24" i="4"/>
  <c r="B25" i="4"/>
  <c r="B26" i="4"/>
  <c r="B27" i="4"/>
  <c r="B28" i="4"/>
  <c r="B29" i="4"/>
  <c r="B30" i="4"/>
  <c r="B31" i="4"/>
  <c r="B32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24" i="4"/>
  <c r="P19" i="4"/>
  <c r="P27" i="4"/>
  <c r="P22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<sst xmlns="http://schemas.openxmlformats.org/spreadsheetml/2006/main" count="80" uniqueCount="70">
  <si>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</si>
  <si>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</si>
  <si>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</si>
  <si>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</si>
  <si>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</si>
  <si>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</si>
  <si>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</si>
  <si>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</si>
  <si>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</si>
  <si>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</si>
  <si>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</si>
  <si>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</si>
  <si>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</si>
  <si>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</si>
  <si>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</si>
  <si>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</si>
  <si>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</si>
  <si>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</si>
  <si>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</si>
  <si>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</si>
  <si>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</si>
  <si>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</si>
  <si>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</si>
  <si>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</si>
  <si>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</si>
  <si>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</si>
  <si>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</si>
  <si>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</si>
  <si>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</si>
  <si>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</si>
  <si>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</si>
  <si>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</si>
  <si>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</si>
  <si>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</si>
  <si>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</si>
  <si>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</si>
  <si>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</si>
  <si>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</si>
  <si>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</si>
  <si>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</si>
  <si>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</si>
  <si>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</si>
  <si>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</si>
  <si>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</si>
  <si>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</si>
  <si>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</si>
  <si>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</si>
  <si>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</si>
  <si>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</si>
  <si>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</si>
  <si>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</si>
  <si>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</si>
  <si>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</si>
  <si>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</si>
  <si>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</si>
  <si>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</si>
  <si>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</si>
  <si>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</si>
  <si>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</si>
  <si>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</si>
  <si>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</si>
  <si>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</si>
  <si>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</si>
  <si>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</si>
  <si>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</si>
  <si>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</si>
  <si>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</si>
  <si>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3R-3 17.5-21.5 cm</t>
  </si>
  <si>
    <t>GS106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</si>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</sst>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39" xfId="0" applyFont="1" applyFill="1" applyBorder="1" applyAlignment="1"/>
    <xf numFmtId="0" fontId="1" fillId="0" borderId="67" xfId="0" applyFont="1" applyFill="1" applyBorder="1" applyAlignment="1"/>
    <xf numFmtId="0" fontId="1" fillId="0" borderId="40" xfId="0" applyFont="1" applyFill="1" applyBorder="1" applyAlignment="1"/>
    <xf numFmtId="14" fontId="0" fillId="0" borderId="12" xfId="0" applyNumberFormat="1" applyFill="1" applyBorder="1" applyAlignment="1"/>
    <xf numFmtId="14" fontId="0" fillId="0" borderId="40" xfId="0" applyNumberFormat="1" applyFill="1" applyBorder="1" applyAlignment="1"/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14592"/>
        <c:axId val="171710656"/>
      </c:scatterChart>
      <c:valAx>
        <c:axId val="140814592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710656"/>
        <c:crosses val="autoZero"/>
        <c:crossBetween val="midCat"/>
      </c:valAx>
      <c:valAx>
        <c:axId val="17171065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145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9.7239759817840596E-2</c:v>
                </c:pt>
                <c:pt idx="1">
                  <c:v>6.8885497654918415E-2</c:v>
                </c:pt>
                <c:pt idx="2">
                  <c:v>4.8887955940425526E-2</c:v>
                </c:pt>
                <c:pt idx="3">
                  <c:v>3.9989543693804433E-2</c:v>
                </c:pt>
                <c:pt idx="4">
                  <c:v>3.4726180067030245E-2</c:v>
                </c:pt>
                <c:pt idx="5">
                  <c:v>2.3547177742480496E-2</c:v>
                </c:pt>
                <c:pt idx="6">
                  <c:v>1.6731935208630623E-2</c:v>
                </c:pt>
                <c:pt idx="7">
                  <c:v>1.1900107038073388E-2</c:v>
                </c:pt>
                <c:pt idx="8">
                  <c:v>8.4951578421307867E-3</c:v>
                </c:pt>
                <c:pt idx="9">
                  <c:v>5.988642512764087E-3</c:v>
                </c:pt>
                <c:pt idx="10">
                  <c:v>4.1902521934023473E-3</c:v>
                </c:pt>
                <c:pt idx="11">
                  <c:v>3.1856485074154553E-3</c:v>
                </c:pt>
                <c:pt idx="12">
                  <c:v>1.4374074584505472E-3</c:v>
                </c:pt>
                <c:pt idx="13">
                  <c:v>1.2321491861981512E-3</c:v>
                </c:pt>
                <c:pt idx="14">
                  <c:v>9.658468629256164E-4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51.581804470803071</c:v>
                </c:pt>
                <c:pt idx="1">
                  <c:v>50.174344935264401</c:v>
                </c:pt>
                <c:pt idx="2">
                  <c:v>47.359425864187855</c:v>
                </c:pt>
                <c:pt idx="3">
                  <c:v>45.951966328649192</c:v>
                </c:pt>
                <c:pt idx="4">
                  <c:v>43.840777025341978</c:v>
                </c:pt>
                <c:pt idx="5">
                  <c:v>43.137047257572647</c:v>
                </c:pt>
                <c:pt idx="6">
                  <c:v>39.61839841872677</c:v>
                </c:pt>
                <c:pt idx="7">
                  <c:v>35.396019812111561</c:v>
                </c:pt>
                <c:pt idx="8">
                  <c:v>28.358722134419811</c:v>
                </c:pt>
                <c:pt idx="9">
                  <c:v>24.840073295573934</c:v>
                </c:pt>
                <c:pt idx="10">
                  <c:v>18.506505385651515</c:v>
                </c:pt>
                <c:pt idx="11">
                  <c:v>17.80277561788218</c:v>
                </c:pt>
                <c:pt idx="12">
                  <c:v>13.580397011266967</c:v>
                </c:pt>
                <c:pt idx="13">
                  <c:v>11.469207707959763</c:v>
                </c:pt>
                <c:pt idx="14">
                  <c:v>10.061748172421092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57.725033587102629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971968"/>
        <c:axId val="262972544"/>
      </c:scatterChart>
      <c:valAx>
        <c:axId val="262971968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2544"/>
        <c:crosses val="autoZero"/>
        <c:crossBetween val="midCat"/>
      </c:valAx>
      <c:valAx>
        <c:axId val="262972544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1968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6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3"/>
    </row>
    <row r="2" spans="1:26" ht="17.25" customHeight="1" x14ac:dyDescent="0.25">
      <c r="A2" s="3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36" t="s">
        <v>31</v>
      </c>
      <c r="N2" s="136"/>
      <c r="O2" s="136"/>
      <c r="P2" s="116" t="s">
        <v>68</v>
      </c>
      <c r="Q2" s="117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37" t="s">
        <v>21</v>
      </c>
      <c r="C3" s="138"/>
      <c r="D3" s="55" t="s">
        <v>40</v>
      </c>
      <c r="E3" s="55"/>
      <c r="F3" s="55"/>
      <c r="G3" s="29"/>
      <c r="H3" s="29"/>
      <c r="I3" s="29"/>
      <c r="J3" s="29"/>
      <c r="K3" s="29"/>
      <c r="L3" s="30"/>
      <c r="M3" s="139" t="s">
        <v>36</v>
      </c>
      <c r="N3" s="139"/>
      <c r="O3" s="139"/>
      <c r="P3" s="38" t="s">
        <v>69</v>
      </c>
      <c r="Q3" s="118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9"/>
      <c r="F4" s="69"/>
      <c r="G4" s="30"/>
      <c r="H4" s="30"/>
      <c r="I4" s="30"/>
      <c r="J4" s="30"/>
      <c r="K4" s="103"/>
      <c r="L4" s="30"/>
      <c r="M4" s="139" t="s">
        <v>37</v>
      </c>
      <c r="N4" s="139"/>
      <c r="O4" s="139"/>
      <c r="P4" s="119">
        <v>40364</v>
      </c>
      <c r="Q4" s="120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37" t="s">
        <v>22</v>
      </c>
      <c r="C5" s="138"/>
      <c r="D5" s="41" t="s">
        <v>66</v>
      </c>
      <c r="E5" s="41"/>
      <c r="F5" s="30"/>
      <c r="G5" s="32"/>
      <c r="H5" s="33" t="s">
        <v>39</v>
      </c>
      <c r="I5" s="34" t="s">
        <v>38</v>
      </c>
      <c r="J5" s="35"/>
      <c r="K5" s="103"/>
      <c r="L5" s="36" t="s">
        <v>1</v>
      </c>
      <c r="M5" s="35"/>
      <c r="N5" s="35"/>
      <c r="O5" s="103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37" t="s">
        <v>23</v>
      </c>
      <c r="C6" s="138"/>
      <c r="D6" s="123" t="s">
        <v>67</v>
      </c>
      <c r="E6" s="41"/>
      <c r="F6" s="30"/>
      <c r="G6" s="69"/>
      <c r="H6" s="26" t="s">
        <v>16</v>
      </c>
      <c r="I6" s="106">
        <v>98</v>
      </c>
      <c r="J6" s="30"/>
      <c r="K6" s="103"/>
      <c r="L6" s="26" t="s">
        <v>15</v>
      </c>
      <c r="M6" s="154">
        <v>1000</v>
      </c>
      <c r="N6" s="154"/>
      <c r="O6" s="29" t="s">
        <v>12</v>
      </c>
      <c r="R6" s="11"/>
      <c r="T6" s="22"/>
      <c r="U6" s="100"/>
      <c r="V6" s="103"/>
      <c r="W6" s="103"/>
      <c r="X6" s="109"/>
      <c r="Y6" s="110"/>
      <c r="Z6" s="103"/>
    </row>
    <row r="7" spans="1:26" ht="17.25" customHeight="1" x14ac:dyDescent="0.25">
      <c r="A7" s="3"/>
      <c r="B7" s="137" t="s">
        <v>24</v>
      </c>
      <c r="C7" s="138"/>
      <c r="D7" s="41" t="s">
        <v>41</v>
      </c>
      <c r="E7" s="41"/>
      <c r="F7" s="30"/>
      <c r="G7" s="30"/>
      <c r="H7" s="26" t="s">
        <v>15</v>
      </c>
      <c r="I7" s="39">
        <v>69.59</v>
      </c>
      <c r="J7" s="27" t="s">
        <v>12</v>
      </c>
      <c r="K7" s="28"/>
      <c r="L7" s="26" t="s">
        <v>20</v>
      </c>
      <c r="M7" s="155">
        <v>28.77</v>
      </c>
      <c r="N7" s="155"/>
      <c r="O7" s="29" t="s">
        <v>13</v>
      </c>
      <c r="Q7" s="9"/>
      <c r="R7" s="3"/>
      <c r="T7" s="22"/>
      <c r="U7" s="103"/>
      <c r="V7" s="103"/>
      <c r="W7" s="103"/>
      <c r="X7" s="103"/>
      <c r="Y7" s="103"/>
      <c r="Z7" s="103"/>
    </row>
    <row r="8" spans="1:26" ht="17.25" customHeight="1" thickBot="1" x14ac:dyDescent="0.3">
      <c r="A8" s="3"/>
      <c r="B8" s="40"/>
      <c r="C8" s="30"/>
      <c r="D8" s="26" t="s">
        <v>14</v>
      </c>
      <c r="E8" s="122">
        <v>2.75</v>
      </c>
      <c r="F8" s="27"/>
      <c r="G8" s="27"/>
      <c r="H8" s="42" t="s">
        <v>18</v>
      </c>
      <c r="I8" s="43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7"/>
      <c r="R8" s="11"/>
      <c r="T8" s="22"/>
      <c r="U8" s="29"/>
      <c r="V8" s="29"/>
      <c r="W8" s="29"/>
      <c r="X8" s="29"/>
      <c r="Y8" s="28"/>
      <c r="Z8" s="103"/>
    </row>
    <row r="9" spans="1:26" ht="17.25" customHeight="1" x14ac:dyDescent="0.25">
      <c r="A9" s="3"/>
      <c r="B9" s="40"/>
      <c r="C9" s="30"/>
      <c r="D9" s="26" t="s">
        <v>9</v>
      </c>
      <c r="E9" s="44">
        <f>$O$9-$O$10-$E$10+$F$39</f>
        <v>22.330000000000041</v>
      </c>
      <c r="F9" s="21" t="s">
        <v>11</v>
      </c>
      <c r="G9" s="21"/>
      <c r="H9" s="42" t="s">
        <v>19</v>
      </c>
      <c r="I9" s="43">
        <v>17.5</v>
      </c>
      <c r="J9" s="27" t="s">
        <v>6</v>
      </c>
      <c r="K9" s="28"/>
      <c r="L9" s="136" t="s">
        <v>62</v>
      </c>
      <c r="M9" s="136"/>
      <c r="N9" s="136"/>
      <c r="O9" s="133">
        <v>480.97</v>
      </c>
      <c r="P9" s="133"/>
      <c r="Q9" t="s">
        <v>11</v>
      </c>
      <c r="R9" s="11"/>
      <c r="T9" s="22"/>
      <c r="U9" s="113"/>
      <c r="V9" s="29"/>
      <c r="W9" s="29"/>
      <c r="X9" s="29"/>
      <c r="Y9" s="28"/>
      <c r="Z9" s="103"/>
    </row>
    <row r="10" spans="1:26" ht="17.25" customHeight="1" x14ac:dyDescent="0.25">
      <c r="A10" s="3"/>
      <c r="B10" s="40"/>
      <c r="C10" s="30"/>
      <c r="D10" s="26" t="s">
        <v>10</v>
      </c>
      <c r="E10" s="44">
        <v>5</v>
      </c>
      <c r="F10" s="21" t="s">
        <v>11</v>
      </c>
      <c r="G10" s="21"/>
      <c r="H10" s="26" t="s">
        <v>17</v>
      </c>
      <c r="I10" s="43">
        <v>0.4</v>
      </c>
      <c r="J10" s="27" t="s">
        <v>5</v>
      </c>
      <c r="K10" s="28"/>
      <c r="L10" s="138" t="s">
        <v>63</v>
      </c>
      <c r="M10" s="138"/>
      <c r="N10" s="138"/>
      <c r="O10" s="134">
        <v>463.08</v>
      </c>
      <c r="P10" s="134"/>
      <c r="Q10" t="s">
        <v>11</v>
      </c>
      <c r="R10" s="11"/>
      <c r="T10" s="22"/>
      <c r="U10" s="103"/>
      <c r="V10" s="103"/>
      <c r="W10" s="103"/>
      <c r="X10" s="103"/>
      <c r="Y10" s="103"/>
      <c r="Z10" s="103"/>
    </row>
    <row r="11" spans="1:26" ht="6" customHeight="1" x14ac:dyDescent="0.25">
      <c r="A11" s="3"/>
      <c r="B11" s="40"/>
      <c r="C11" s="30"/>
      <c r="D11" s="26"/>
      <c r="E11" s="72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3"/>
      <c r="V11" s="103"/>
      <c r="W11" s="103"/>
      <c r="X11" s="103"/>
      <c r="Y11" s="103"/>
      <c r="Z11" s="103"/>
    </row>
    <row r="12" spans="1:26" ht="17.25" customHeight="1" x14ac:dyDescent="0.25">
      <c r="A12" s="3"/>
      <c r="B12" s="40"/>
      <c r="C12" s="30"/>
      <c r="D12" s="27" t="s">
        <v>42</v>
      </c>
      <c r="E12" s="45"/>
      <c r="F12" s="21"/>
      <c r="G12" s="21"/>
      <c r="H12" s="26"/>
      <c r="I12" s="30"/>
      <c r="J12" s="71" t="s">
        <v>45</v>
      </c>
      <c r="K12" s="71"/>
      <c r="L12" s="30"/>
      <c r="M12" s="30"/>
      <c r="N12" s="103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0"/>
      <c r="C13" s="30"/>
      <c r="D13" s="30"/>
      <c r="E13" s="21"/>
      <c r="F13" s="21"/>
      <c r="G13" s="21"/>
      <c r="H13" s="30"/>
      <c r="I13" s="30"/>
      <c r="J13" s="30"/>
      <c r="K13" s="103"/>
      <c r="L13" s="30"/>
      <c r="M13" s="30"/>
      <c r="N13" s="103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6" t="s">
        <v>2</v>
      </c>
      <c r="C14" s="47"/>
      <c r="D14" s="47"/>
      <c r="E14" s="47"/>
      <c r="F14" s="47"/>
      <c r="G14" s="47"/>
      <c r="H14" s="47"/>
      <c r="I14" s="48"/>
      <c r="J14" s="142" t="s">
        <v>3</v>
      </c>
      <c r="K14" s="143"/>
      <c r="L14" s="144"/>
      <c r="M14" s="46" t="s">
        <v>4</v>
      </c>
      <c r="N14" s="47"/>
      <c r="O14" s="47"/>
      <c r="P14" s="47"/>
      <c r="Q14" s="48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56" t="s">
        <v>46</v>
      </c>
      <c r="C15" s="183"/>
      <c r="D15" s="157"/>
      <c r="E15" s="195" t="s">
        <v>57</v>
      </c>
      <c r="F15" s="198" t="s">
        <v>47</v>
      </c>
      <c r="G15" s="201" t="s">
        <v>48</v>
      </c>
      <c r="H15" s="202"/>
      <c r="I15" s="192" t="s">
        <v>43</v>
      </c>
      <c r="J15" s="156" t="s">
        <v>56</v>
      </c>
      <c r="K15" s="157"/>
      <c r="L15" s="192" t="s">
        <v>49</v>
      </c>
      <c r="M15" s="156" t="s">
        <v>44</v>
      </c>
      <c r="N15" s="183"/>
      <c r="O15" s="157"/>
      <c r="P15" s="186" t="s">
        <v>64</v>
      </c>
      <c r="Q15" s="187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58"/>
      <c r="C16" s="184"/>
      <c r="D16" s="159"/>
      <c r="E16" s="196"/>
      <c r="F16" s="199"/>
      <c r="G16" s="203"/>
      <c r="H16" s="204"/>
      <c r="I16" s="193"/>
      <c r="J16" s="158"/>
      <c r="K16" s="159"/>
      <c r="L16" s="193"/>
      <c r="M16" s="158"/>
      <c r="N16" s="184"/>
      <c r="O16" s="159"/>
      <c r="P16" s="188"/>
      <c r="Q16" s="189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0"/>
      <c r="C17" s="185"/>
      <c r="D17" s="161"/>
      <c r="E17" s="197"/>
      <c r="F17" s="200"/>
      <c r="G17" s="205"/>
      <c r="H17" s="206"/>
      <c r="I17" s="194"/>
      <c r="J17" s="160"/>
      <c r="K17" s="161"/>
      <c r="L17" s="194"/>
      <c r="M17" s="160"/>
      <c r="N17" s="185"/>
      <c r="O17" s="161"/>
      <c r="P17" s="190"/>
      <c r="Q17" s="191"/>
      <c r="R17" s="3"/>
      <c r="T17" s="22"/>
      <c r="U17" s="23"/>
      <c r="V17" s="94" t="s">
        <v>50</v>
      </c>
      <c r="W17" s="103"/>
      <c r="X17" s="103"/>
      <c r="Y17" s="10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5">
        <f>$P$4</f>
        <v>40364</v>
      </c>
      <c r="C18" s="146"/>
      <c r="D18" s="147"/>
      <c r="E18" s="57">
        <v>0.25</v>
      </c>
      <c r="F18" s="63">
        <v>1011.2</v>
      </c>
      <c r="G18" s="127">
        <f t="shared" ref="G18:G23" si="0">((1.0042-(5*10^-6)*$I18*$I18+5*10^-6*$I18)*1000/0.998206)+$I$10</f>
        <v>1003.8702255846989</v>
      </c>
      <c r="H18" s="128" t="e">
        <f>(1.0042-(5*10^-6)*#REF!*#REF!+5*10^-6*#REF!)*1000/0.998206</f>
        <v>#REF!</v>
      </c>
      <c r="I18" s="49">
        <v>23</v>
      </c>
      <c r="J18" s="208">
        <f t="shared" ref="J18:J23" si="1">(0.004*I18*I18-0.4098*I18+16.689)/1000/980.7</f>
        <v>9.5641888447027625E-6</v>
      </c>
      <c r="K18" s="209"/>
      <c r="L18" s="49">
        <f>I$9-(F18+I$10-1000)/(1035-1000)*(I$9-I$8)</f>
        <v>14.417714285714279</v>
      </c>
      <c r="M18" s="151">
        <f>E$8/(E$8-1)*M$6/$E$9*(F18-G18)/10</f>
        <v>51.581804470803071</v>
      </c>
      <c r="N18" s="152"/>
      <c r="O18" s="153"/>
      <c r="P18" s="140">
        <f t="shared" ref="P18:P32" si="2">(18*J18/(E$8-1)*L18/E18/60)^0.5*10</f>
        <v>9.7239759817840596E-2</v>
      </c>
      <c r="Q18" s="141"/>
      <c r="R18" s="3"/>
      <c r="W18" s="101"/>
      <c r="X18" s="29"/>
      <c r="Y18" s="29"/>
      <c r="Z18" s="29"/>
      <c r="AA18" s="29"/>
      <c r="AB18" s="207"/>
      <c r="AC18" s="207"/>
      <c r="AD18" s="207"/>
      <c r="AE18" s="207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48">
        <f>$P$4</f>
        <v>40364</v>
      </c>
      <c r="C19" s="149"/>
      <c r="D19" s="150"/>
      <c r="E19" s="57">
        <v>0.5</v>
      </c>
      <c r="F19" s="64">
        <v>1011</v>
      </c>
      <c r="G19" s="127">
        <f t="shared" si="0"/>
        <v>1003.8702255846989</v>
      </c>
      <c r="H19" s="128" t="e">
        <f>(1.0042-(5*10^-6)*#REF!*#REF!+5*10^-6*#REF!)*1000/0.998206</f>
        <v>#REF!</v>
      </c>
      <c r="I19" s="49">
        <v>23</v>
      </c>
      <c r="J19" s="124">
        <f t="shared" si="1"/>
        <v>9.5641888447027625E-6</v>
      </c>
      <c r="K19" s="125"/>
      <c r="L19" s="49">
        <f>I$9-(F19+I$10-1000)/(1035-1000)*(I$9-I$8)</f>
        <v>14.470857142857149</v>
      </c>
      <c r="M19" s="126">
        <f>E$8/(E$8-1)*M$6/$E$9*(F19-G19)/10</f>
        <v>50.174344935264401</v>
      </c>
      <c r="N19" s="127"/>
      <c r="O19" s="128"/>
      <c r="P19" s="140">
        <f t="shared" si="2"/>
        <v>6.8885497654918415E-2</v>
      </c>
      <c r="Q19" s="141"/>
      <c r="R19" s="3"/>
      <c r="W19" s="29"/>
      <c r="X19" s="29"/>
      <c r="Y19" s="29"/>
      <c r="Z19" s="73"/>
      <c r="AA19" s="30"/>
      <c r="AB19" s="30"/>
      <c r="AC19" s="30"/>
      <c r="AD19" s="30"/>
      <c r="AE19" s="210"/>
      <c r="AF19" s="210"/>
      <c r="AG19" s="211"/>
      <c r="AH19" s="211"/>
      <c r="AI19" s="102"/>
      <c r="AJ19" s="102"/>
      <c r="AK19" s="30"/>
    </row>
    <row r="20" spans="1:37" ht="14.25" customHeight="1" x14ac:dyDescent="0.25">
      <c r="A20" s="3"/>
      <c r="B20" s="148">
        <f>$P$4</f>
        <v>40364</v>
      </c>
      <c r="C20" s="149"/>
      <c r="D20" s="150"/>
      <c r="E20" s="57">
        <v>1</v>
      </c>
      <c r="F20" s="64">
        <v>1010.6</v>
      </c>
      <c r="G20" s="127">
        <f t="shared" si="0"/>
        <v>1003.8702255846989</v>
      </c>
      <c r="H20" s="128" t="e">
        <f>(1.0042-(5*10^-6)*#REF!*#REF!+5*10^-6*#REF!)*1000/0.998206</f>
        <v>#REF!</v>
      </c>
      <c r="I20" s="49">
        <v>23</v>
      </c>
      <c r="J20" s="124">
        <f t="shared" si="1"/>
        <v>9.5641888447027625E-6</v>
      </c>
      <c r="K20" s="125"/>
      <c r="L20" s="49">
        <f>I$9-(F20+I$10-1000)/(1035-1000)*(I$9-I$8)</f>
        <v>14.577142857142857</v>
      </c>
      <c r="M20" s="126">
        <f>E$8/(E$8-1)*M$6/$E$9*(F20-G20)/10</f>
        <v>47.359425864187855</v>
      </c>
      <c r="N20" s="127"/>
      <c r="O20" s="128"/>
      <c r="P20" s="140">
        <f t="shared" si="2"/>
        <v>4.8887955940425526E-2</v>
      </c>
      <c r="Q20" s="141"/>
      <c r="R20" s="3"/>
      <c r="W20" s="29"/>
      <c r="X20" s="29"/>
      <c r="Y20" s="29"/>
      <c r="Z20" s="74"/>
      <c r="AA20" s="30"/>
      <c r="AB20" s="30"/>
      <c r="AC20" s="30"/>
      <c r="AD20" s="30"/>
      <c r="AE20" s="212"/>
      <c r="AF20" s="212"/>
      <c r="AG20" s="211"/>
      <c r="AH20" s="211"/>
      <c r="AI20" s="102"/>
      <c r="AJ20" s="102"/>
      <c r="AK20" s="30"/>
    </row>
    <row r="21" spans="1:37" ht="14.25" customHeight="1" x14ac:dyDescent="0.25">
      <c r="A21" s="3"/>
      <c r="B21" s="148">
        <f>$P$4</f>
        <v>40364</v>
      </c>
      <c r="C21" s="149"/>
      <c r="D21" s="150"/>
      <c r="E21" s="57">
        <v>1.5</v>
      </c>
      <c r="F21" s="64">
        <v>1010.4</v>
      </c>
      <c r="G21" s="127">
        <f t="shared" si="0"/>
        <v>1003.8702255846989</v>
      </c>
      <c r="H21" s="128" t="e">
        <f>(1.0042-(5*10^-6)*#REF!*#REF!+5*10^-6*#REF!)*1000/0.998206</f>
        <v>#REF!</v>
      </c>
      <c r="I21" s="49">
        <v>23</v>
      </c>
      <c r="J21" s="124">
        <f t="shared" si="1"/>
        <v>9.5641888447027625E-6</v>
      </c>
      <c r="K21" s="125"/>
      <c r="L21" s="49">
        <f>I$9-(F21+I$10-1000)/(1035-1000)*(I$9-I$8)</f>
        <v>14.630285714285726</v>
      </c>
      <c r="M21" s="126">
        <f>E$8/(E$8-1)*M$6/$E$9*(F21-G21)/10</f>
        <v>45.951966328649192</v>
      </c>
      <c r="N21" s="127"/>
      <c r="O21" s="128"/>
      <c r="P21" s="140">
        <f t="shared" si="2"/>
        <v>3.9989543693804433E-2</v>
      </c>
      <c r="Q21" s="141"/>
      <c r="R21" s="3"/>
      <c r="W21" s="29"/>
      <c r="X21" s="29"/>
      <c r="Y21" s="29"/>
      <c r="Z21" s="75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7">
        <f>$P$4</f>
        <v>40364</v>
      </c>
      <c r="C22" s="168"/>
      <c r="D22" s="169"/>
      <c r="E22" s="58">
        <v>2</v>
      </c>
      <c r="F22" s="65">
        <v>1010.1</v>
      </c>
      <c r="G22" s="180">
        <f t="shared" si="0"/>
        <v>1003.8702255846989</v>
      </c>
      <c r="H22" s="181" t="e">
        <f>(1.0042-(5*10^-6)*#REF!*#REF!+5*10^-6*#REF!)*1000/0.998206</f>
        <v>#REF!</v>
      </c>
      <c r="I22" s="50">
        <v>23</v>
      </c>
      <c r="J22" s="129">
        <f t="shared" si="1"/>
        <v>9.5641888447027625E-6</v>
      </c>
      <c r="K22" s="130"/>
      <c r="L22" s="50">
        <f>I$9-(F22+I$10-1000)/(1035-1000)*(I$9-I$8)</f>
        <v>14.71</v>
      </c>
      <c r="M22" s="182">
        <f>E$8/(E$8-1)*M$6/$E$9*(F22-G22)/10</f>
        <v>43.840777025341978</v>
      </c>
      <c r="N22" s="180"/>
      <c r="O22" s="181"/>
      <c r="P22" s="173">
        <f t="shared" si="2"/>
        <v>3.4726180067030245E-2</v>
      </c>
      <c r="Q22" s="174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0">
        <f>$P$4+(E23/60/24)</f>
        <v>40364.00277777778</v>
      </c>
      <c r="C23" s="171"/>
      <c r="D23" s="172"/>
      <c r="E23" s="59">
        <v>4</v>
      </c>
      <c r="F23" s="66">
        <v>1010</v>
      </c>
      <c r="G23" s="175">
        <f t="shared" si="0"/>
        <v>1003.8702255846989</v>
      </c>
      <c r="H23" s="176" t="e">
        <f>(1.0042-(5*10^-6)*#REF!*#REF!+5*10^-6*#REF!)*1000/0.998206</f>
        <v>#REF!</v>
      </c>
      <c r="I23" s="51">
        <v>23</v>
      </c>
      <c r="J23" s="131">
        <f t="shared" si="1"/>
        <v>9.5641888447027625E-6</v>
      </c>
      <c r="K23" s="132"/>
      <c r="L23" s="52">
        <f t="shared" ref="L23:L32" si="3">I$9-(F23+I$10-1000)/(1035-1000)*(I$9-I$8)-$I$7/$M$7/2</f>
        <v>13.527151894334381</v>
      </c>
      <c r="M23" s="177">
        <f t="shared" ref="M23:M32" si="4">E$8/(E$8-1)*M$6/E$9*(F23-G23)/10</f>
        <v>43.137047257572647</v>
      </c>
      <c r="N23" s="175"/>
      <c r="O23" s="176"/>
      <c r="P23" s="178">
        <f t="shared" si="2"/>
        <v>2.3547177742480496E-2</v>
      </c>
      <c r="Q23" s="179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48">
        <f t="shared" ref="B24:B32" si="5">$P$4+(E24/60/24)</f>
        <v>40364.005555555559</v>
      </c>
      <c r="C24" s="149"/>
      <c r="D24" s="150"/>
      <c r="E24" s="60">
        <v>8</v>
      </c>
      <c r="F24" s="67">
        <v>1009.5</v>
      </c>
      <c r="G24" s="127">
        <f t="shared" ref="G24:G32" si="6">((1.0042-(5*10^-6)*$I24*$I24+5*10^-6*$I24)*1000/0.998206)+$I$10</f>
        <v>1003.8702255846989</v>
      </c>
      <c r="H24" s="128" t="e">
        <f>(1.0042-(5*10^-6)*#REF!*#REF!+5*10^-6*#REF!)*1000/0.998206</f>
        <v>#REF!</v>
      </c>
      <c r="I24" s="49">
        <v>23</v>
      </c>
      <c r="J24" s="124">
        <f t="shared" ref="J24:J32" si="7">(0.004*I24*I24-0.4098*I24+16.689)/1000/980.7</f>
        <v>9.5641888447027625E-6</v>
      </c>
      <c r="K24" s="125"/>
      <c r="L24" s="49">
        <f t="shared" si="3"/>
        <v>13.660009037191525</v>
      </c>
      <c r="M24" s="126">
        <f t="shared" si="4"/>
        <v>39.61839841872677</v>
      </c>
      <c r="N24" s="127"/>
      <c r="O24" s="128"/>
      <c r="P24" s="140">
        <f t="shared" si="2"/>
        <v>1.6731935208630623E-2</v>
      </c>
      <c r="Q24" s="141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48">
        <f t="shared" si="5"/>
        <v>40364.011111111111</v>
      </c>
      <c r="C25" s="149"/>
      <c r="D25" s="150"/>
      <c r="E25" s="59">
        <v>16</v>
      </c>
      <c r="F25" s="67">
        <v>1008.9</v>
      </c>
      <c r="G25" s="127">
        <f t="shared" si="6"/>
        <v>1003.8702255846989</v>
      </c>
      <c r="H25" s="128" t="e">
        <f>(1.0042-(5*10^-6)*#REF!*#REF!+5*10^-6*#REF!)*1000/0.998206</f>
        <v>#REF!</v>
      </c>
      <c r="I25" s="49">
        <v>23</v>
      </c>
      <c r="J25" s="124">
        <f t="shared" si="7"/>
        <v>9.5641888447027625E-6</v>
      </c>
      <c r="K25" s="125"/>
      <c r="L25" s="49">
        <f t="shared" si="3"/>
        <v>13.819437608620103</v>
      </c>
      <c r="M25" s="126">
        <f t="shared" si="4"/>
        <v>35.396019812111561</v>
      </c>
      <c r="N25" s="127"/>
      <c r="O25" s="128"/>
      <c r="P25" s="140">
        <f t="shared" si="2"/>
        <v>1.1900107038073388E-2</v>
      </c>
      <c r="Q25" s="141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48">
        <f t="shared" si="5"/>
        <v>40364.022222222222</v>
      </c>
      <c r="C26" s="149"/>
      <c r="D26" s="150"/>
      <c r="E26" s="57">
        <v>32</v>
      </c>
      <c r="F26" s="67">
        <v>1007.9</v>
      </c>
      <c r="G26" s="127">
        <f t="shared" si="6"/>
        <v>1003.8702255846989</v>
      </c>
      <c r="H26" s="128" t="e">
        <f>(1.0042-(5*10^-6)*#REF!*#REF!+5*10^-6*#REF!)*1000/0.998206</f>
        <v>#REF!</v>
      </c>
      <c r="I26" s="49">
        <v>23</v>
      </c>
      <c r="J26" s="124">
        <f t="shared" si="7"/>
        <v>9.5641888447027625E-6</v>
      </c>
      <c r="K26" s="125"/>
      <c r="L26" s="49">
        <f t="shared" si="3"/>
        <v>14.085151894334388</v>
      </c>
      <c r="M26" s="126">
        <f t="shared" si="4"/>
        <v>28.358722134419811</v>
      </c>
      <c r="N26" s="127"/>
      <c r="O26" s="128"/>
      <c r="P26" s="140">
        <f t="shared" si="2"/>
        <v>8.4951578421307867E-3</v>
      </c>
      <c r="Q26" s="141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48">
        <f t="shared" si="5"/>
        <v>40364.045138888891</v>
      </c>
      <c r="C27" s="149"/>
      <c r="D27" s="150"/>
      <c r="E27" s="57">
        <v>65</v>
      </c>
      <c r="F27" s="67">
        <v>1007.4</v>
      </c>
      <c r="G27" s="127">
        <f t="shared" si="6"/>
        <v>1003.8702255846989</v>
      </c>
      <c r="H27" s="128" t="e">
        <f>(1.0042-(5*10^-6)*#REF!*#REF!+5*10^-6*#REF!)*1000/0.998206</f>
        <v>#REF!</v>
      </c>
      <c r="I27" s="49">
        <v>23</v>
      </c>
      <c r="J27" s="124">
        <f t="shared" si="7"/>
        <v>9.5641888447027625E-6</v>
      </c>
      <c r="K27" s="125"/>
      <c r="L27" s="49">
        <f t="shared" si="3"/>
        <v>14.21800903719153</v>
      </c>
      <c r="M27" s="126">
        <f t="shared" si="4"/>
        <v>24.840073295573934</v>
      </c>
      <c r="N27" s="127"/>
      <c r="O27" s="128"/>
      <c r="P27" s="140">
        <f t="shared" si="2"/>
        <v>5.988642512764087E-3</v>
      </c>
      <c r="Q27" s="141"/>
      <c r="R27" s="3"/>
      <c r="W27" s="30"/>
      <c r="X27" s="30"/>
      <c r="Y27" s="10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48">
        <f t="shared" si="5"/>
        <v>40364.09375</v>
      </c>
      <c r="C28" s="149"/>
      <c r="D28" s="150"/>
      <c r="E28" s="57">
        <v>135</v>
      </c>
      <c r="F28" s="67">
        <v>1006.5</v>
      </c>
      <c r="G28" s="127">
        <f t="shared" si="6"/>
        <v>1003.8702255846989</v>
      </c>
      <c r="H28" s="128" t="e">
        <f>(1.0042-(5*10^-6)*#REF!*#REF!+5*10^-6*#REF!)*1000/0.998206</f>
        <v>#REF!</v>
      </c>
      <c r="I28" s="49">
        <v>23</v>
      </c>
      <c r="J28" s="124">
        <f t="shared" si="7"/>
        <v>9.5641888447027625E-6</v>
      </c>
      <c r="K28" s="125"/>
      <c r="L28" s="49">
        <f t="shared" si="3"/>
        <v>14.45715189433438</v>
      </c>
      <c r="M28" s="126">
        <f t="shared" si="4"/>
        <v>18.506505385651515</v>
      </c>
      <c r="N28" s="127"/>
      <c r="O28" s="128"/>
      <c r="P28" s="140">
        <f t="shared" si="2"/>
        <v>4.1902521934023473E-3</v>
      </c>
      <c r="Q28" s="141"/>
      <c r="R28" s="3"/>
      <c r="W28" s="30"/>
      <c r="X28" s="30"/>
      <c r="Y28" s="104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48">
        <f t="shared" si="5"/>
        <v>40364.162499999999</v>
      </c>
      <c r="C29" s="149"/>
      <c r="D29" s="150"/>
      <c r="E29" s="57">
        <v>234</v>
      </c>
      <c r="F29" s="67">
        <v>1006.4</v>
      </c>
      <c r="G29" s="127">
        <f t="shared" si="6"/>
        <v>1003.8702255846989</v>
      </c>
      <c r="H29" s="128" t="e">
        <f>(1.0042-(5*10^-6)*#REF!*#REF!+5*10^-6*#REF!)*1000/0.998206</f>
        <v>#REF!</v>
      </c>
      <c r="I29" s="49">
        <v>23</v>
      </c>
      <c r="J29" s="124">
        <f t="shared" si="7"/>
        <v>9.5641888447027625E-6</v>
      </c>
      <c r="K29" s="125"/>
      <c r="L29" s="49">
        <f t="shared" si="3"/>
        <v>14.483723322905815</v>
      </c>
      <c r="M29" s="126">
        <f t="shared" si="4"/>
        <v>17.80277561788218</v>
      </c>
      <c r="N29" s="127"/>
      <c r="O29" s="128"/>
      <c r="P29" s="140">
        <f t="shared" si="2"/>
        <v>3.1856485074154553E-3</v>
      </c>
      <c r="Q29" s="141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48">
        <f t="shared" si="5"/>
        <v>40364.806944444441</v>
      </c>
      <c r="C30" s="149"/>
      <c r="D30" s="150"/>
      <c r="E30" s="57">
        <v>1162</v>
      </c>
      <c r="F30" s="67">
        <v>1005.8</v>
      </c>
      <c r="G30" s="127">
        <f t="shared" si="6"/>
        <v>1003.8702255846989</v>
      </c>
      <c r="H30" s="128" t="e">
        <f>(1.0042-(5*10^-6)*#REF!*#REF!+5*10^-6*#REF!)*1000/0.998206</f>
        <v>#REF!</v>
      </c>
      <c r="I30" s="49">
        <v>23</v>
      </c>
      <c r="J30" s="124">
        <f t="shared" si="7"/>
        <v>9.5641888447027625E-6</v>
      </c>
      <c r="K30" s="125"/>
      <c r="L30" s="49">
        <f t="shared" si="3"/>
        <v>14.643151894334393</v>
      </c>
      <c r="M30" s="126">
        <f t="shared" si="4"/>
        <v>13.580397011266967</v>
      </c>
      <c r="N30" s="127"/>
      <c r="O30" s="128"/>
      <c r="P30" s="140">
        <f t="shared" si="2"/>
        <v>1.4374074584505472E-3</v>
      </c>
      <c r="Q30" s="141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48">
        <f t="shared" si="5"/>
        <v>40365.104166666664</v>
      </c>
      <c r="C31" s="149"/>
      <c r="D31" s="150"/>
      <c r="E31" s="57">
        <v>1590</v>
      </c>
      <c r="F31" s="67">
        <v>1005.5</v>
      </c>
      <c r="G31" s="127">
        <f t="shared" si="6"/>
        <v>1003.8702255846989</v>
      </c>
      <c r="H31" s="128" t="e">
        <f>(1.0042-(5*10^-6)*#REF!*#REF!+5*10^-6*#REF!)*1000/0.998206</f>
        <v>#REF!</v>
      </c>
      <c r="I31" s="49">
        <v>23</v>
      </c>
      <c r="J31" s="124">
        <f t="shared" si="7"/>
        <v>9.5641888447027625E-6</v>
      </c>
      <c r="K31" s="125"/>
      <c r="L31" s="49">
        <f t="shared" si="3"/>
        <v>14.722866180048667</v>
      </c>
      <c r="M31" s="126">
        <f t="shared" si="4"/>
        <v>11.469207707959763</v>
      </c>
      <c r="N31" s="127"/>
      <c r="O31" s="128"/>
      <c r="P31" s="140">
        <f t="shared" si="2"/>
        <v>1.2321491861981512E-3</v>
      </c>
      <c r="Q31" s="141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48">
        <f t="shared" si="5"/>
        <v>40365.803472222222</v>
      </c>
      <c r="C32" s="149"/>
      <c r="D32" s="150"/>
      <c r="E32" s="57">
        <v>2597</v>
      </c>
      <c r="F32" s="67">
        <v>1005.3</v>
      </c>
      <c r="G32" s="127">
        <f t="shared" si="6"/>
        <v>1003.8702255846989</v>
      </c>
      <c r="H32" s="128" t="e">
        <f>(1.0042-(5*10^-6)*#REF!*#REF!+5*10^-6*#REF!)*1000/0.998206</f>
        <v>#REF!</v>
      </c>
      <c r="I32" s="49">
        <v>23</v>
      </c>
      <c r="J32" s="124">
        <f t="shared" si="7"/>
        <v>9.5641888447027625E-6</v>
      </c>
      <c r="K32" s="125"/>
      <c r="L32" s="49">
        <f t="shared" si="3"/>
        <v>14.776009037191535</v>
      </c>
      <c r="M32" s="126">
        <f t="shared" si="4"/>
        <v>10.061748172421092</v>
      </c>
      <c r="N32" s="127"/>
      <c r="O32" s="128"/>
      <c r="P32" s="140">
        <f t="shared" si="2"/>
        <v>9.658468629256164E-4</v>
      </c>
      <c r="Q32" s="141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48"/>
      <c r="C33" s="149"/>
      <c r="D33" s="150"/>
      <c r="E33" s="57"/>
      <c r="F33" s="67"/>
      <c r="G33" s="127"/>
      <c r="H33" s="128"/>
      <c r="I33" s="49"/>
      <c r="J33" s="124"/>
      <c r="K33" s="125"/>
      <c r="L33" s="49"/>
      <c r="M33" s="126"/>
      <c r="N33" s="127"/>
      <c r="O33" s="128"/>
      <c r="P33" s="140"/>
      <c r="Q33" s="141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48"/>
      <c r="C34" s="149"/>
      <c r="D34" s="150"/>
      <c r="E34" s="57"/>
      <c r="F34" s="67"/>
      <c r="G34" s="127"/>
      <c r="H34" s="128"/>
      <c r="I34" s="49"/>
      <c r="J34" s="124"/>
      <c r="K34" s="125"/>
      <c r="L34" s="49"/>
      <c r="M34" s="126"/>
      <c r="N34" s="127"/>
      <c r="O34" s="128"/>
      <c r="P34" s="140"/>
      <c r="Q34" s="141"/>
      <c r="R34" s="3"/>
    </row>
    <row r="35" spans="1:37" ht="14.25" customHeight="1" thickBot="1" x14ac:dyDescent="0.3">
      <c r="A35" s="3"/>
      <c r="B35" s="219"/>
      <c r="C35" s="220"/>
      <c r="D35" s="221"/>
      <c r="E35" s="61"/>
      <c r="F35" s="68"/>
      <c r="G35" s="162"/>
      <c r="H35" s="163"/>
      <c r="I35" s="53"/>
      <c r="J35" s="70"/>
      <c r="K35" s="108"/>
      <c r="L35" s="54"/>
      <c r="M35" s="164"/>
      <c r="N35" s="162"/>
      <c r="O35" s="163"/>
      <c r="P35" s="165"/>
      <c r="Q35" s="166"/>
      <c r="R35" s="3"/>
    </row>
    <row r="36" spans="1:37" ht="14.25" customHeight="1" x14ac:dyDescent="0.25">
      <c r="A36" s="3"/>
      <c r="B36" s="84"/>
      <c r="C36" s="85"/>
      <c r="D36" s="85"/>
      <c r="E36" s="86"/>
      <c r="F36" s="87"/>
      <c r="G36" s="87"/>
      <c r="H36" s="87"/>
      <c r="I36" s="86"/>
      <c r="J36" s="88"/>
      <c r="K36" s="88"/>
      <c r="L36" s="87"/>
      <c r="M36" s="87"/>
      <c r="N36" s="87"/>
      <c r="O36" s="87"/>
      <c r="P36" s="89"/>
      <c r="Q36" s="90"/>
      <c r="R36" s="3"/>
    </row>
    <row r="37" spans="1:37" ht="6" customHeight="1" x14ac:dyDescent="0.25">
      <c r="A37" s="3"/>
      <c r="B37" s="77"/>
      <c r="C37" s="78"/>
      <c r="D37" s="78"/>
      <c r="E37" s="62"/>
      <c r="F37" s="79"/>
      <c r="G37" s="79"/>
      <c r="H37" s="79"/>
      <c r="I37" s="62"/>
      <c r="J37" s="80"/>
      <c r="K37" s="80"/>
      <c r="L37" s="79"/>
      <c r="M37" s="79"/>
      <c r="N37" s="79"/>
      <c r="O37" s="79"/>
      <c r="P37" s="81"/>
      <c r="Q37" s="82"/>
      <c r="R37" s="3"/>
    </row>
    <row r="38" spans="1:37" ht="14.25" customHeight="1" thickBot="1" x14ac:dyDescent="0.3">
      <c r="A38" s="3"/>
      <c r="B38" s="92" t="s">
        <v>58</v>
      </c>
      <c r="C38" s="19"/>
      <c r="D38" s="19"/>
      <c r="E38" s="19"/>
      <c r="F38" s="56"/>
      <c r="G38" s="22"/>
      <c r="H38" s="76"/>
      <c r="I38" s="76"/>
      <c r="J38" s="93" t="s">
        <v>65</v>
      </c>
      <c r="K38" s="93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52</v>
      </c>
      <c r="C39" s="138"/>
      <c r="D39" s="138"/>
      <c r="E39" s="138"/>
      <c r="F39" s="121">
        <v>9.44</v>
      </c>
      <c r="G39" s="94" t="s">
        <v>11</v>
      </c>
      <c r="H39" s="22"/>
      <c r="I39" s="22"/>
      <c r="J39" s="215" t="s">
        <v>54</v>
      </c>
      <c r="K39" s="215"/>
      <c r="L39" s="215"/>
      <c r="M39" s="216">
        <f>M30+(0.002-P30)*((M29-M30)/(P29-P30))</f>
        <v>14.939179150083667</v>
      </c>
      <c r="N39" s="216"/>
      <c r="O39" s="216"/>
      <c r="P39" s="96" t="s">
        <v>7</v>
      </c>
      <c r="Q39" s="91"/>
      <c r="R39" s="3"/>
    </row>
    <row r="40" spans="1:37" ht="14.25" customHeight="1" x14ac:dyDescent="0.25">
      <c r="A40" s="3"/>
      <c r="B40" s="213" t="s">
        <v>51</v>
      </c>
      <c r="C40" s="138"/>
      <c r="D40" s="138"/>
      <c r="E40" s="138"/>
      <c r="F40" s="114">
        <f>$F$39/$E$9*100</f>
        <v>42.274966412897371</v>
      </c>
      <c r="G40" s="94" t="s">
        <v>7</v>
      </c>
      <c r="H40" s="22"/>
      <c r="I40" s="22"/>
      <c r="J40" s="217" t="s">
        <v>53</v>
      </c>
      <c r="K40" s="217"/>
      <c r="L40" s="217"/>
      <c r="M40" s="218">
        <v>2E-3</v>
      </c>
      <c r="N40" s="218"/>
      <c r="O40" s="218"/>
      <c r="P40" s="97" t="s">
        <v>8</v>
      </c>
      <c r="Q40" s="91"/>
      <c r="R40" s="3"/>
    </row>
    <row r="41" spans="1:37" ht="14.25" customHeight="1" x14ac:dyDescent="0.25">
      <c r="A41" s="3"/>
      <c r="B41" s="213" t="s">
        <v>59</v>
      </c>
      <c r="C41" s="138"/>
      <c r="D41" s="138"/>
      <c r="E41" s="138"/>
      <c r="F41" s="114">
        <f>100-$F$40</f>
        <v>57.725033587102629</v>
      </c>
      <c r="G41" s="83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55</v>
      </c>
      <c r="C42" s="139"/>
      <c r="D42" s="139"/>
      <c r="E42" s="139"/>
      <c r="F42" s="115">
        <v>6.3E-2</v>
      </c>
      <c r="G42" s="99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8"/>
      <c r="C43" s="105"/>
      <c r="D43" s="105"/>
      <c r="E43" s="105"/>
      <c r="F43" s="95"/>
      <c r="G43" s="99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27"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P31:Q31"/>
    <mergeCell ref="G30:H30"/>
    <mergeCell ref="P28:Q28"/>
    <mergeCell ref="G29:H29"/>
    <mergeCell ref="M29:O29"/>
    <mergeCell ref="P29:Q29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G28:H28"/>
    <mergeCell ref="M28:O28"/>
    <mergeCell ref="J31:K31"/>
    <mergeCell ref="J32:K32"/>
    <mergeCell ref="J33:K33"/>
    <mergeCell ref="J34:K34"/>
    <mergeCell ref="P26:Q26"/>
    <mergeCell ref="G27:H27"/>
    <mergeCell ref="M27:O27"/>
    <mergeCell ref="P27:Q27"/>
    <mergeCell ref="G26:H26"/>
    <mergeCell ref="M26:O26"/>
    <mergeCell ref="G24:H24"/>
    <mergeCell ref="M24:O24"/>
    <mergeCell ref="G25:H25"/>
    <mergeCell ref="M25:O25"/>
    <mergeCell ref="P25:Q25"/>
    <mergeCell ref="O9:P9"/>
    <mergeCell ref="O10:P10"/>
    <mergeCell ref="M19:O19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J20:K20"/>
    <mergeCell ref="J21:K21"/>
    <mergeCell ref="M34:O34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M30:O30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3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2" sqref="O12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GS106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3R-3 17.5-21.5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40364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2012-09-25T14:56:36Z</dcterms:modified>
</cp:coreProperties>
</file>