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/>
  <c r="L31" i="4"/>
  <c r="P31" i="4" s="1"/>
  <c r="J31" i="4"/>
  <c r="G30" i="4"/>
  <c r="M30" i="4"/>
  <c r="L30" i="4"/>
  <c r="P30" i="4" s="1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P21" i="4" s="1"/>
  <c r="J21" i="4"/>
  <c r="L20" i="4"/>
  <c r="P20" i="4" s="1"/>
  <c r="J20" i="4"/>
  <c r="L19" i="4"/>
  <c r="P19" i="4" s="1"/>
  <c r="J19" i="4"/>
  <c r="L18" i="4"/>
  <c r="P18" i="4" s="1"/>
  <c r="J18" i="4"/>
  <c r="J32" i="4"/>
  <c r="J29" i="4"/>
  <c r="J28" i="4"/>
  <c r="J27" i="4"/>
  <c r="J26" i="4"/>
  <c r="J25" i="4"/>
  <c r="J24" i="4"/>
  <c r="L24" i="4"/>
  <c r="L25" i="4"/>
  <c r="P25" i="4" s="1"/>
  <c r="L26" i="4"/>
  <c r="P26" i="4"/>
  <c r="L27" i="4"/>
  <c r="L28" i="4"/>
  <c r="L29" i="4"/>
  <c r="P29" i="4" s="1"/>
  <c r="L32" i="4"/>
  <c r="P32" i="4" s="1"/>
  <c r="P28" i="4"/>
  <c r="P24" i="4"/>
  <c r="P27" i="4"/>
  <c r="P22" i="4"/>
  <c r="M39" i="4" l="1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<sst xmlns="http://schemas.openxmlformats.org/spreadsheetml/2006/main" count="80" uniqueCount="70">
  <si>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</si>
  <si>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</si>
  <si>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</si>
  <si>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</si>
  <si>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</si>
  <si>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</si>
  <si>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</si>
  <si>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</si>
  <si>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</si>
  <si>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</si>
  <si>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</si>
  <si>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</si>
  <si>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</si>
  <si>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</si>
  <si>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</si>
  <si>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</si>
  <si>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</si>
  <si>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</si>
  <si>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</si>
  <si>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</si>
  <si>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</si>
  <si>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</si>
  <si>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</si>
  <si>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</si>
  <si>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</si>
  <si>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</si>
  <si>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</si>
  <si>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</si>
  <si>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</si>
  <si>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</si>
  <si>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</si>
  <si>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</si>
  <si>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</si>
  <si>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</si>
  <si>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</si>
  <si>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</si>
  <si>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</si>
  <si>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</si>
  <si>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</si>
  <si>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</si>
  <si>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</si>
  <si>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</si>
  <si>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</si>
  <si>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</si>
  <si>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</si>
  <si>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</si>
  <si>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</si>
  <si>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</si>
  <si>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</si>
  <si>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</si>
  <si>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</si>
  <si>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</si>
  <si>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</si>
  <si>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</si>
  <si>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</si>
  <si>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</si>
  <si>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</si>
  <si>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</si>
  <si>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</si>
  <si>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</si>
  <si>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</si>
  <si>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</si>
  <si>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</si>
  <si>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</si>
  <si>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</si>
  <si>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</si>
  <si>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</si>
  <si>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3R-5 122-127 cm</t>
  </si>
  <si>
    <t>GS114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</si>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</sst>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95104"/>
        <c:axId val="34095680"/>
      </c:scatterChart>
      <c:valAx>
        <c:axId val="3409510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5680"/>
        <c:crosses val="autoZero"/>
        <c:crossBetween val="midCat"/>
      </c:valAx>
      <c:valAx>
        <c:axId val="34095680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51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9.0594170398419507E-2</c:v>
                </c:pt>
                <c:pt idx="1">
                  <c:v>6.4725745529391421E-2</c:v>
                </c:pt>
                <c:pt idx="2">
                  <c:v>4.5923916576320722E-2</c:v>
                </c:pt>
                <c:pt idx="3">
                  <c:v>3.7707923051416896E-2</c:v>
                </c:pt>
                <c:pt idx="4">
                  <c:v>3.2837906973845539E-2</c:v>
                </c:pt>
                <c:pt idx="5">
                  <c:v>2.2236754218070771E-2</c:v>
                </c:pt>
                <c:pt idx="6">
                  <c:v>1.6005343581617731E-2</c:v>
                </c:pt>
                <c:pt idx="7">
                  <c:v>1.1500213048344081E-2</c:v>
                </c:pt>
                <c:pt idx="8">
                  <c:v>8.2770742316051419E-3</c:v>
                </c:pt>
                <c:pt idx="9">
                  <c:v>5.9348860725351093E-3</c:v>
                </c:pt>
                <c:pt idx="10">
                  <c:v>4.2626091308607394E-3</c:v>
                </c:pt>
                <c:pt idx="11">
                  <c:v>2.986287587255275E-3</c:v>
                </c:pt>
                <c:pt idx="12">
                  <c:v>2.3268541173527926E-3</c:v>
                </c:pt>
                <c:pt idx="13">
                  <c:v>1.3033695498242469E-3</c:v>
                </c:pt>
                <c:pt idx="14">
                  <c:v>8.58117910852917E-4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97.57253216093396</c:v>
                </c:pt>
                <c:pt idx="1">
                  <c:v>92.833387637278875</c:v>
                </c:pt>
                <c:pt idx="2">
                  <c:v>91.253672796060712</c:v>
                </c:pt>
                <c:pt idx="3">
                  <c:v>88.620814727363353</c:v>
                </c:pt>
                <c:pt idx="4">
                  <c:v>85.987956658666022</c:v>
                </c:pt>
                <c:pt idx="5">
                  <c:v>81.775383748749917</c:v>
                </c:pt>
                <c:pt idx="6">
                  <c:v>73.876809542657881</c:v>
                </c:pt>
                <c:pt idx="7">
                  <c:v>66.504806950305436</c:v>
                </c:pt>
                <c:pt idx="8">
                  <c:v>58.079661130473838</c:v>
                </c:pt>
                <c:pt idx="9">
                  <c:v>51.234230151860984</c:v>
                </c:pt>
                <c:pt idx="10">
                  <c:v>43.335655945768949</c:v>
                </c:pt>
                <c:pt idx="11">
                  <c:v>40.176226263332026</c:v>
                </c:pt>
                <c:pt idx="12">
                  <c:v>36.490224967155498</c:v>
                </c:pt>
                <c:pt idx="13">
                  <c:v>29.644793988542652</c:v>
                </c:pt>
                <c:pt idx="14">
                  <c:v>27.011935919845307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94.977316915100459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97408"/>
        <c:axId val="34097984"/>
      </c:scatterChart>
      <c:valAx>
        <c:axId val="34097408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7984"/>
        <c:crosses val="autoZero"/>
        <c:crossBetween val="midCat"/>
      </c:valAx>
      <c:valAx>
        <c:axId val="34097984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7408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6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 t="s">
        <v>31</v>
      </c>
      <c r="N2" s="124"/>
      <c r="O2" s="124"/>
      <c r="P2" s="204" t="s">
        <v>68</v>
      </c>
      <c r="Q2" s="205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5" t="s">
        <v>21</v>
      </c>
      <c r="C3" s="126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7" t="s">
        <v>36</v>
      </c>
      <c r="N3" s="127"/>
      <c r="O3" s="127"/>
      <c r="P3" s="206" t="s">
        <v>69</v>
      </c>
      <c r="Q3" s="207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7" t="s">
        <v>37</v>
      </c>
      <c r="N4" s="127"/>
      <c r="O4" s="127"/>
      <c r="P4" s="208">
        <v>40371</v>
      </c>
      <c r="Q4" s="209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5" t="s">
        <v>22</v>
      </c>
      <c r="C5" s="126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5" t="s">
        <v>23</v>
      </c>
      <c r="C6" s="126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2">
        <v>1000</v>
      </c>
      <c r="N6" s="142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5" t="s">
        <v>24</v>
      </c>
      <c r="C7" s="126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3">
        <v>28.77</v>
      </c>
      <c r="N7" s="143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30.860000000000003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4" t="s">
        <v>62</v>
      </c>
      <c r="M9" s="124"/>
      <c r="N9" s="124"/>
      <c r="O9" s="150">
        <v>201.54</v>
      </c>
      <c r="P9" s="150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6" t="s">
        <v>63</v>
      </c>
      <c r="M10" s="126"/>
      <c r="N10" s="126"/>
      <c r="O10" s="151">
        <v>167.23</v>
      </c>
      <c r="P10" s="151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30" t="s">
        <v>3</v>
      </c>
      <c r="K14" s="131"/>
      <c r="L14" s="132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4" t="s">
        <v>46</v>
      </c>
      <c r="C15" s="180"/>
      <c r="D15" s="145"/>
      <c r="E15" s="192" t="s">
        <v>57</v>
      </c>
      <c r="F15" s="195" t="s">
        <v>47</v>
      </c>
      <c r="G15" s="198" t="s">
        <v>48</v>
      </c>
      <c r="H15" s="199"/>
      <c r="I15" s="189" t="s">
        <v>43</v>
      </c>
      <c r="J15" s="144" t="s">
        <v>56</v>
      </c>
      <c r="K15" s="145"/>
      <c r="L15" s="189" t="s">
        <v>49</v>
      </c>
      <c r="M15" s="144" t="s">
        <v>44</v>
      </c>
      <c r="N15" s="180"/>
      <c r="O15" s="145"/>
      <c r="P15" s="183" t="s">
        <v>64</v>
      </c>
      <c r="Q15" s="184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81"/>
      <c r="D16" s="147"/>
      <c r="E16" s="193"/>
      <c r="F16" s="196"/>
      <c r="G16" s="200"/>
      <c r="H16" s="201"/>
      <c r="I16" s="190"/>
      <c r="J16" s="146"/>
      <c r="K16" s="147"/>
      <c r="L16" s="190"/>
      <c r="M16" s="146"/>
      <c r="N16" s="181"/>
      <c r="O16" s="147"/>
      <c r="P16" s="185"/>
      <c r="Q16" s="186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8"/>
      <c r="C17" s="182"/>
      <c r="D17" s="149"/>
      <c r="E17" s="194"/>
      <c r="F17" s="197"/>
      <c r="G17" s="202"/>
      <c r="H17" s="203"/>
      <c r="I17" s="191"/>
      <c r="J17" s="148"/>
      <c r="K17" s="149"/>
      <c r="L17" s="191"/>
      <c r="M17" s="148"/>
      <c r="N17" s="182"/>
      <c r="O17" s="149"/>
      <c r="P17" s="187"/>
      <c r="Q17" s="188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3">
        <f>$P$4</f>
        <v>40371</v>
      </c>
      <c r="C18" s="134"/>
      <c r="D18" s="135"/>
      <c r="E18" s="56">
        <v>0.25</v>
      </c>
      <c r="F18" s="62">
        <v>1022.4</v>
      </c>
      <c r="G18" s="121">
        <f t="shared" ref="G18:G23" si="0">((1.0042-(5*10^-6)*$I18*$I18+5*10^-6*$I18)*1000/0.998206)+$I$10</f>
        <v>1003.8702255846989</v>
      </c>
      <c r="H18" s="122" t="e">
        <f>(1.0042-(5*10^-6)*#REF!*#REF!+5*10^-6*#REF!)*1000/0.998206</f>
        <v>#REF!</v>
      </c>
      <c r="I18" s="48">
        <v>23</v>
      </c>
      <c r="J18" s="162">
        <f t="shared" ref="J18:J23" si="1">(0.004*I18*I18-0.4098*I18+16.689)/1000/980.7</f>
        <v>9.5641888447027625E-6</v>
      </c>
      <c r="K18" s="163"/>
      <c r="L18" s="48">
        <f>I$9-(F18+I$10-1000)/(1035-1000)*(I$9-I$8)</f>
        <v>11.441714285714298</v>
      </c>
      <c r="M18" s="139">
        <f>E$8/(E$8-1)*M$6/$E$9*(F18-G18)/10</f>
        <v>97.57253216093396</v>
      </c>
      <c r="N18" s="140"/>
      <c r="O18" s="141"/>
      <c r="P18" s="128">
        <f t="shared" ref="P18:P32" si="2">(18*J18/(E$8-1)*L18/E18/60)^0.5*10</f>
        <v>9.0594170398419507E-2</v>
      </c>
      <c r="Q18" s="129"/>
      <c r="R18" s="3"/>
      <c r="W18" s="100"/>
      <c r="X18" s="29"/>
      <c r="Y18" s="29"/>
      <c r="Z18" s="29"/>
      <c r="AA18" s="29"/>
      <c r="AB18" s="161"/>
      <c r="AC18" s="161"/>
      <c r="AD18" s="161"/>
      <c r="AE18" s="161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6">
        <f>$P$4</f>
        <v>40371</v>
      </c>
      <c r="C19" s="137"/>
      <c r="D19" s="138"/>
      <c r="E19" s="56">
        <v>0.5</v>
      </c>
      <c r="F19" s="63">
        <v>1021.5</v>
      </c>
      <c r="G19" s="121">
        <f t="shared" si="0"/>
        <v>1003.8702255846989</v>
      </c>
      <c r="H19" s="122" t="e">
        <f>(1.0042-(5*10^-6)*#REF!*#REF!+5*10^-6*#REF!)*1000/0.998206</f>
        <v>#REF!</v>
      </c>
      <c r="I19" s="48">
        <v>23</v>
      </c>
      <c r="J19" s="118">
        <f t="shared" si="1"/>
        <v>9.5641888447027625E-6</v>
      </c>
      <c r="K19" s="119"/>
      <c r="L19" s="48">
        <f>I$9-(F19+I$10-1000)/(1035-1000)*(I$9-I$8)</f>
        <v>11.680857142857148</v>
      </c>
      <c r="M19" s="120">
        <f>E$8/(E$8-1)*M$6/$E$9*(F19-G19)/10</f>
        <v>92.833387637278875</v>
      </c>
      <c r="N19" s="121"/>
      <c r="O19" s="122"/>
      <c r="P19" s="128">
        <f t="shared" si="2"/>
        <v>6.4725745529391421E-2</v>
      </c>
      <c r="Q19" s="129"/>
      <c r="R19" s="3"/>
      <c r="W19" s="29"/>
      <c r="X19" s="29"/>
      <c r="Y19" s="29"/>
      <c r="Z19" s="72"/>
      <c r="AA19" s="30"/>
      <c r="AB19" s="30"/>
      <c r="AC19" s="30"/>
      <c r="AD19" s="30"/>
      <c r="AE19" s="210"/>
      <c r="AF19" s="210"/>
      <c r="AG19" s="211"/>
      <c r="AH19" s="211"/>
      <c r="AI19" s="101"/>
      <c r="AJ19" s="101"/>
      <c r="AK19" s="30"/>
    </row>
    <row r="20" spans="1:37" ht="14.25" customHeight="1" x14ac:dyDescent="0.25">
      <c r="A20" s="3"/>
      <c r="B20" s="136">
        <f>$P$4</f>
        <v>40371</v>
      </c>
      <c r="C20" s="137"/>
      <c r="D20" s="138"/>
      <c r="E20" s="56">
        <v>1</v>
      </c>
      <c r="F20" s="63">
        <v>1021.2</v>
      </c>
      <c r="G20" s="121">
        <f t="shared" si="0"/>
        <v>1003.8702255846989</v>
      </c>
      <c r="H20" s="122" t="e">
        <f>(1.0042-(5*10^-6)*#REF!*#REF!+5*10^-6*#REF!)*1000/0.998206</f>
        <v>#REF!</v>
      </c>
      <c r="I20" s="48">
        <v>23</v>
      </c>
      <c r="J20" s="118">
        <f t="shared" si="1"/>
        <v>9.5641888447027625E-6</v>
      </c>
      <c r="K20" s="119"/>
      <c r="L20" s="48">
        <f>I$9-(F20+I$10-1000)/(1035-1000)*(I$9-I$8)</f>
        <v>11.760571428571422</v>
      </c>
      <c r="M20" s="120">
        <f>E$8/(E$8-1)*M$6/$E$9*(F20-G20)/10</f>
        <v>91.253672796060712</v>
      </c>
      <c r="N20" s="121"/>
      <c r="O20" s="122"/>
      <c r="P20" s="128">
        <f t="shared" si="2"/>
        <v>4.5923916576320722E-2</v>
      </c>
      <c r="Q20" s="129"/>
      <c r="R20" s="3"/>
      <c r="W20" s="29"/>
      <c r="X20" s="29"/>
      <c r="Y20" s="29"/>
      <c r="Z20" s="73"/>
      <c r="AA20" s="30"/>
      <c r="AB20" s="30"/>
      <c r="AC20" s="30"/>
      <c r="AD20" s="30"/>
      <c r="AE20" s="212"/>
      <c r="AF20" s="212"/>
      <c r="AG20" s="211"/>
      <c r="AH20" s="211"/>
      <c r="AI20" s="101"/>
      <c r="AJ20" s="101"/>
      <c r="AK20" s="30"/>
    </row>
    <row r="21" spans="1:37" ht="14.25" customHeight="1" x14ac:dyDescent="0.25">
      <c r="A21" s="3"/>
      <c r="B21" s="136">
        <f>$P$4</f>
        <v>40371</v>
      </c>
      <c r="C21" s="137"/>
      <c r="D21" s="138"/>
      <c r="E21" s="56">
        <v>1.5</v>
      </c>
      <c r="F21" s="63">
        <v>1020.7</v>
      </c>
      <c r="G21" s="121">
        <f t="shared" si="0"/>
        <v>1003.8702255846989</v>
      </c>
      <c r="H21" s="122" t="e">
        <f>(1.0042-(5*10^-6)*#REF!*#REF!+5*10^-6*#REF!)*1000/0.998206</f>
        <v>#REF!</v>
      </c>
      <c r="I21" s="48">
        <v>23</v>
      </c>
      <c r="J21" s="118">
        <f t="shared" si="1"/>
        <v>9.5641888447027625E-6</v>
      </c>
      <c r="K21" s="119"/>
      <c r="L21" s="48">
        <f>I$9-(F21+I$10-1000)/(1035-1000)*(I$9-I$8)</f>
        <v>11.893428571428565</v>
      </c>
      <c r="M21" s="120">
        <f>E$8/(E$8-1)*M$6/$E$9*(F21-G21)/10</f>
        <v>88.620814727363353</v>
      </c>
      <c r="N21" s="121"/>
      <c r="O21" s="122"/>
      <c r="P21" s="128">
        <f t="shared" si="2"/>
        <v>3.7707923051416896E-2</v>
      </c>
      <c r="Q21" s="129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40371</v>
      </c>
      <c r="C22" s="165"/>
      <c r="D22" s="166"/>
      <c r="E22" s="57">
        <v>2</v>
      </c>
      <c r="F22" s="64">
        <v>1020.2</v>
      </c>
      <c r="G22" s="177">
        <f t="shared" si="0"/>
        <v>1003.8702255846989</v>
      </c>
      <c r="H22" s="178" t="e">
        <f>(1.0042-(5*10^-6)*#REF!*#REF!+5*10^-6*#REF!)*1000/0.998206</f>
        <v>#REF!</v>
      </c>
      <c r="I22" s="49">
        <v>23</v>
      </c>
      <c r="J22" s="152">
        <f t="shared" si="1"/>
        <v>9.5641888447027625E-6</v>
      </c>
      <c r="K22" s="153"/>
      <c r="L22" s="49">
        <f>I$9-(F22+I$10-1000)/(1035-1000)*(I$9-I$8)</f>
        <v>12.026285714285709</v>
      </c>
      <c r="M22" s="179">
        <f>E$8/(E$8-1)*M$6/$E$9*(F22-G22)/10</f>
        <v>85.987956658666022</v>
      </c>
      <c r="N22" s="177"/>
      <c r="O22" s="178"/>
      <c r="P22" s="170">
        <f t="shared" si="2"/>
        <v>3.2837906973845539E-2</v>
      </c>
      <c r="Q22" s="171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40371.00277777778</v>
      </c>
      <c r="C23" s="168"/>
      <c r="D23" s="169"/>
      <c r="E23" s="58">
        <v>4</v>
      </c>
      <c r="F23" s="65">
        <v>1019.4</v>
      </c>
      <c r="G23" s="172">
        <f t="shared" si="0"/>
        <v>1003.8702255846989</v>
      </c>
      <c r="H23" s="173" t="e">
        <f>(1.0042-(5*10^-6)*#REF!*#REF!+5*10^-6*#REF!)*1000/0.998206</f>
        <v>#REF!</v>
      </c>
      <c r="I23" s="50">
        <v>23</v>
      </c>
      <c r="J23" s="154">
        <f t="shared" si="1"/>
        <v>9.5641888447027625E-6</v>
      </c>
      <c r="K23" s="155"/>
      <c r="L23" s="51">
        <f t="shared" ref="L23:L32" si="3">I$9-(F23+I$10-1000)/(1035-1000)*(I$9-I$8)-$I$7/$M$7/2</f>
        <v>11.029437608620102</v>
      </c>
      <c r="M23" s="174">
        <f t="shared" ref="M23:M32" si="4">E$8/(E$8-1)*M$6/E$9*(F23-G23)/10</f>
        <v>81.775383748749917</v>
      </c>
      <c r="N23" s="172"/>
      <c r="O23" s="173"/>
      <c r="P23" s="175">
        <f t="shared" si="2"/>
        <v>2.2236754218070771E-2</v>
      </c>
      <c r="Q23" s="176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6">
        <f t="shared" ref="B24:B32" si="5">$P$4+(E24/60/24)</f>
        <v>40371.005555555559</v>
      </c>
      <c r="C24" s="137"/>
      <c r="D24" s="138"/>
      <c r="E24" s="59">
        <v>8</v>
      </c>
      <c r="F24" s="66">
        <v>1017.9</v>
      </c>
      <c r="G24" s="121">
        <f t="shared" ref="G24:G32" si="6">((1.0042-(5*10^-6)*$I24*$I24+5*10^-6*$I24)*1000/0.998206)+$I$10</f>
        <v>1003.8702255846989</v>
      </c>
      <c r="H24" s="122" t="e">
        <f>(1.0042-(5*10^-6)*#REF!*#REF!+5*10^-6*#REF!)*1000/0.998206</f>
        <v>#REF!</v>
      </c>
      <c r="I24" s="48">
        <v>23</v>
      </c>
      <c r="J24" s="118">
        <f t="shared" ref="J24:J32" si="7">(0.004*I24*I24-0.4098*I24+16.689)/1000/980.7</f>
        <v>9.5641888447027625E-6</v>
      </c>
      <c r="K24" s="119"/>
      <c r="L24" s="48">
        <f t="shared" si="3"/>
        <v>11.428009037191529</v>
      </c>
      <c r="M24" s="120">
        <f t="shared" si="4"/>
        <v>73.876809542657881</v>
      </c>
      <c r="N24" s="121"/>
      <c r="O24" s="122"/>
      <c r="P24" s="128">
        <f t="shared" si="2"/>
        <v>1.6005343581617731E-2</v>
      </c>
      <c r="Q24" s="129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6">
        <f t="shared" si="5"/>
        <v>40371.011111111111</v>
      </c>
      <c r="C25" s="137"/>
      <c r="D25" s="138"/>
      <c r="E25" s="58">
        <v>16</v>
      </c>
      <c r="F25" s="66">
        <v>1016.5</v>
      </c>
      <c r="G25" s="121">
        <f t="shared" si="6"/>
        <v>1003.8702255846989</v>
      </c>
      <c r="H25" s="122" t="e">
        <f>(1.0042-(5*10^-6)*#REF!*#REF!+5*10^-6*#REF!)*1000/0.998206</f>
        <v>#REF!</v>
      </c>
      <c r="I25" s="48">
        <v>23</v>
      </c>
      <c r="J25" s="118">
        <f t="shared" si="7"/>
        <v>9.5641888447027625E-6</v>
      </c>
      <c r="K25" s="119"/>
      <c r="L25" s="48">
        <f t="shared" si="3"/>
        <v>11.800009037191524</v>
      </c>
      <c r="M25" s="120">
        <f t="shared" si="4"/>
        <v>66.504806950305436</v>
      </c>
      <c r="N25" s="121"/>
      <c r="O25" s="122"/>
      <c r="P25" s="128">
        <f t="shared" si="2"/>
        <v>1.1500213048344081E-2</v>
      </c>
      <c r="Q25" s="129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6">
        <f t="shared" si="5"/>
        <v>40371.022222222222</v>
      </c>
      <c r="C26" s="137"/>
      <c r="D26" s="138"/>
      <c r="E26" s="56">
        <v>32</v>
      </c>
      <c r="F26" s="66">
        <v>1014.9</v>
      </c>
      <c r="G26" s="121">
        <f t="shared" si="6"/>
        <v>1003.8702255846989</v>
      </c>
      <c r="H26" s="122" t="e">
        <f>(1.0042-(5*10^-6)*#REF!*#REF!+5*10^-6*#REF!)*1000/0.998206</f>
        <v>#REF!</v>
      </c>
      <c r="I26" s="48">
        <v>23</v>
      </c>
      <c r="J26" s="118">
        <f t="shared" si="7"/>
        <v>9.5641888447027625E-6</v>
      </c>
      <c r="K26" s="119"/>
      <c r="L26" s="48">
        <f t="shared" si="3"/>
        <v>12.225151894334388</v>
      </c>
      <c r="M26" s="120">
        <f t="shared" si="4"/>
        <v>58.079661130473838</v>
      </c>
      <c r="N26" s="121"/>
      <c r="O26" s="122"/>
      <c r="P26" s="128">
        <f t="shared" si="2"/>
        <v>8.2770742316051419E-3</v>
      </c>
      <c r="Q26" s="129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6">
        <f t="shared" si="5"/>
        <v>40371.044444444444</v>
      </c>
      <c r="C27" s="137"/>
      <c r="D27" s="138"/>
      <c r="E27" s="56">
        <v>64</v>
      </c>
      <c r="F27" s="66">
        <v>1013.6</v>
      </c>
      <c r="G27" s="121">
        <f t="shared" si="6"/>
        <v>1003.8702255846989</v>
      </c>
      <c r="H27" s="122" t="e">
        <f>(1.0042-(5*10^-6)*#REF!*#REF!+5*10^-6*#REF!)*1000/0.998206</f>
        <v>#REF!</v>
      </c>
      <c r="I27" s="48">
        <v>23</v>
      </c>
      <c r="J27" s="118">
        <f t="shared" si="7"/>
        <v>9.5641888447027625E-6</v>
      </c>
      <c r="K27" s="119"/>
      <c r="L27" s="48">
        <f t="shared" si="3"/>
        <v>12.570580465762946</v>
      </c>
      <c r="M27" s="120">
        <f t="shared" si="4"/>
        <v>51.234230151860984</v>
      </c>
      <c r="N27" s="121"/>
      <c r="O27" s="122"/>
      <c r="P27" s="128">
        <f t="shared" si="2"/>
        <v>5.9348860725351093E-3</v>
      </c>
      <c r="Q27" s="129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6">
        <f t="shared" si="5"/>
        <v>40371.088888888888</v>
      </c>
      <c r="C28" s="137"/>
      <c r="D28" s="138"/>
      <c r="E28" s="56">
        <v>128</v>
      </c>
      <c r="F28" s="66">
        <v>1012.1</v>
      </c>
      <c r="G28" s="121">
        <f t="shared" si="6"/>
        <v>1003.8702255846989</v>
      </c>
      <c r="H28" s="122" t="e">
        <f>(1.0042-(5*10^-6)*#REF!*#REF!+5*10^-6*#REF!)*1000/0.998206</f>
        <v>#REF!</v>
      </c>
      <c r="I28" s="48">
        <v>23</v>
      </c>
      <c r="J28" s="118">
        <f t="shared" si="7"/>
        <v>9.5641888447027625E-6</v>
      </c>
      <c r="K28" s="119"/>
      <c r="L28" s="48">
        <f t="shared" si="3"/>
        <v>12.969151894334376</v>
      </c>
      <c r="M28" s="120">
        <f t="shared" si="4"/>
        <v>43.335655945768949</v>
      </c>
      <c r="N28" s="121"/>
      <c r="O28" s="122"/>
      <c r="P28" s="128">
        <f t="shared" si="2"/>
        <v>4.2626091308607394E-3</v>
      </c>
      <c r="Q28" s="129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6">
        <f t="shared" si="5"/>
        <v>40371.183333333334</v>
      </c>
      <c r="C29" s="137"/>
      <c r="D29" s="138"/>
      <c r="E29" s="56">
        <v>264</v>
      </c>
      <c r="F29" s="66">
        <v>1011.5</v>
      </c>
      <c r="G29" s="121">
        <f t="shared" si="6"/>
        <v>1003.8702255846989</v>
      </c>
      <c r="H29" s="122" t="e">
        <f>(1.0042-(5*10^-6)*#REF!*#REF!+5*10^-6*#REF!)*1000/0.998206</f>
        <v>#REF!</v>
      </c>
      <c r="I29" s="48">
        <v>23</v>
      </c>
      <c r="J29" s="118">
        <f t="shared" si="7"/>
        <v>9.5641888447027625E-6</v>
      </c>
      <c r="K29" s="119"/>
      <c r="L29" s="48">
        <f t="shared" si="3"/>
        <v>13.128580465762953</v>
      </c>
      <c r="M29" s="120">
        <f t="shared" si="4"/>
        <v>40.176226263332026</v>
      </c>
      <c r="N29" s="121"/>
      <c r="O29" s="122"/>
      <c r="P29" s="128">
        <f t="shared" si="2"/>
        <v>2.986287587255275E-3</v>
      </c>
      <c r="Q29" s="129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6">
        <f t="shared" si="5"/>
        <v>40371.306250000001</v>
      </c>
      <c r="C30" s="137"/>
      <c r="D30" s="138"/>
      <c r="E30" s="56">
        <v>441</v>
      </c>
      <c r="F30" s="66">
        <v>1010.8</v>
      </c>
      <c r="G30" s="121">
        <f t="shared" si="6"/>
        <v>1003.8702255846989</v>
      </c>
      <c r="H30" s="122" t="e">
        <f>(1.0042-(5*10^-6)*#REF!*#REF!+5*10^-6*#REF!)*1000/0.998206</f>
        <v>#REF!</v>
      </c>
      <c r="I30" s="48">
        <v>23</v>
      </c>
      <c r="J30" s="118">
        <f t="shared" si="7"/>
        <v>9.5641888447027625E-6</v>
      </c>
      <c r="K30" s="119"/>
      <c r="L30" s="48">
        <f t="shared" si="3"/>
        <v>13.314580465762965</v>
      </c>
      <c r="M30" s="120">
        <f t="shared" si="4"/>
        <v>36.490224967155498</v>
      </c>
      <c r="N30" s="121"/>
      <c r="O30" s="122"/>
      <c r="P30" s="128">
        <f t="shared" si="2"/>
        <v>2.3268541173527926E-3</v>
      </c>
      <c r="Q30" s="129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6">
        <f t="shared" si="5"/>
        <v>40372.001388888886</v>
      </c>
      <c r="C31" s="137"/>
      <c r="D31" s="138"/>
      <c r="E31" s="56">
        <v>1442</v>
      </c>
      <c r="F31" s="66">
        <v>1009.5</v>
      </c>
      <c r="G31" s="121">
        <f t="shared" si="6"/>
        <v>1003.8702255846989</v>
      </c>
      <c r="H31" s="122" t="e">
        <f>(1.0042-(5*10^-6)*#REF!*#REF!+5*10^-6*#REF!)*1000/0.998206</f>
        <v>#REF!</v>
      </c>
      <c r="I31" s="48">
        <v>23</v>
      </c>
      <c r="J31" s="118">
        <f t="shared" si="7"/>
        <v>9.5641888447027625E-6</v>
      </c>
      <c r="K31" s="119"/>
      <c r="L31" s="48">
        <f t="shared" si="3"/>
        <v>13.660009037191525</v>
      </c>
      <c r="M31" s="120">
        <f t="shared" si="4"/>
        <v>29.644793988542652</v>
      </c>
      <c r="N31" s="121"/>
      <c r="O31" s="122"/>
      <c r="P31" s="128">
        <f t="shared" si="2"/>
        <v>1.3033695498242469E-3</v>
      </c>
      <c r="Q31" s="129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6">
        <f t="shared" si="5"/>
        <v>40373.332638888889</v>
      </c>
      <c r="C32" s="137"/>
      <c r="D32" s="138"/>
      <c r="E32" s="56">
        <v>3359</v>
      </c>
      <c r="F32" s="66">
        <v>1009</v>
      </c>
      <c r="G32" s="121">
        <f t="shared" si="6"/>
        <v>1003.8702255846989</v>
      </c>
      <c r="H32" s="122" t="e">
        <f>(1.0042-(5*10^-6)*#REF!*#REF!+5*10^-6*#REF!)*1000/0.998206</f>
        <v>#REF!</v>
      </c>
      <c r="I32" s="48">
        <v>23</v>
      </c>
      <c r="J32" s="118">
        <f t="shared" si="7"/>
        <v>9.5641888447027625E-6</v>
      </c>
      <c r="K32" s="119"/>
      <c r="L32" s="48">
        <f t="shared" si="3"/>
        <v>13.792866180048668</v>
      </c>
      <c r="M32" s="120">
        <f t="shared" si="4"/>
        <v>27.011935919845307</v>
      </c>
      <c r="N32" s="121"/>
      <c r="O32" s="122"/>
      <c r="P32" s="128">
        <f t="shared" si="2"/>
        <v>8.58117910852917E-4</v>
      </c>
      <c r="Q32" s="129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6"/>
      <c r="C33" s="137"/>
      <c r="D33" s="138"/>
      <c r="E33" s="56"/>
      <c r="F33" s="66"/>
      <c r="G33" s="121"/>
      <c r="H33" s="122"/>
      <c r="I33" s="48"/>
      <c r="J33" s="118"/>
      <c r="K33" s="119"/>
      <c r="L33" s="48"/>
      <c r="M33" s="120"/>
      <c r="N33" s="121"/>
      <c r="O33" s="122"/>
      <c r="P33" s="128"/>
      <c r="Q33" s="129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6"/>
      <c r="C34" s="137"/>
      <c r="D34" s="138"/>
      <c r="E34" s="56"/>
      <c r="F34" s="66"/>
      <c r="G34" s="121"/>
      <c r="H34" s="122"/>
      <c r="I34" s="48"/>
      <c r="J34" s="118"/>
      <c r="K34" s="119"/>
      <c r="L34" s="48"/>
      <c r="M34" s="120"/>
      <c r="N34" s="121"/>
      <c r="O34" s="122"/>
      <c r="P34" s="128"/>
      <c r="Q34" s="129"/>
      <c r="R34" s="3"/>
    </row>
    <row r="35" spans="1:37" ht="14.25" customHeight="1" thickBot="1" x14ac:dyDescent="0.3">
      <c r="A35" s="3"/>
      <c r="B35" s="219"/>
      <c r="C35" s="220"/>
      <c r="D35" s="221"/>
      <c r="E35" s="60"/>
      <c r="F35" s="67"/>
      <c r="G35" s="156"/>
      <c r="H35" s="157"/>
      <c r="I35" s="52"/>
      <c r="J35" s="69"/>
      <c r="K35" s="107"/>
      <c r="L35" s="53"/>
      <c r="M35" s="158"/>
      <c r="N35" s="156"/>
      <c r="O35" s="157"/>
      <c r="P35" s="159"/>
      <c r="Q35" s="160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52</v>
      </c>
      <c r="C39" s="126"/>
      <c r="D39" s="126"/>
      <c r="E39" s="126"/>
      <c r="F39" s="115">
        <v>1.55</v>
      </c>
      <c r="G39" s="93" t="s">
        <v>11</v>
      </c>
      <c r="H39" s="22"/>
      <c r="I39" s="22"/>
      <c r="J39" s="215" t="s">
        <v>54</v>
      </c>
      <c r="K39" s="215"/>
      <c r="L39" s="215"/>
      <c r="M39" s="216">
        <f>M31+(0.002-P31)*((M30-M31)/(P30-P31))</f>
        <v>34.304107685664043</v>
      </c>
      <c r="N39" s="216"/>
      <c r="O39" s="216"/>
      <c r="P39" s="95" t="s">
        <v>7</v>
      </c>
      <c r="Q39" s="90"/>
      <c r="R39" s="3"/>
    </row>
    <row r="40" spans="1:37" ht="14.25" customHeight="1" x14ac:dyDescent="0.25">
      <c r="A40" s="3"/>
      <c r="B40" s="213" t="s">
        <v>51</v>
      </c>
      <c r="C40" s="126"/>
      <c r="D40" s="126"/>
      <c r="E40" s="126"/>
      <c r="F40" s="113">
        <f>$F$39/$E$9*100</f>
        <v>5.0226830848995458</v>
      </c>
      <c r="G40" s="93" t="s">
        <v>7</v>
      </c>
      <c r="H40" s="22"/>
      <c r="I40" s="22"/>
      <c r="J40" s="217" t="s">
        <v>53</v>
      </c>
      <c r="K40" s="217"/>
      <c r="L40" s="217"/>
      <c r="M40" s="218">
        <v>2E-3</v>
      </c>
      <c r="N40" s="218"/>
      <c r="O40" s="218"/>
      <c r="P40" s="96" t="s">
        <v>8</v>
      </c>
      <c r="Q40" s="90"/>
      <c r="R40" s="3"/>
    </row>
    <row r="41" spans="1:37" ht="14.25" customHeight="1" x14ac:dyDescent="0.25">
      <c r="A41" s="3"/>
      <c r="B41" s="213" t="s">
        <v>59</v>
      </c>
      <c r="C41" s="126"/>
      <c r="D41" s="126"/>
      <c r="E41" s="126"/>
      <c r="F41" s="113">
        <f>100-$F$40</f>
        <v>94.977316915100459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55</v>
      </c>
      <c r="C42" s="127"/>
      <c r="D42" s="127"/>
      <c r="E42" s="127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2" sqref="P12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GS114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3R-5 122-127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40371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2012-09-25T14:59:38Z</dcterms:modified>
</cp:coreProperties>
</file>