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L31" i="4"/>
  <c r="P31" i="4"/>
  <c r="G30" i="4"/>
  <c r="M30" i="4"/>
  <c r="L30" i="4"/>
  <c r="P30" i="4"/>
  <c r="M39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24" i="4"/>
  <c r="P19" i="4"/>
  <c r="P2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<sst xmlns="http://schemas.openxmlformats.org/spreadsheetml/2006/main" count="80" uniqueCount="70">
  <si>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</si>
  <si>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</si>
  <si>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</si>
  <si>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</si>
  <si>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</si>
  <si>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</si>
  <si>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</si>
  <si>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</si>
  <si>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</si>
  <si>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</si>
  <si>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</si>
  <si>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</si>
  <si>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</si>
  <si>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</si>
  <si>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</si>
  <si>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</si>
  <si>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</si>
  <si>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</si>
  <si>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</si>
  <si>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</si>
  <si>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</si>
  <si>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</si>
  <si>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</si>
  <si>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</si>
  <si>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</si>
  <si>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</si>
  <si>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</si>
  <si>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</si>
  <si>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</si>
  <si>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</si>
  <si>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</si>
  <si>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</si>
  <si>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</si>
  <si>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</si>
  <si>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</si>
  <si>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</si>
  <si>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</si>
  <si>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</si>
  <si>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</si>
  <si>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</si>
  <si>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</si>
  <si>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</si>
  <si>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</si>
  <si>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</si>
  <si>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</si>
  <si>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</si>
  <si>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</si>
  <si>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</si>
  <si>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</si>
  <si>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</si>
  <si>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</si>
  <si>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</si>
  <si>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</si>
  <si>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</si>
  <si>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</si>
  <si>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</si>
  <si>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</si>
  <si>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</si>
  <si>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</si>
  <si>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</si>
  <si>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</si>
  <si>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</si>
  <si>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</si>
  <si>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</si>
  <si>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</si>
  <si>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</si>
  <si>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</si>
  <si>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5R-1 126-129.5 cm</t>
  </si>
  <si>
    <t>JND</t>
  </si>
  <si>
    <t>GS115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</si>
</sst>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5" fontId="1" fillId="0" borderId="0" xfId="1" applyNumberFormat="1" applyFill="1" applyBorder="1" applyAlignment="1">
      <alignment horizontal="center" vertic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67616"/>
        <c:axId val="256768192"/>
      </c:scatterChart>
      <c:valAx>
        <c:axId val="25676761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68192"/>
        <c:crosses val="autoZero"/>
        <c:crossBetween val="midCat"/>
      </c:valAx>
      <c:valAx>
        <c:axId val="25676819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676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9.0483224324910683E-2</c:v>
                </c:pt>
                <c:pt idx="1">
                  <c:v>6.4635892716555732E-2</c:v>
                </c:pt>
                <c:pt idx="2">
                  <c:v>4.6213336517175851E-2</c:v>
                </c:pt>
                <c:pt idx="3">
                  <c:v>3.7980138380472393E-2</c:v>
                </c:pt>
                <c:pt idx="4">
                  <c:v>3.3139686012328425E-2</c:v>
                </c:pt>
                <c:pt idx="5">
                  <c:v>2.2659134995853935E-2</c:v>
                </c:pt>
                <c:pt idx="6">
                  <c:v>1.6203852757361515E-2</c:v>
                </c:pt>
                <c:pt idx="7">
                  <c:v>1.1584720302716383E-2</c:v>
                </c:pt>
                <c:pt idx="8">
                  <c:v>8.3068063542352105E-3</c:v>
                </c:pt>
                <c:pt idx="9">
                  <c:v>5.9602582782750588E-3</c:v>
                </c:pt>
                <c:pt idx="10">
                  <c:v>4.279072600700852E-3</c:v>
                </c:pt>
                <c:pt idx="11">
                  <c:v>3.0032543610918521E-3</c:v>
                </c:pt>
                <c:pt idx="12">
                  <c:v>2.3582593141002052E-3</c:v>
                </c:pt>
                <c:pt idx="13">
                  <c:v>1.2992463966452581E-3</c:v>
                </c:pt>
                <c:pt idx="14">
                  <c:v>8.5987193771251149E-4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91.010080121888194</c:v>
                </c:pt>
                <c:pt idx="1">
                  <c:v>86.41613124727904</c:v>
                </c:pt>
                <c:pt idx="2">
                  <c:v>81.311743608824955</c:v>
                </c:pt>
                <c:pt idx="3">
                  <c:v>78.249111025752967</c:v>
                </c:pt>
                <c:pt idx="4">
                  <c:v>74.676039678834854</c:v>
                </c:pt>
                <c:pt idx="5">
                  <c:v>67.019458221153712</c:v>
                </c:pt>
                <c:pt idx="6">
                  <c:v>61.915070582699613</c:v>
                </c:pt>
                <c:pt idx="7">
                  <c:v>56.810682944245528</c:v>
                </c:pt>
                <c:pt idx="8">
                  <c:v>50.174979014255428</c:v>
                </c:pt>
                <c:pt idx="9">
                  <c:v>43.028836320419231</c:v>
                </c:pt>
                <c:pt idx="10">
                  <c:v>35.372254862738089</c:v>
                </c:pt>
                <c:pt idx="11">
                  <c:v>31.288744751975042</c:v>
                </c:pt>
                <c:pt idx="12">
                  <c:v>30.778305988129517</c:v>
                </c:pt>
                <c:pt idx="13">
                  <c:v>27.71567340505694</c:v>
                </c:pt>
                <c:pt idx="14">
                  <c:v>21.079969475066854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92.75545713381851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204928"/>
        <c:axId val="270205504"/>
      </c:scatterChart>
      <c:valAx>
        <c:axId val="27020492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205504"/>
        <c:crosses val="autoZero"/>
        <c:crossBetween val="midCat"/>
      </c:valAx>
      <c:valAx>
        <c:axId val="270205504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20492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7.3320312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69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68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40374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6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5">
        <v>2.63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31.609999999999957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62</v>
      </c>
      <c r="M9" s="124"/>
      <c r="N9" s="124"/>
      <c r="O9" s="150">
        <v>197.07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63</v>
      </c>
      <c r="M10" s="126"/>
      <c r="N10" s="126"/>
      <c r="O10" s="151">
        <v>162.75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46</v>
      </c>
      <c r="C15" s="180"/>
      <c r="D15" s="145"/>
      <c r="E15" s="192" t="s">
        <v>57</v>
      </c>
      <c r="F15" s="195" t="s">
        <v>47</v>
      </c>
      <c r="G15" s="198" t="s">
        <v>48</v>
      </c>
      <c r="H15" s="199"/>
      <c r="I15" s="189" t="s">
        <v>43</v>
      </c>
      <c r="J15" s="144" t="s">
        <v>56</v>
      </c>
      <c r="K15" s="145"/>
      <c r="L15" s="189" t="s">
        <v>49</v>
      </c>
      <c r="M15" s="144" t="s">
        <v>44</v>
      </c>
      <c r="N15" s="180"/>
      <c r="O15" s="145"/>
      <c r="P15" s="183" t="s">
        <v>64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40374</v>
      </c>
      <c r="C18" s="134"/>
      <c r="D18" s="135"/>
      <c r="E18" s="56">
        <v>0.25</v>
      </c>
      <c r="F18" s="62">
        <v>1021.7</v>
      </c>
      <c r="G18" s="121">
        <f t="shared" ref="G18:G23" si="0">((1.0042-(5*10^-6)*$I18*$I18+5*10^-6*$I18)*1000/0.998206)+$I$10</f>
        <v>1003.8702255846989</v>
      </c>
      <c r="H18" s="122" t="e">
        <f>(1.0042-(5*10^-6)*#REF!*#REF!+5*10^-6*#REF!)*1000/0.998206</f>
        <v>#REF!</v>
      </c>
      <c r="I18" s="48">
        <v>23</v>
      </c>
      <c r="J18" s="162">
        <f t="shared" ref="J18:J23" si="1">(0.004*I18*I18-0.4098*I18+16.689)/1000/980.7</f>
        <v>9.5641888447027625E-6</v>
      </c>
      <c r="K18" s="163"/>
      <c r="L18" s="48">
        <f>I$9-(F18+I$10-1000)/(1035-1000)*(I$9-I$8)</f>
        <v>11.62771428571428</v>
      </c>
      <c r="M18" s="139">
        <f>E$8/(E$8-1)*M$6/$E$9*(F18-G18)/10</f>
        <v>91.010080121888194</v>
      </c>
      <c r="N18" s="140"/>
      <c r="O18" s="141"/>
      <c r="P18" s="128">
        <f t="shared" ref="P18:P32" si="2">(18*J18/(E$8-1)*L18/E18/60)^0.5*10</f>
        <v>9.0483224324910683E-2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40374</v>
      </c>
      <c r="C19" s="137"/>
      <c r="D19" s="138"/>
      <c r="E19" s="56">
        <v>0.5</v>
      </c>
      <c r="F19" s="63">
        <v>1020.8</v>
      </c>
      <c r="G19" s="121">
        <f t="shared" si="0"/>
        <v>1003.8702255846989</v>
      </c>
      <c r="H19" s="122" t="e">
        <f>(1.0042-(5*10^-6)*#REF!*#REF!+5*10^-6*#REF!)*1000/0.998206</f>
        <v>#REF!</v>
      </c>
      <c r="I19" s="48">
        <v>23</v>
      </c>
      <c r="J19" s="118">
        <f t="shared" si="1"/>
        <v>9.5641888447027625E-6</v>
      </c>
      <c r="K19" s="119"/>
      <c r="L19" s="48">
        <f>I$9-(F19+I$10-1000)/(1035-1000)*(I$9-I$8)</f>
        <v>11.86685714285716</v>
      </c>
      <c r="M19" s="120">
        <f>E$8/(E$8-1)*M$6/$E$9*(F19-G19)/10</f>
        <v>86.41613124727904</v>
      </c>
      <c r="N19" s="121"/>
      <c r="O19" s="122"/>
      <c r="P19" s="128">
        <f t="shared" si="2"/>
        <v>6.4635892716555732E-2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40374</v>
      </c>
      <c r="C20" s="137"/>
      <c r="D20" s="138"/>
      <c r="E20" s="56">
        <v>1</v>
      </c>
      <c r="F20" s="63">
        <v>1019.8</v>
      </c>
      <c r="G20" s="121">
        <f t="shared" si="0"/>
        <v>1003.8702255846989</v>
      </c>
      <c r="H20" s="122" t="e">
        <f>(1.0042-(5*10^-6)*#REF!*#REF!+5*10^-6*#REF!)*1000/0.998206</f>
        <v>#REF!</v>
      </c>
      <c r="I20" s="48">
        <v>23</v>
      </c>
      <c r="J20" s="118">
        <f t="shared" si="1"/>
        <v>9.5641888447027625E-6</v>
      </c>
      <c r="K20" s="119"/>
      <c r="L20" s="48">
        <f>I$9-(F20+I$10-1000)/(1035-1000)*(I$9-I$8)</f>
        <v>12.132571428571445</v>
      </c>
      <c r="M20" s="120">
        <f>E$8/(E$8-1)*M$6/$E$9*(F20-G20)/10</f>
        <v>81.311743608824955</v>
      </c>
      <c r="N20" s="121"/>
      <c r="O20" s="122"/>
      <c r="P20" s="128">
        <f t="shared" si="2"/>
        <v>4.6213336517175851E-2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40374</v>
      </c>
      <c r="C21" s="137"/>
      <c r="D21" s="138"/>
      <c r="E21" s="56">
        <v>1.5</v>
      </c>
      <c r="F21" s="63">
        <v>1019.2</v>
      </c>
      <c r="G21" s="121">
        <f t="shared" si="0"/>
        <v>1003.8702255846989</v>
      </c>
      <c r="H21" s="122" t="e">
        <f>(1.0042-(5*10^-6)*#REF!*#REF!+5*10^-6*#REF!)*1000/0.998206</f>
        <v>#REF!</v>
      </c>
      <c r="I21" s="48">
        <v>23</v>
      </c>
      <c r="J21" s="118">
        <f t="shared" si="1"/>
        <v>9.5641888447027625E-6</v>
      </c>
      <c r="K21" s="119"/>
      <c r="L21" s="48">
        <f>I$9-(F21+I$10-1000)/(1035-1000)*(I$9-I$8)</f>
        <v>12.291999999999994</v>
      </c>
      <c r="M21" s="120">
        <f>E$8/(E$8-1)*M$6/$E$9*(F21-G21)/10</f>
        <v>78.249111025752967</v>
      </c>
      <c r="N21" s="121"/>
      <c r="O21" s="122"/>
      <c r="P21" s="128">
        <f t="shared" si="2"/>
        <v>3.7980138380472393E-2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40374</v>
      </c>
      <c r="C22" s="165"/>
      <c r="D22" s="166"/>
      <c r="E22" s="57">
        <v>2</v>
      </c>
      <c r="F22" s="64">
        <v>1018.5</v>
      </c>
      <c r="G22" s="177">
        <f t="shared" si="0"/>
        <v>1003.8702255846989</v>
      </c>
      <c r="H22" s="178" t="e">
        <f>(1.0042-(5*10^-6)*#REF!*#REF!+5*10^-6*#REF!)*1000/0.998206</f>
        <v>#REF!</v>
      </c>
      <c r="I22" s="49">
        <v>23</v>
      </c>
      <c r="J22" s="152">
        <f t="shared" si="1"/>
        <v>9.5641888447027625E-6</v>
      </c>
      <c r="K22" s="153"/>
      <c r="L22" s="49">
        <f>I$9-(F22+I$10-1000)/(1035-1000)*(I$9-I$8)</f>
        <v>12.478000000000005</v>
      </c>
      <c r="M22" s="179">
        <f>E$8/(E$8-1)*M$6/$E$9*(F22-G22)/10</f>
        <v>74.676039678834854</v>
      </c>
      <c r="N22" s="177"/>
      <c r="O22" s="178"/>
      <c r="P22" s="170">
        <f t="shared" si="2"/>
        <v>3.3139686012328425E-2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40374.00277777778</v>
      </c>
      <c r="C23" s="168"/>
      <c r="D23" s="169"/>
      <c r="E23" s="58">
        <v>4</v>
      </c>
      <c r="F23" s="65">
        <v>1017</v>
      </c>
      <c r="G23" s="172">
        <f t="shared" si="0"/>
        <v>1003.8702255846989</v>
      </c>
      <c r="H23" s="173" t="e">
        <f>(1.0042-(5*10^-6)*#REF!*#REF!+5*10^-6*#REF!)*1000/0.998206</f>
        <v>#REF!</v>
      </c>
      <c r="I23" s="50">
        <v>23</v>
      </c>
      <c r="J23" s="154">
        <f t="shared" si="1"/>
        <v>9.5641888447027625E-6</v>
      </c>
      <c r="K23" s="155"/>
      <c r="L23" s="51">
        <f t="shared" ref="L23:L32" si="3">I$9-(F23+I$10-1000)/(1035-1000)*(I$9-I$8)-$I$7/$M$7/2</f>
        <v>11.667151894334381</v>
      </c>
      <c r="M23" s="174">
        <f t="shared" ref="M23:M32" si="4">E$8/(E$8-1)*M$6/E$9*(F23-G23)/10</f>
        <v>67.019458221153712</v>
      </c>
      <c r="N23" s="172"/>
      <c r="O23" s="173"/>
      <c r="P23" s="175">
        <f t="shared" si="2"/>
        <v>2.2659134995853935E-2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2" si="5">$P$4+(E24/60/24)</f>
        <v>40374.005555555559</v>
      </c>
      <c r="C24" s="137"/>
      <c r="D24" s="138"/>
      <c r="E24" s="59">
        <v>8</v>
      </c>
      <c r="F24" s="66">
        <v>1016</v>
      </c>
      <c r="G24" s="121">
        <f t="shared" ref="G24:G32" si="6">((1.0042-(5*10^-6)*$I24*$I24+5*10^-6*$I24)*1000/0.998206)+$I$10</f>
        <v>1003.8702255846989</v>
      </c>
      <c r="H24" s="122" t="e">
        <f>(1.0042-(5*10^-6)*#REF!*#REF!+5*10^-6*#REF!)*1000/0.998206</f>
        <v>#REF!</v>
      </c>
      <c r="I24" s="48">
        <v>23</v>
      </c>
      <c r="J24" s="118">
        <f t="shared" ref="J24:J32" si="7">(0.004*I24*I24-0.4098*I24+16.689)/1000/980.7</f>
        <v>9.5641888447027625E-6</v>
      </c>
      <c r="K24" s="119"/>
      <c r="L24" s="48">
        <f t="shared" si="3"/>
        <v>11.932866180048666</v>
      </c>
      <c r="M24" s="120">
        <f t="shared" si="4"/>
        <v>61.915070582699613</v>
      </c>
      <c r="N24" s="121"/>
      <c r="O24" s="122"/>
      <c r="P24" s="128">
        <f t="shared" si="2"/>
        <v>1.6203852757361515E-2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40374.011111111111</v>
      </c>
      <c r="C25" s="137"/>
      <c r="D25" s="138"/>
      <c r="E25" s="58">
        <v>16</v>
      </c>
      <c r="F25" s="66">
        <v>1015</v>
      </c>
      <c r="G25" s="121">
        <f t="shared" si="6"/>
        <v>1003.8702255846989</v>
      </c>
      <c r="H25" s="122" t="e">
        <f>(1.0042-(5*10^-6)*#REF!*#REF!+5*10^-6*#REF!)*1000/0.998206</f>
        <v>#REF!</v>
      </c>
      <c r="I25" s="48">
        <v>23</v>
      </c>
      <c r="J25" s="118">
        <f t="shared" si="7"/>
        <v>9.5641888447027625E-6</v>
      </c>
      <c r="K25" s="119"/>
      <c r="L25" s="48">
        <f t="shared" si="3"/>
        <v>12.198580465762952</v>
      </c>
      <c r="M25" s="120">
        <f t="shared" si="4"/>
        <v>56.810682944245528</v>
      </c>
      <c r="N25" s="121"/>
      <c r="O25" s="122"/>
      <c r="P25" s="128">
        <f t="shared" si="2"/>
        <v>1.1584720302716383E-2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40374.022222222222</v>
      </c>
      <c r="C26" s="137"/>
      <c r="D26" s="138"/>
      <c r="E26" s="56">
        <v>32</v>
      </c>
      <c r="F26" s="66">
        <v>1013.7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12.544009037191511</v>
      </c>
      <c r="M26" s="120">
        <f t="shared" si="4"/>
        <v>50.174979014255428</v>
      </c>
      <c r="N26" s="121"/>
      <c r="O26" s="122"/>
      <c r="P26" s="128">
        <f t="shared" si="2"/>
        <v>8.3068063542352105E-3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40374.044444444444</v>
      </c>
      <c r="C27" s="137"/>
      <c r="D27" s="138"/>
      <c r="E27" s="56">
        <v>64</v>
      </c>
      <c r="F27" s="66">
        <v>1012.3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12.916009037191536</v>
      </c>
      <c r="M27" s="120">
        <f t="shared" si="4"/>
        <v>43.028836320419231</v>
      </c>
      <c r="N27" s="121"/>
      <c r="O27" s="122"/>
      <c r="P27" s="128">
        <f t="shared" si="2"/>
        <v>5.9602582782750588E-3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40374.088888888888</v>
      </c>
      <c r="C28" s="137"/>
      <c r="D28" s="138"/>
      <c r="E28" s="56">
        <v>128</v>
      </c>
      <c r="F28" s="66">
        <v>1010.8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13.314580465762965</v>
      </c>
      <c r="M28" s="120">
        <f t="shared" si="4"/>
        <v>35.372254862738089</v>
      </c>
      <c r="N28" s="121"/>
      <c r="O28" s="122"/>
      <c r="P28" s="128">
        <f t="shared" si="2"/>
        <v>4.279072600700852E-3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40374.183333333334</v>
      </c>
      <c r="C29" s="137"/>
      <c r="D29" s="138"/>
      <c r="E29" s="56">
        <v>264</v>
      </c>
      <c r="F29" s="66">
        <v>1010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13.527151894334381</v>
      </c>
      <c r="M29" s="120">
        <f t="shared" si="4"/>
        <v>31.288744751975042</v>
      </c>
      <c r="N29" s="121"/>
      <c r="O29" s="122"/>
      <c r="P29" s="128">
        <f t="shared" si="2"/>
        <v>3.0032543610918521E-3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40374.29791666667</v>
      </c>
      <c r="C30" s="137"/>
      <c r="D30" s="138"/>
      <c r="E30" s="56">
        <v>429</v>
      </c>
      <c r="F30" s="66">
        <v>1009.9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13.553723322905816</v>
      </c>
      <c r="M30" s="120">
        <f t="shared" si="4"/>
        <v>30.778305988129517</v>
      </c>
      <c r="N30" s="121"/>
      <c r="O30" s="122"/>
      <c r="P30" s="128">
        <f t="shared" si="2"/>
        <v>2.3582593141002052E-3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40374.993055555555</v>
      </c>
      <c r="C31" s="137"/>
      <c r="D31" s="138"/>
      <c r="E31" s="56">
        <v>1430</v>
      </c>
      <c r="F31" s="66">
        <v>1009.3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13.713151894334393</v>
      </c>
      <c r="M31" s="120">
        <f t="shared" si="4"/>
        <v>27.71567340505694</v>
      </c>
      <c r="N31" s="121"/>
      <c r="O31" s="122"/>
      <c r="P31" s="128">
        <f t="shared" si="2"/>
        <v>1.2992463966452581E-3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>
        <f t="shared" si="5"/>
        <v>40376.324305555558</v>
      </c>
      <c r="C32" s="137"/>
      <c r="D32" s="138"/>
      <c r="E32" s="56">
        <v>3347</v>
      </c>
      <c r="F32" s="66">
        <v>1008</v>
      </c>
      <c r="G32" s="121">
        <f t="shared" si="6"/>
        <v>1003.8702255846989</v>
      </c>
      <c r="H32" s="122" t="e">
        <f>(1.0042-(5*10^-6)*#REF!*#REF!+5*10^-6*#REF!)*1000/0.998206</f>
        <v>#REF!</v>
      </c>
      <c r="I32" s="48">
        <v>23</v>
      </c>
      <c r="J32" s="118">
        <f t="shared" si="7"/>
        <v>9.5641888447027625E-6</v>
      </c>
      <c r="K32" s="119"/>
      <c r="L32" s="48">
        <f t="shared" si="3"/>
        <v>14.058580465762953</v>
      </c>
      <c r="M32" s="120">
        <f t="shared" si="4"/>
        <v>21.079969475066854</v>
      </c>
      <c r="N32" s="121"/>
      <c r="O32" s="122"/>
      <c r="P32" s="128">
        <f t="shared" si="2"/>
        <v>8.5987193771251149E-4</v>
      </c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/>
      <c r="C33" s="137"/>
      <c r="D33" s="138"/>
      <c r="E33" s="56"/>
      <c r="F33" s="66"/>
      <c r="G33" s="121"/>
      <c r="H33" s="122"/>
      <c r="I33" s="48"/>
      <c r="J33" s="118"/>
      <c r="K33" s="119"/>
      <c r="L33" s="48"/>
      <c r="M33" s="120"/>
      <c r="N33" s="121"/>
      <c r="O33" s="122"/>
      <c r="P33" s="128"/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/>
      <c r="C34" s="137"/>
      <c r="D34" s="138"/>
      <c r="E34" s="56"/>
      <c r="F34" s="66"/>
      <c r="G34" s="121"/>
      <c r="H34" s="122"/>
      <c r="I34" s="48"/>
      <c r="J34" s="118"/>
      <c r="K34" s="119"/>
      <c r="L34" s="48"/>
      <c r="M34" s="120"/>
      <c r="N34" s="121"/>
      <c r="O34" s="122"/>
      <c r="P34" s="128"/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26"/>
      <c r="D39" s="126"/>
      <c r="E39" s="126"/>
      <c r="F39" s="117">
        <v>2.2899999999999636</v>
      </c>
      <c r="G39" s="93" t="s">
        <v>11</v>
      </c>
      <c r="H39" s="22"/>
      <c r="I39" s="22"/>
      <c r="J39" s="215" t="s">
        <v>54</v>
      </c>
      <c r="K39" s="215"/>
      <c r="L39" s="215"/>
      <c r="M39" s="216">
        <f>M31+(0.002-P31)*((M30-M31)/(P30-P31))</f>
        <v>29.742231139118811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51</v>
      </c>
      <c r="C40" s="126"/>
      <c r="D40" s="126"/>
      <c r="E40" s="126"/>
      <c r="F40" s="113">
        <f>$F$39/$E$9*100</f>
        <v>7.244542866181483</v>
      </c>
      <c r="G40" s="93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59</v>
      </c>
      <c r="C41" s="126"/>
      <c r="D41" s="126"/>
      <c r="E41" s="126"/>
      <c r="F41" s="113">
        <f>100-$F$40</f>
        <v>92.75545713381851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4" sqref="P14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GS115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5R-1 126-129.5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2012-09-25T15:01:53Z</dcterms:modified>
</cp:coreProperties>
</file>