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P31" i="4" s="1"/>
  <c r="J31" i="4"/>
  <c r="G30" i="4"/>
  <c r="M30" i="4"/>
  <c r="L30" i="4"/>
  <c r="P30" i="4" s="1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P21" i="4" s="1"/>
  <c r="J21" i="4"/>
  <c r="L20" i="4"/>
  <c r="P20" i="4" s="1"/>
  <c r="J20" i="4"/>
  <c r="L19" i="4"/>
  <c r="P19" i="4" s="1"/>
  <c r="J19" i="4"/>
  <c r="L18" i="4"/>
  <c r="P18" i="4" s="1"/>
  <c r="J18" i="4"/>
  <c r="J32" i="4"/>
  <c r="J29" i="4"/>
  <c r="J28" i="4"/>
  <c r="J27" i="4"/>
  <c r="J26" i="4"/>
  <c r="J25" i="4"/>
  <c r="J24" i="4"/>
  <c r="L24" i="4"/>
  <c r="L25" i="4"/>
  <c r="P25" i="4" s="1"/>
  <c r="L26" i="4"/>
  <c r="P26" i="4"/>
  <c r="L27" i="4"/>
  <c r="L28" i="4"/>
  <c r="L29" i="4"/>
  <c r="P29" i="4" s="1"/>
  <c r="L32" i="4"/>
  <c r="P32" i="4" s="1"/>
  <c r="P28" i="4"/>
  <c r="P24" i="4"/>
  <c r="P27" i="4"/>
  <c r="P22" i="4"/>
  <c r="M39" i="4" l="1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<sst xmlns="http://schemas.openxmlformats.org/spreadsheetml/2006/main" count="80" uniqueCount="70">
  <si>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</si>
  <si>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</si>
  <si>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</si>
  <si>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</si>
  <si>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</si>
  <si>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</si>
  <si>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</si>
  <si>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</si>
  <si>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</si>
  <si>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</si>
  <si>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</si>
  <si>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</si>
  <si>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</si>
  <si>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</si>
  <si>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</si>
  <si>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</si>
  <si>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</si>
  <si>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</si>
  <si>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</si>
  <si>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</si>
  <si>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</si>
  <si>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</si>
  <si>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</si>
  <si>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</si>
  <si>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</si>
  <si>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</si>
  <si>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</si>
  <si>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</si>
  <si>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</si>
  <si>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</si>
  <si>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</si>
  <si>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</si>
  <si>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</si>
  <si>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</si>
  <si>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</si>
  <si>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</si>
  <si>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</si>
  <si>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</si>
  <si>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</si>
  <si>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</si>
  <si>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</si>
  <si>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</si>
  <si>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</si>
  <si>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</si>
  <si>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</si>
  <si>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</si>
  <si>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</si>
  <si>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</si>
  <si>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</si>
  <si>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</si>
  <si>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</si>
  <si>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</si>
  <si>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</si>
  <si>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</si>
  <si>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</si>
  <si>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</si>
  <si>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</si>
  <si>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</si>
  <si>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</si>
  <si>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</si>
  <si>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</si>
  <si>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</si>
  <si>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</si>
  <si>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</si>
  <si>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</si>
  <si>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</si>
  <si>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</si>
  <si>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8R-6 80-84 cm</t>
  </si>
  <si>
    <t>GS117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</si>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</sst>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32352"/>
        <c:axId val="295733504"/>
      </c:scatterChart>
      <c:valAx>
        <c:axId val="29573235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3504"/>
        <c:crosses val="autoZero"/>
        <c:crossBetween val="midCat"/>
      </c:valAx>
      <c:valAx>
        <c:axId val="29573350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2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8.9960787779171103E-2</c:v>
                </c:pt>
                <c:pt idx="1">
                  <c:v>6.3686746658562596E-2</c:v>
                </c:pt>
                <c:pt idx="2">
                  <c:v>4.5349652072074031E-2</c:v>
                </c:pt>
                <c:pt idx="3">
                  <c:v>3.7156300404276588E-2</c:v>
                </c:pt>
                <c:pt idx="4">
                  <c:v>3.2252255894949962E-2</c:v>
                </c:pt>
                <c:pt idx="5">
                  <c:v>2.2075455032328047E-2</c:v>
                </c:pt>
                <c:pt idx="6">
                  <c:v>1.6171940688072796E-2</c:v>
                </c:pt>
                <c:pt idx="7">
                  <c:v>1.1819485475157534E-2</c:v>
                </c:pt>
                <c:pt idx="8">
                  <c:v>8.6034590150251486E-3</c:v>
                </c:pt>
                <c:pt idx="9">
                  <c:v>6.198739185692405E-3</c:v>
                </c:pt>
                <c:pt idx="10">
                  <c:v>4.4380322930584254E-3</c:v>
                </c:pt>
                <c:pt idx="11">
                  <c:v>3.1193159678472048E-3</c:v>
                </c:pt>
                <c:pt idx="12">
                  <c:v>2.5176812636628931E-3</c:v>
                </c:pt>
                <c:pt idx="13">
                  <c:v>1.3703396670184274E-3</c:v>
                </c:pt>
                <c:pt idx="14">
                  <c:v>8.9203507316820544E-4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94.08560358615091</c:v>
                </c:pt>
                <c:pt idx="1">
                  <c:v>93.593775498983717</c:v>
                </c:pt>
                <c:pt idx="2">
                  <c:v>90.642806975981188</c:v>
                </c:pt>
                <c:pt idx="3">
                  <c:v>89.167322714480207</c:v>
                </c:pt>
                <c:pt idx="4">
                  <c:v>88.183666540145836</c:v>
                </c:pt>
                <c:pt idx="5">
                  <c:v>79.330760971138801</c:v>
                </c:pt>
                <c:pt idx="6">
                  <c:v>64.575918356126692</c:v>
                </c:pt>
                <c:pt idx="7">
                  <c:v>49.821075741114598</c:v>
                </c:pt>
                <c:pt idx="8">
                  <c:v>36.049889300436853</c:v>
                </c:pt>
                <c:pt idx="9">
                  <c:v>26.705155644262071</c:v>
                </c:pt>
                <c:pt idx="10">
                  <c:v>20.311390511090384</c:v>
                </c:pt>
                <c:pt idx="11">
                  <c:v>15.393109639419682</c:v>
                </c:pt>
                <c:pt idx="12">
                  <c:v>14.901281552252502</c:v>
                </c:pt>
                <c:pt idx="13">
                  <c:v>8.0156883319136298</c:v>
                </c:pt>
                <c:pt idx="14">
                  <c:v>7.5238602447464489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98.728813559322035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35232"/>
        <c:axId val="295735808"/>
      </c:scatterChart>
      <c:valAx>
        <c:axId val="295735232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5808"/>
        <c:crosses val="autoZero"/>
        <c:crossBetween val="midCat"/>
      </c:valAx>
      <c:valAx>
        <c:axId val="29573580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5232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68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69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40379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33.040000000000006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62</v>
      </c>
      <c r="M9" s="124"/>
      <c r="N9" s="124"/>
      <c r="O9" s="150">
        <v>198.32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63</v>
      </c>
      <c r="M10" s="126"/>
      <c r="N10" s="126"/>
      <c r="O10" s="151">
        <v>160.69999999999999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46</v>
      </c>
      <c r="C15" s="180"/>
      <c r="D15" s="145"/>
      <c r="E15" s="192" t="s">
        <v>57</v>
      </c>
      <c r="F15" s="195" t="s">
        <v>47</v>
      </c>
      <c r="G15" s="198" t="s">
        <v>48</v>
      </c>
      <c r="H15" s="199"/>
      <c r="I15" s="189" t="s">
        <v>43</v>
      </c>
      <c r="J15" s="144" t="s">
        <v>56</v>
      </c>
      <c r="K15" s="145"/>
      <c r="L15" s="189" t="s">
        <v>49</v>
      </c>
      <c r="M15" s="144" t="s">
        <v>44</v>
      </c>
      <c r="N15" s="180"/>
      <c r="O15" s="145"/>
      <c r="P15" s="183" t="s">
        <v>64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40379</v>
      </c>
      <c r="C18" s="134"/>
      <c r="D18" s="135"/>
      <c r="E18" s="56">
        <v>0.25</v>
      </c>
      <c r="F18" s="62">
        <v>1023</v>
      </c>
      <c r="G18" s="121">
        <f t="shared" ref="G18:G23" si="0">((1.0042-(5*10^-6)*$I18*$I18+5*10^-6*$I18)*1000/0.998206)+$I$10</f>
        <v>1003.8702255846989</v>
      </c>
      <c r="H18" s="122" t="e">
        <f>(1.0042-(5*10^-6)*#REF!*#REF!+5*10^-6*#REF!)*1000/0.998206</f>
        <v>#REF!</v>
      </c>
      <c r="I18" s="48">
        <v>23</v>
      </c>
      <c r="J18" s="162">
        <f t="shared" ref="J18:J23" si="1">(0.004*I18*I18-0.4098*I18+16.689)/1000/980.7</f>
        <v>9.5641888447027625E-6</v>
      </c>
      <c r="K18" s="163"/>
      <c r="L18" s="48">
        <f>I$9-(F18+I$10-1000)/(1035-1000)*(I$9-I$8)</f>
        <v>11.28228571428572</v>
      </c>
      <c r="M18" s="139">
        <f>E$8/(E$8-1)*M$6/$E$9*(F18-G18)/10</f>
        <v>94.08560358615091</v>
      </c>
      <c r="N18" s="140"/>
      <c r="O18" s="141"/>
      <c r="P18" s="128">
        <f t="shared" ref="P18:P32" si="2">(18*J18/(E$8-1)*L18/E18/60)^0.5*10</f>
        <v>8.9960787779171103E-2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40379</v>
      </c>
      <c r="C19" s="137"/>
      <c r="D19" s="138"/>
      <c r="E19" s="56">
        <v>0.5</v>
      </c>
      <c r="F19" s="63">
        <v>1022.9</v>
      </c>
      <c r="G19" s="121">
        <f t="shared" si="0"/>
        <v>1003.8702255846989</v>
      </c>
      <c r="H19" s="122" t="e">
        <f>(1.0042-(5*10^-6)*#REF!*#REF!+5*10^-6*#REF!)*1000/0.998206</f>
        <v>#REF!</v>
      </c>
      <c r="I19" s="48">
        <v>23</v>
      </c>
      <c r="J19" s="118">
        <f t="shared" si="1"/>
        <v>9.5641888447027625E-6</v>
      </c>
      <c r="K19" s="119"/>
      <c r="L19" s="48">
        <f>I$9-(F19+I$10-1000)/(1035-1000)*(I$9-I$8)</f>
        <v>11.308857142857155</v>
      </c>
      <c r="M19" s="120">
        <f>E$8/(E$8-1)*M$6/$E$9*(F19-G19)/10</f>
        <v>93.593775498983717</v>
      </c>
      <c r="N19" s="121"/>
      <c r="O19" s="122"/>
      <c r="P19" s="128">
        <f t="shared" si="2"/>
        <v>6.3686746658562596E-2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40379</v>
      </c>
      <c r="C20" s="137"/>
      <c r="D20" s="138"/>
      <c r="E20" s="56">
        <v>1</v>
      </c>
      <c r="F20" s="63">
        <v>1022.3</v>
      </c>
      <c r="G20" s="121">
        <f t="shared" si="0"/>
        <v>1003.8702255846989</v>
      </c>
      <c r="H20" s="122" t="e">
        <f>(1.0042-(5*10^-6)*#REF!*#REF!+5*10^-6*#REF!)*1000/0.998206</f>
        <v>#REF!</v>
      </c>
      <c r="I20" s="48">
        <v>23</v>
      </c>
      <c r="J20" s="118">
        <f t="shared" si="1"/>
        <v>9.5641888447027625E-6</v>
      </c>
      <c r="K20" s="119"/>
      <c r="L20" s="48">
        <f>I$9-(F20+I$10-1000)/(1035-1000)*(I$9-I$8)</f>
        <v>11.468285714285733</v>
      </c>
      <c r="M20" s="120">
        <f>E$8/(E$8-1)*M$6/$E$9*(F20-G20)/10</f>
        <v>90.642806975981188</v>
      </c>
      <c r="N20" s="121"/>
      <c r="O20" s="122"/>
      <c r="P20" s="128">
        <f t="shared" si="2"/>
        <v>4.5349652072074031E-2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40379</v>
      </c>
      <c r="C21" s="137"/>
      <c r="D21" s="138"/>
      <c r="E21" s="56">
        <v>1.5</v>
      </c>
      <c r="F21" s="63">
        <v>1022</v>
      </c>
      <c r="G21" s="121">
        <f t="shared" si="0"/>
        <v>1003.8702255846989</v>
      </c>
      <c r="H21" s="122" t="e">
        <f>(1.0042-(5*10^-6)*#REF!*#REF!+5*10^-6*#REF!)*1000/0.998206</f>
        <v>#REF!</v>
      </c>
      <c r="I21" s="48">
        <v>23</v>
      </c>
      <c r="J21" s="118">
        <f t="shared" si="1"/>
        <v>9.5641888447027625E-6</v>
      </c>
      <c r="K21" s="119"/>
      <c r="L21" s="48">
        <f>I$9-(F21+I$10-1000)/(1035-1000)*(I$9-I$8)</f>
        <v>11.548000000000005</v>
      </c>
      <c r="M21" s="120">
        <f>E$8/(E$8-1)*M$6/$E$9*(F21-G21)/10</f>
        <v>89.167322714480207</v>
      </c>
      <c r="N21" s="121"/>
      <c r="O21" s="122"/>
      <c r="P21" s="128">
        <f t="shared" si="2"/>
        <v>3.7156300404276588E-2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40379</v>
      </c>
      <c r="C22" s="165"/>
      <c r="D22" s="166"/>
      <c r="E22" s="57">
        <v>2</v>
      </c>
      <c r="F22" s="64">
        <v>1021.8</v>
      </c>
      <c r="G22" s="177">
        <f t="shared" si="0"/>
        <v>1003.8702255846989</v>
      </c>
      <c r="H22" s="178" t="e">
        <f>(1.0042-(5*10^-6)*#REF!*#REF!+5*10^-6*#REF!)*1000/0.998206</f>
        <v>#REF!</v>
      </c>
      <c r="I22" s="49">
        <v>23</v>
      </c>
      <c r="J22" s="152">
        <f t="shared" si="1"/>
        <v>9.5641888447027625E-6</v>
      </c>
      <c r="K22" s="153"/>
      <c r="L22" s="49">
        <f>I$9-(F22+I$10-1000)/(1035-1000)*(I$9-I$8)</f>
        <v>11.601142857142875</v>
      </c>
      <c r="M22" s="179">
        <f>E$8/(E$8-1)*M$6/$E$9*(F22-G22)/10</f>
        <v>88.183666540145836</v>
      </c>
      <c r="N22" s="177"/>
      <c r="O22" s="178"/>
      <c r="P22" s="170">
        <f t="shared" si="2"/>
        <v>3.2252255894949962E-2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40379.00277777778</v>
      </c>
      <c r="C23" s="168"/>
      <c r="D23" s="169"/>
      <c r="E23" s="58">
        <v>4</v>
      </c>
      <c r="F23" s="65">
        <v>1020</v>
      </c>
      <c r="G23" s="172">
        <f t="shared" si="0"/>
        <v>1003.8702255846989</v>
      </c>
      <c r="H23" s="173" t="e">
        <f>(1.0042-(5*10^-6)*#REF!*#REF!+5*10^-6*#REF!)*1000/0.998206</f>
        <v>#REF!</v>
      </c>
      <c r="I23" s="50">
        <v>23</v>
      </c>
      <c r="J23" s="154">
        <f t="shared" si="1"/>
        <v>9.5641888447027625E-6</v>
      </c>
      <c r="K23" s="155"/>
      <c r="L23" s="51">
        <f t="shared" ref="L23:L32" si="3">I$9-(F23+I$10-1000)/(1035-1000)*(I$9-I$8)-$I$7/$M$7/2</f>
        <v>10.870009037191524</v>
      </c>
      <c r="M23" s="174">
        <f t="shared" ref="M23:M32" si="4">E$8/(E$8-1)*M$6/E$9*(F23-G23)/10</f>
        <v>79.330760971138801</v>
      </c>
      <c r="N23" s="172"/>
      <c r="O23" s="173"/>
      <c r="P23" s="175">
        <f t="shared" si="2"/>
        <v>2.2075455032328047E-2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2" si="5">$P$4+(E24/60/24)</f>
        <v>40379.005555555559</v>
      </c>
      <c r="C24" s="137"/>
      <c r="D24" s="138"/>
      <c r="E24" s="59">
        <v>8</v>
      </c>
      <c r="F24" s="66">
        <v>1017</v>
      </c>
      <c r="G24" s="121">
        <f t="shared" ref="G24:G32" si="6">((1.0042-(5*10^-6)*$I24*$I24+5*10^-6*$I24)*1000/0.998206)+$I$10</f>
        <v>1003.8702255846989</v>
      </c>
      <c r="H24" s="122" t="e">
        <f>(1.0042-(5*10^-6)*#REF!*#REF!+5*10^-6*#REF!)*1000/0.998206</f>
        <v>#REF!</v>
      </c>
      <c r="I24" s="48">
        <v>23</v>
      </c>
      <c r="J24" s="118">
        <f t="shared" ref="J24:J32" si="7">(0.004*I24*I24-0.4098*I24+16.689)/1000/980.7</f>
        <v>9.5641888447027625E-6</v>
      </c>
      <c r="K24" s="119"/>
      <c r="L24" s="48">
        <f t="shared" si="3"/>
        <v>11.667151894334381</v>
      </c>
      <c r="M24" s="120">
        <f t="shared" si="4"/>
        <v>64.575918356126692</v>
      </c>
      <c r="N24" s="121"/>
      <c r="O24" s="122"/>
      <c r="P24" s="128">
        <f t="shared" si="2"/>
        <v>1.6171940688072796E-2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40379.011111111111</v>
      </c>
      <c r="C25" s="137"/>
      <c r="D25" s="138"/>
      <c r="E25" s="58">
        <v>16</v>
      </c>
      <c r="F25" s="66">
        <v>1014</v>
      </c>
      <c r="G25" s="121">
        <f t="shared" si="6"/>
        <v>1003.8702255846989</v>
      </c>
      <c r="H25" s="122" t="e">
        <f>(1.0042-(5*10^-6)*#REF!*#REF!+5*10^-6*#REF!)*1000/0.998206</f>
        <v>#REF!</v>
      </c>
      <c r="I25" s="48">
        <v>23</v>
      </c>
      <c r="J25" s="118">
        <f t="shared" si="7"/>
        <v>9.5641888447027625E-6</v>
      </c>
      <c r="K25" s="119"/>
      <c r="L25" s="48">
        <f t="shared" si="3"/>
        <v>12.464294751477238</v>
      </c>
      <c r="M25" s="120">
        <f t="shared" si="4"/>
        <v>49.821075741114598</v>
      </c>
      <c r="N25" s="121"/>
      <c r="O25" s="122"/>
      <c r="P25" s="128">
        <f t="shared" si="2"/>
        <v>1.1819485475157534E-2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40379.022222222222</v>
      </c>
      <c r="C26" s="137"/>
      <c r="D26" s="138"/>
      <c r="E26" s="56">
        <v>32</v>
      </c>
      <c r="F26" s="66">
        <v>1011.2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13.208294751477226</v>
      </c>
      <c r="M26" s="120">
        <f t="shared" si="4"/>
        <v>36.049889300436853</v>
      </c>
      <c r="N26" s="121"/>
      <c r="O26" s="122"/>
      <c r="P26" s="128">
        <f t="shared" si="2"/>
        <v>8.6034590150251486E-3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40379.044444444444</v>
      </c>
      <c r="C27" s="137"/>
      <c r="D27" s="138"/>
      <c r="E27" s="56">
        <v>64</v>
      </c>
      <c r="F27" s="66">
        <v>1009.3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13.713151894334393</v>
      </c>
      <c r="M27" s="120">
        <f t="shared" si="4"/>
        <v>26.705155644262071</v>
      </c>
      <c r="N27" s="121"/>
      <c r="O27" s="122"/>
      <c r="P27" s="128">
        <f t="shared" si="2"/>
        <v>6.198739185692405E-3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40379.088888888888</v>
      </c>
      <c r="C28" s="137"/>
      <c r="D28" s="138"/>
      <c r="E28" s="56">
        <v>128</v>
      </c>
      <c r="F28" s="66">
        <v>1008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14.058580465762953</v>
      </c>
      <c r="M28" s="120">
        <f t="shared" si="4"/>
        <v>20.311390511090384</v>
      </c>
      <c r="N28" s="121"/>
      <c r="O28" s="122"/>
      <c r="P28" s="128">
        <f t="shared" si="2"/>
        <v>4.4380322930584254E-3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40379.183333333334</v>
      </c>
      <c r="C29" s="137"/>
      <c r="D29" s="138"/>
      <c r="E29" s="56">
        <v>264</v>
      </c>
      <c r="F29" s="66">
        <v>1007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14.324294751477238</v>
      </c>
      <c r="M29" s="120">
        <f t="shared" si="4"/>
        <v>15.393109639419682</v>
      </c>
      <c r="N29" s="121"/>
      <c r="O29" s="122"/>
      <c r="P29" s="128">
        <f t="shared" si="2"/>
        <v>3.1193159678472048E-3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40379.281944444447</v>
      </c>
      <c r="C30" s="137"/>
      <c r="D30" s="138"/>
      <c r="E30" s="56">
        <v>406</v>
      </c>
      <c r="F30" s="66">
        <v>1006.9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14.350866180048673</v>
      </c>
      <c r="M30" s="120">
        <f t="shared" si="4"/>
        <v>14.901281552252502</v>
      </c>
      <c r="N30" s="121"/>
      <c r="O30" s="122"/>
      <c r="P30" s="128">
        <f t="shared" si="2"/>
        <v>2.5176812636628931E-3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40379.976388888892</v>
      </c>
      <c r="C31" s="137"/>
      <c r="D31" s="138"/>
      <c r="E31" s="56">
        <v>1406</v>
      </c>
      <c r="F31" s="66">
        <v>1005.5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14.722866180048667</v>
      </c>
      <c r="M31" s="120">
        <f t="shared" si="4"/>
        <v>8.0156883319136298</v>
      </c>
      <c r="N31" s="121"/>
      <c r="O31" s="122"/>
      <c r="P31" s="128">
        <f t="shared" si="2"/>
        <v>1.3703396670184274E-3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>
        <f t="shared" si="5"/>
        <v>40381.308333333334</v>
      </c>
      <c r="C32" s="137"/>
      <c r="D32" s="138"/>
      <c r="E32" s="56">
        <v>3324</v>
      </c>
      <c r="F32" s="66">
        <v>1005.4</v>
      </c>
      <c r="G32" s="121">
        <f t="shared" si="6"/>
        <v>1003.8702255846989</v>
      </c>
      <c r="H32" s="122" t="e">
        <f>(1.0042-(5*10^-6)*#REF!*#REF!+5*10^-6*#REF!)*1000/0.998206</f>
        <v>#REF!</v>
      </c>
      <c r="I32" s="48">
        <v>23</v>
      </c>
      <c r="J32" s="118">
        <f t="shared" si="7"/>
        <v>9.5641888447027625E-6</v>
      </c>
      <c r="K32" s="119"/>
      <c r="L32" s="48">
        <f t="shared" si="3"/>
        <v>14.749437608620102</v>
      </c>
      <c r="M32" s="120">
        <f t="shared" si="4"/>
        <v>7.5238602447464489</v>
      </c>
      <c r="N32" s="121"/>
      <c r="O32" s="122"/>
      <c r="P32" s="128">
        <f t="shared" si="2"/>
        <v>8.9203507316820544E-4</v>
      </c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/>
      <c r="C33" s="137"/>
      <c r="D33" s="138"/>
      <c r="E33" s="56"/>
      <c r="F33" s="66"/>
      <c r="G33" s="121"/>
      <c r="H33" s="122"/>
      <c r="I33" s="48"/>
      <c r="J33" s="118"/>
      <c r="K33" s="119"/>
      <c r="L33" s="48"/>
      <c r="M33" s="120"/>
      <c r="N33" s="121"/>
      <c r="O33" s="122"/>
      <c r="P33" s="128"/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/>
      <c r="C34" s="137"/>
      <c r="D34" s="138"/>
      <c r="E34" s="56"/>
      <c r="F34" s="66"/>
      <c r="G34" s="121"/>
      <c r="H34" s="122"/>
      <c r="I34" s="48"/>
      <c r="J34" s="118"/>
      <c r="K34" s="119"/>
      <c r="L34" s="48"/>
      <c r="M34" s="120"/>
      <c r="N34" s="121"/>
      <c r="O34" s="122"/>
      <c r="P34" s="128"/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26"/>
      <c r="D39" s="126"/>
      <c r="E39" s="126"/>
      <c r="F39" s="115">
        <v>0.42</v>
      </c>
      <c r="G39" s="93" t="s">
        <v>11</v>
      </c>
      <c r="H39" s="22"/>
      <c r="I39" s="22"/>
      <c r="J39" s="215" t="s">
        <v>54</v>
      </c>
      <c r="K39" s="215"/>
      <c r="L39" s="215"/>
      <c r="M39" s="216">
        <f>M31+(0.002-P31)*((M30-M31)/(P30-P31))</f>
        <v>11.794497478704923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51</v>
      </c>
      <c r="C40" s="126"/>
      <c r="D40" s="126"/>
      <c r="E40" s="126"/>
      <c r="F40" s="113">
        <f>$F$39/$E$9*100</f>
        <v>1.2711864406779658</v>
      </c>
      <c r="G40" s="93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59</v>
      </c>
      <c r="C41" s="126"/>
      <c r="D41" s="126"/>
      <c r="E41" s="126"/>
      <c r="F41" s="113">
        <f>100-$F$40</f>
        <v>98.728813559322035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1" sqref="O11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GS117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8R-6 80-84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40379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2012-09-25T14:59:06Z</dcterms:modified>
</cp:coreProperties>
</file>