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 s="1"/>
  <c r="L31" i="4"/>
  <c r="J31" i="4"/>
  <c r="P31" i="4" s="1"/>
  <c r="G30" i="4"/>
  <c r="M30" i="4" s="1"/>
  <c r="L30" i="4"/>
  <c r="J30" i="4"/>
  <c r="L23" i="4"/>
  <c r="L22" i="4"/>
  <c r="G18" i="4"/>
  <c r="M18" i="4" s="1"/>
  <c r="G19" i="4"/>
  <c r="M19" i="4"/>
  <c r="G20" i="4"/>
  <c r="M20" i="4" s="1"/>
  <c r="G21" i="4"/>
  <c r="M21" i="4" s="1"/>
  <c r="G22" i="4"/>
  <c r="M22" i="4" s="1"/>
  <c r="G23" i="4"/>
  <c r="M23" i="4"/>
  <c r="G24" i="4"/>
  <c r="M24" i="4" s="1"/>
  <c r="G25" i="4"/>
  <c r="M25" i="4" s="1"/>
  <c r="G26" i="4"/>
  <c r="M26" i="4" s="1"/>
  <c r="G27" i="4"/>
  <c r="M27" i="4"/>
  <c r="G28" i="4"/>
  <c r="M28" i="4" s="1"/>
  <c r="G29" i="4"/>
  <c r="M29" i="4" s="1"/>
  <c r="J23" i="4"/>
  <c r="P23" i="4" s="1"/>
  <c r="B23" i="4"/>
  <c r="B24" i="4"/>
  <c r="B25" i="4"/>
  <c r="B26" i="4"/>
  <c r="B27" i="4"/>
  <c r="B28" i="4"/>
  <c r="B29" i="4"/>
  <c r="B30" i="4"/>
  <c r="B31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19" i="4"/>
  <c r="H20" i="4"/>
  <c r="H21" i="4"/>
  <c r="H22" i="4"/>
  <c r="H23" i="4"/>
  <c r="H18" i="4"/>
  <c r="J22" i="4"/>
  <c r="P22" i="4" s="1"/>
  <c r="L21" i="4"/>
  <c r="J21" i="4"/>
  <c r="L20" i="4"/>
  <c r="J20" i="4"/>
  <c r="L19" i="4"/>
  <c r="J19" i="4"/>
  <c r="L18" i="4"/>
  <c r="P18" i="4" s="1"/>
  <c r="J18" i="4"/>
  <c r="J29" i="4"/>
  <c r="J28" i="4"/>
  <c r="J27" i="4"/>
  <c r="P27" i="4" s="1"/>
  <c r="J26" i="4"/>
  <c r="J25" i="4"/>
  <c r="J24" i="4"/>
  <c r="L24" i="4"/>
  <c r="P24" i="4" s="1"/>
  <c r="L25" i="4"/>
  <c r="L26" i="4"/>
  <c r="L27" i="4"/>
  <c r="L28" i="4"/>
  <c r="P28" i="4" s="1"/>
  <c r="L29" i="4"/>
  <c r="P29" i="4" s="1"/>
  <c r="P21" i="4"/>
  <c r="P20" i="4"/>
  <c r="P19" i="4"/>
  <c r="P25" i="4"/>
  <c r="P26" i="4" l="1"/>
  <c r="P30" i="4"/>
  <c r="M39" i="4" s="1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<sst xmlns="http://schemas.openxmlformats.org/spreadsheetml/2006/main" count="80" uniqueCount="70">
  <si>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</si>
  <si>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</si>
  <si>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</si>
  <si>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</si>
  <si>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</si>
  <si>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</si>
  <si>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</si>
  <si>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</si>
  <si>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</si>
  <si>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</si>
  <si>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</si>
  <si>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</si>
  <si>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</si>
  <si>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</si>
  <si>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</si>
  <si>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</si>
  <si>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</si>
  <si>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</si>
  <si>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</si>
  <si>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</si>
  <si>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</si>
  <si>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</si>
  <si>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</si>
  <si>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</si>
  <si>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</si>
  <si>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</si>
  <si>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</si>
  <si>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</si>
  <si>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</si>
  <si>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</si>
  <si>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</si>
  <si>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</si>
  <si>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</si>
  <si>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</si>
  <si>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</si>
  <si>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</si>
  <si>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</si>
  <si>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</si>
  <si>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</si>
  <si>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</si>
  <si>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</si>
  <si>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</si>
  <si>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</si>
  <si>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</si>
  <si>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</si>
  <si>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</si>
  <si>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</si>
  <si>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</si>
  <si>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</si>
  <si>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</si>
  <si>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</si>
  <si>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</si>
  <si>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</si>
  <si>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</si>
  <si>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</si>
  <si>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</si>
  <si>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</si>
  <si>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</si>
  <si>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</si>
  <si>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</si>
  <si>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</si>
  <si>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</si>
  <si>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</si>
  <si>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</si>
  <si>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</si>
  <si>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</si>
  <si>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</si>
  <si>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9R-6 81-85 cm</t>
  </si>
  <si>
    <t>GS121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</si>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</sst>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16096"/>
        <c:axId val="167515776"/>
      </c:scatterChart>
      <c:valAx>
        <c:axId val="3411609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515776"/>
        <c:crosses val="autoZero"/>
        <c:crossBetween val="midCat"/>
      </c:valAx>
      <c:valAx>
        <c:axId val="16751577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16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8.7775513837806601E-2</c:v>
                </c:pt>
                <c:pt idx="1">
                  <c:v>6.2659759502485368E-2</c:v>
                </c:pt>
                <c:pt idx="2">
                  <c:v>4.4825853414151906E-2</c:v>
                </c:pt>
                <c:pt idx="3">
                  <c:v>3.7018837890632698E-2</c:v>
                </c:pt>
                <c:pt idx="4">
                  <c:v>3.2203146583062087E-2</c:v>
                </c:pt>
                <c:pt idx="5">
                  <c:v>2.2113992011467649E-2</c:v>
                </c:pt>
                <c:pt idx="6">
                  <c:v>1.5729080443001149E-2</c:v>
                </c:pt>
                <c:pt idx="7">
                  <c:v>1.1366280009249764E-2</c:v>
                </c:pt>
                <c:pt idx="8">
                  <c:v>8.2423569625945572E-3</c:v>
                </c:pt>
                <c:pt idx="9">
                  <c:v>5.9413854262856461E-3</c:v>
                </c:pt>
                <c:pt idx="10">
                  <c:v>4.2580478389347993E-3</c:v>
                </c:pt>
                <c:pt idx="11">
                  <c:v>3.0687037310444458E-3</c:v>
                </c:pt>
                <c:pt idx="12">
                  <c:v>2.2915120894999009E-3</c:v>
                </c:pt>
                <c:pt idx="13">
                  <c:v>1.3481781921898927E-3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91.674736434513235</c:v>
                </c:pt>
                <c:pt idx="1">
                  <c:v>88.036883952219227</c:v>
                </c:pt>
                <c:pt idx="2">
                  <c:v>83.489568349351458</c:v>
                </c:pt>
                <c:pt idx="3">
                  <c:v>78.942252746483689</c:v>
                </c:pt>
                <c:pt idx="4">
                  <c:v>77.123326505336678</c:v>
                </c:pt>
                <c:pt idx="5">
                  <c:v>68.028695299601139</c:v>
                </c:pt>
                <c:pt idx="6">
                  <c:v>65.755037498167241</c:v>
                </c:pt>
                <c:pt idx="7">
                  <c:v>57.11513785271859</c:v>
                </c:pt>
                <c:pt idx="8">
                  <c:v>50.61059685509715</c:v>
                </c:pt>
                <c:pt idx="9">
                  <c:v>42.425428769935372</c:v>
                </c:pt>
                <c:pt idx="10">
                  <c:v>36.513918486206954</c:v>
                </c:pt>
                <c:pt idx="11">
                  <c:v>27.874018840758293</c:v>
                </c:pt>
                <c:pt idx="12">
                  <c:v>27.419287280471416</c:v>
                </c:pt>
                <c:pt idx="13">
                  <c:v>22.871971677603646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90.995792426367458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89056"/>
        <c:axId val="278989632"/>
      </c:scatterChart>
      <c:valAx>
        <c:axId val="278989056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89632"/>
        <c:crosses val="autoZero"/>
        <c:crossBetween val="midCat"/>
      </c:valAx>
      <c:valAx>
        <c:axId val="278989632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89056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10" t="s">
        <v>31</v>
      </c>
      <c r="N2" s="210"/>
      <c r="O2" s="210"/>
      <c r="P2" s="118" t="s">
        <v>68</v>
      </c>
      <c r="Q2" s="119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11" t="s">
        <v>21</v>
      </c>
      <c r="C3" s="129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8" t="s">
        <v>36</v>
      </c>
      <c r="N3" s="128"/>
      <c r="O3" s="128"/>
      <c r="P3" s="120" t="s">
        <v>69</v>
      </c>
      <c r="Q3" s="121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8" t="s">
        <v>37</v>
      </c>
      <c r="N4" s="128"/>
      <c r="O4" s="128"/>
      <c r="P4" s="122">
        <v>40379</v>
      </c>
      <c r="Q4" s="123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11" t="s">
        <v>22</v>
      </c>
      <c r="C5" s="129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11" t="s">
        <v>23</v>
      </c>
      <c r="C6" s="129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221">
        <v>1000</v>
      </c>
      <c r="N6" s="221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211" t="s">
        <v>24</v>
      </c>
      <c r="C7" s="129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08">
        <v>28.77</v>
      </c>
      <c r="N7" s="208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2.61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35.65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10" t="s">
        <v>62</v>
      </c>
      <c r="M9" s="210"/>
      <c r="N9" s="210"/>
      <c r="O9" s="202">
        <v>206.26</v>
      </c>
      <c r="P9" s="202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9" t="s">
        <v>63</v>
      </c>
      <c r="M10" s="129"/>
      <c r="N10" s="129"/>
      <c r="O10" s="203">
        <v>168.82</v>
      </c>
      <c r="P10" s="203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12" t="s">
        <v>3</v>
      </c>
      <c r="K14" s="213"/>
      <c r="L14" s="214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3" t="s">
        <v>46</v>
      </c>
      <c r="C15" s="144"/>
      <c r="D15" s="145"/>
      <c r="E15" s="161" t="s">
        <v>57</v>
      </c>
      <c r="F15" s="164" t="s">
        <v>47</v>
      </c>
      <c r="G15" s="167" t="s">
        <v>48</v>
      </c>
      <c r="H15" s="168"/>
      <c r="I15" s="158" t="s">
        <v>43</v>
      </c>
      <c r="J15" s="143" t="s">
        <v>56</v>
      </c>
      <c r="K15" s="145"/>
      <c r="L15" s="158" t="s">
        <v>49</v>
      </c>
      <c r="M15" s="143" t="s">
        <v>44</v>
      </c>
      <c r="N15" s="144"/>
      <c r="O15" s="145"/>
      <c r="P15" s="152" t="s">
        <v>64</v>
      </c>
      <c r="Q15" s="153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47"/>
      <c r="D16" s="148"/>
      <c r="E16" s="162"/>
      <c r="F16" s="165"/>
      <c r="G16" s="169"/>
      <c r="H16" s="170"/>
      <c r="I16" s="159"/>
      <c r="J16" s="146"/>
      <c r="K16" s="148"/>
      <c r="L16" s="159"/>
      <c r="M16" s="146"/>
      <c r="N16" s="147"/>
      <c r="O16" s="148"/>
      <c r="P16" s="154"/>
      <c r="Q16" s="155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9"/>
      <c r="C17" s="150"/>
      <c r="D17" s="151"/>
      <c r="E17" s="163"/>
      <c r="F17" s="166"/>
      <c r="G17" s="171"/>
      <c r="H17" s="172"/>
      <c r="I17" s="160"/>
      <c r="J17" s="149"/>
      <c r="K17" s="151"/>
      <c r="L17" s="160"/>
      <c r="M17" s="149"/>
      <c r="N17" s="150"/>
      <c r="O17" s="151"/>
      <c r="P17" s="156"/>
      <c r="Q17" s="157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15">
        <f>$P$4</f>
        <v>40379</v>
      </c>
      <c r="C18" s="216"/>
      <c r="D18" s="217"/>
      <c r="E18" s="56">
        <v>0.25</v>
      </c>
      <c r="F18" s="62">
        <v>1023.8</v>
      </c>
      <c r="G18" s="173">
        <f t="shared" ref="G18:G23" si="0">((1.0042-(5*10^-6)*$I18*$I18+5*10^-6*$I18)*1000/0.998206)+$I$10</f>
        <v>1003.6398122231282</v>
      </c>
      <c r="H18" s="174" t="e">
        <f>(1.0042-(5*10^-6)*#REF!*#REF!+5*10^-6*#REF!)*1000/0.998206</f>
        <v>#REF!</v>
      </c>
      <c r="I18" s="48">
        <v>24</v>
      </c>
      <c r="J18" s="179">
        <f t="shared" ref="J18:J23" si="1">(0.004*I18*I18-0.4098*I18+16.689)/1000/980.7</f>
        <v>9.3380238605078004E-6</v>
      </c>
      <c r="K18" s="180"/>
      <c r="L18" s="48">
        <f>I$9-(F18+I$10-1000)/(1035-1000)*(I$9-I$8)</f>
        <v>11.069714285714273</v>
      </c>
      <c r="M18" s="218">
        <f>E$8/(E$8-1)*M$6/$E$9*(F18-G18)/10</f>
        <v>91.674736434513235</v>
      </c>
      <c r="N18" s="219"/>
      <c r="O18" s="220"/>
      <c r="P18" s="135">
        <f t="shared" ref="P18:P31" si="2">(18*J18/(E$8-1)*L18/E18/60)^0.5*10</f>
        <v>8.7775513837806601E-2</v>
      </c>
      <c r="Q18" s="136"/>
      <c r="R18" s="3"/>
      <c r="W18" s="100"/>
      <c r="X18" s="29"/>
      <c r="Y18" s="29"/>
      <c r="Z18" s="29"/>
      <c r="AA18" s="29"/>
      <c r="AB18" s="178"/>
      <c r="AC18" s="178"/>
      <c r="AD18" s="178"/>
      <c r="AE18" s="178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7">
        <f>$P$4</f>
        <v>40379</v>
      </c>
      <c r="C19" s="138"/>
      <c r="D19" s="139"/>
      <c r="E19" s="56">
        <v>0.5</v>
      </c>
      <c r="F19" s="63">
        <v>1023</v>
      </c>
      <c r="G19" s="173">
        <f t="shared" si="0"/>
        <v>1003.6398122231282</v>
      </c>
      <c r="H19" s="174" t="e">
        <f>(1.0042-(5*10^-6)*#REF!*#REF!+5*10^-6*#REF!)*1000/0.998206</f>
        <v>#REF!</v>
      </c>
      <c r="I19" s="48">
        <v>24</v>
      </c>
      <c r="J19" s="176">
        <f t="shared" si="1"/>
        <v>9.3380238605078004E-6</v>
      </c>
      <c r="K19" s="177"/>
      <c r="L19" s="48">
        <f>I$9-(F19+I$10-1000)/(1035-1000)*(I$9-I$8)</f>
        <v>11.28228571428572</v>
      </c>
      <c r="M19" s="175">
        <f>E$8/(E$8-1)*M$6/$E$9*(F19-G19)/10</f>
        <v>88.036883952219227</v>
      </c>
      <c r="N19" s="173"/>
      <c r="O19" s="174"/>
      <c r="P19" s="135">
        <f t="shared" si="2"/>
        <v>6.2659759502485368E-2</v>
      </c>
      <c r="Q19" s="136"/>
      <c r="R19" s="3"/>
      <c r="W19" s="29"/>
      <c r="X19" s="29"/>
      <c r="Y19" s="29"/>
      <c r="Z19" s="72"/>
      <c r="AA19" s="30"/>
      <c r="AB19" s="30"/>
      <c r="AC19" s="30"/>
      <c r="AD19" s="30"/>
      <c r="AE19" s="124"/>
      <c r="AF19" s="124"/>
      <c r="AG19" s="125"/>
      <c r="AH19" s="125"/>
      <c r="AI19" s="101"/>
      <c r="AJ19" s="101"/>
      <c r="AK19" s="30"/>
    </row>
    <row r="20" spans="1:37" ht="14.25" customHeight="1" x14ac:dyDescent="0.25">
      <c r="A20" s="3"/>
      <c r="B20" s="137">
        <f>$P$4</f>
        <v>40379</v>
      </c>
      <c r="C20" s="138"/>
      <c r="D20" s="139"/>
      <c r="E20" s="56">
        <v>1</v>
      </c>
      <c r="F20" s="63">
        <v>1022</v>
      </c>
      <c r="G20" s="173">
        <f t="shared" si="0"/>
        <v>1003.6398122231282</v>
      </c>
      <c r="H20" s="174" t="e">
        <f>(1.0042-(5*10^-6)*#REF!*#REF!+5*10^-6*#REF!)*1000/0.998206</f>
        <v>#REF!</v>
      </c>
      <c r="I20" s="48">
        <v>24</v>
      </c>
      <c r="J20" s="176">
        <f t="shared" si="1"/>
        <v>9.3380238605078004E-6</v>
      </c>
      <c r="K20" s="177"/>
      <c r="L20" s="48">
        <f>I$9-(F20+I$10-1000)/(1035-1000)*(I$9-I$8)</f>
        <v>11.548000000000005</v>
      </c>
      <c r="M20" s="175">
        <f>E$8/(E$8-1)*M$6/$E$9*(F20-G20)/10</f>
        <v>83.489568349351458</v>
      </c>
      <c r="N20" s="173"/>
      <c r="O20" s="174"/>
      <c r="P20" s="135">
        <f t="shared" si="2"/>
        <v>4.4825853414151906E-2</v>
      </c>
      <c r="Q20" s="136"/>
      <c r="R20" s="3"/>
      <c r="W20" s="29"/>
      <c r="X20" s="29"/>
      <c r="Y20" s="29"/>
      <c r="Z20" s="73"/>
      <c r="AA20" s="30"/>
      <c r="AB20" s="30"/>
      <c r="AC20" s="30"/>
      <c r="AD20" s="30"/>
      <c r="AE20" s="126"/>
      <c r="AF20" s="126"/>
      <c r="AG20" s="125"/>
      <c r="AH20" s="125"/>
      <c r="AI20" s="101"/>
      <c r="AJ20" s="101"/>
      <c r="AK20" s="30"/>
    </row>
    <row r="21" spans="1:37" ht="14.25" customHeight="1" x14ac:dyDescent="0.25">
      <c r="A21" s="3"/>
      <c r="B21" s="137">
        <f>$P$4</f>
        <v>40379</v>
      </c>
      <c r="C21" s="138"/>
      <c r="D21" s="139"/>
      <c r="E21" s="56">
        <v>1.5</v>
      </c>
      <c r="F21" s="63">
        <v>1021</v>
      </c>
      <c r="G21" s="173">
        <f t="shared" si="0"/>
        <v>1003.6398122231282</v>
      </c>
      <c r="H21" s="174" t="e">
        <f>(1.0042-(5*10^-6)*#REF!*#REF!+5*10^-6*#REF!)*1000/0.998206</f>
        <v>#REF!</v>
      </c>
      <c r="I21" s="48">
        <v>24</v>
      </c>
      <c r="J21" s="176">
        <f t="shared" si="1"/>
        <v>9.3380238605078004E-6</v>
      </c>
      <c r="K21" s="177"/>
      <c r="L21" s="48">
        <f>I$9-(F21+I$10-1000)/(1035-1000)*(I$9-I$8)</f>
        <v>11.81371428571429</v>
      </c>
      <c r="M21" s="175">
        <f>E$8/(E$8-1)*M$6/$E$9*(F21-G21)/10</f>
        <v>78.942252746483689</v>
      </c>
      <c r="N21" s="173"/>
      <c r="O21" s="174"/>
      <c r="P21" s="135">
        <f t="shared" si="2"/>
        <v>3.7018837890632698E-2</v>
      </c>
      <c r="Q21" s="136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1">
        <f>$P$4</f>
        <v>40379</v>
      </c>
      <c r="C22" s="182"/>
      <c r="D22" s="183"/>
      <c r="E22" s="57">
        <v>2</v>
      </c>
      <c r="F22" s="64">
        <v>1020.6</v>
      </c>
      <c r="G22" s="194">
        <f t="shared" si="0"/>
        <v>1003.6398122231282</v>
      </c>
      <c r="H22" s="195" t="e">
        <f>(1.0042-(5*10^-6)*#REF!*#REF!+5*10^-6*#REF!)*1000/0.998206</f>
        <v>#REF!</v>
      </c>
      <c r="I22" s="49">
        <v>24</v>
      </c>
      <c r="J22" s="204">
        <f t="shared" si="1"/>
        <v>9.3380238605078004E-6</v>
      </c>
      <c r="K22" s="205"/>
      <c r="L22" s="49">
        <f>I$9-(F22+I$10-1000)/(1035-1000)*(I$9-I$8)</f>
        <v>11.92</v>
      </c>
      <c r="M22" s="196">
        <f>E$8/(E$8-1)*M$6/$E$9*(F22-G22)/10</f>
        <v>77.123326505336678</v>
      </c>
      <c r="N22" s="194"/>
      <c r="O22" s="195"/>
      <c r="P22" s="187">
        <f t="shared" si="2"/>
        <v>3.2203146583062087E-2</v>
      </c>
      <c r="Q22" s="188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4">
        <f>$P$4+(E23/60/24)</f>
        <v>40379.00277777778</v>
      </c>
      <c r="C23" s="185"/>
      <c r="D23" s="186"/>
      <c r="E23" s="58">
        <v>4</v>
      </c>
      <c r="F23" s="65">
        <v>1018.6</v>
      </c>
      <c r="G23" s="189">
        <f t="shared" si="0"/>
        <v>1003.6398122231282</v>
      </c>
      <c r="H23" s="190" t="e">
        <f>(1.0042-(5*10^-6)*#REF!*#REF!+5*10^-6*#REF!)*1000/0.998206</f>
        <v>#REF!</v>
      </c>
      <c r="I23" s="50">
        <v>24</v>
      </c>
      <c r="J23" s="206">
        <f t="shared" si="1"/>
        <v>9.3380238605078004E-6</v>
      </c>
      <c r="K23" s="207"/>
      <c r="L23" s="51">
        <f t="shared" ref="L23:L31" si="3">I$9-(F23+I$10-1000)/(1035-1000)*(I$9-I$8)-$I$7/$M$7/2</f>
        <v>11.242009037191519</v>
      </c>
      <c r="M23" s="191">
        <f t="shared" ref="M23:M31" si="4">E$8/(E$8-1)*M$6/E$9*(F23-G23)/10</f>
        <v>68.028695299601139</v>
      </c>
      <c r="N23" s="189"/>
      <c r="O23" s="190"/>
      <c r="P23" s="192">
        <f t="shared" si="2"/>
        <v>2.2113992011467649E-2</v>
      </c>
      <c r="Q23" s="19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7">
        <f t="shared" ref="B24:B31" si="5">$P$4+(E24/60/24)</f>
        <v>40379.005555555559</v>
      </c>
      <c r="C24" s="138"/>
      <c r="D24" s="139"/>
      <c r="E24" s="59">
        <v>8</v>
      </c>
      <c r="F24" s="66">
        <v>1018.1</v>
      </c>
      <c r="G24" s="173">
        <f t="shared" ref="G24:G31" si="6">((1.0042-(5*10^-6)*$I24*$I24+5*10^-6*$I24)*1000/0.998206)+$I$10</f>
        <v>1003.6398122231282</v>
      </c>
      <c r="H24" s="174" t="e">
        <f>(1.0042-(5*10^-6)*#REF!*#REF!+5*10^-6*#REF!)*1000/0.998206</f>
        <v>#REF!</v>
      </c>
      <c r="I24" s="48">
        <v>24</v>
      </c>
      <c r="J24" s="176">
        <f t="shared" ref="J24:J31" si="7">(0.004*I24*I24-0.4098*I24+16.689)/1000/980.7</f>
        <v>9.3380238605078004E-6</v>
      </c>
      <c r="K24" s="177"/>
      <c r="L24" s="48">
        <f t="shared" si="3"/>
        <v>11.374866180048659</v>
      </c>
      <c r="M24" s="175">
        <f t="shared" si="4"/>
        <v>65.755037498167241</v>
      </c>
      <c r="N24" s="173"/>
      <c r="O24" s="174"/>
      <c r="P24" s="135">
        <f t="shared" si="2"/>
        <v>1.5729080443001149E-2</v>
      </c>
      <c r="Q24" s="136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7">
        <f t="shared" si="5"/>
        <v>40379.011111111111</v>
      </c>
      <c r="C25" s="138"/>
      <c r="D25" s="139"/>
      <c r="E25" s="58">
        <v>16</v>
      </c>
      <c r="F25" s="66">
        <v>1016.2</v>
      </c>
      <c r="G25" s="173">
        <f t="shared" si="6"/>
        <v>1003.6398122231282</v>
      </c>
      <c r="H25" s="174" t="e">
        <f>(1.0042-(5*10^-6)*#REF!*#REF!+5*10^-6*#REF!)*1000/0.998206</f>
        <v>#REF!</v>
      </c>
      <c r="I25" s="48">
        <v>24</v>
      </c>
      <c r="J25" s="176">
        <f t="shared" si="7"/>
        <v>9.3380238605078004E-6</v>
      </c>
      <c r="K25" s="177"/>
      <c r="L25" s="48">
        <f t="shared" si="3"/>
        <v>11.879723322905797</v>
      </c>
      <c r="M25" s="175">
        <f t="shared" si="4"/>
        <v>57.11513785271859</v>
      </c>
      <c r="N25" s="173"/>
      <c r="O25" s="174"/>
      <c r="P25" s="135">
        <f t="shared" si="2"/>
        <v>1.1366280009249764E-2</v>
      </c>
      <c r="Q25" s="136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7">
        <f t="shared" si="5"/>
        <v>40379.022222222222</v>
      </c>
      <c r="C26" s="138"/>
      <c r="D26" s="139"/>
      <c r="E26" s="56">
        <v>32</v>
      </c>
      <c r="F26" s="66">
        <v>1015</v>
      </c>
      <c r="G26" s="173">
        <f t="shared" si="6"/>
        <v>1003.8702255846989</v>
      </c>
      <c r="H26" s="174" t="e">
        <f>(1.0042-(5*10^-6)*#REF!*#REF!+5*10^-6*#REF!)*1000/0.998206</f>
        <v>#REF!</v>
      </c>
      <c r="I26" s="48">
        <v>23</v>
      </c>
      <c r="J26" s="176">
        <f t="shared" si="7"/>
        <v>9.5641888447027625E-6</v>
      </c>
      <c r="K26" s="177"/>
      <c r="L26" s="48">
        <f t="shared" si="3"/>
        <v>12.198580465762952</v>
      </c>
      <c r="M26" s="175">
        <f t="shared" si="4"/>
        <v>50.61059685509715</v>
      </c>
      <c r="N26" s="173"/>
      <c r="O26" s="174"/>
      <c r="P26" s="135">
        <f t="shared" si="2"/>
        <v>8.2423569625945572E-3</v>
      </c>
      <c r="Q26" s="136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7">
        <f t="shared" si="5"/>
        <v>40379.044444444444</v>
      </c>
      <c r="C27" s="138"/>
      <c r="D27" s="139"/>
      <c r="E27" s="56">
        <v>64</v>
      </c>
      <c r="F27" s="66">
        <v>1013.2</v>
      </c>
      <c r="G27" s="173">
        <f t="shared" si="6"/>
        <v>1003.8702255846989</v>
      </c>
      <c r="H27" s="174" t="e">
        <f>(1.0042-(5*10^-6)*#REF!*#REF!+5*10^-6*#REF!)*1000/0.998206</f>
        <v>#REF!</v>
      </c>
      <c r="I27" s="48">
        <v>23</v>
      </c>
      <c r="J27" s="176">
        <f t="shared" si="7"/>
        <v>9.5641888447027625E-6</v>
      </c>
      <c r="K27" s="177"/>
      <c r="L27" s="48">
        <f t="shared" si="3"/>
        <v>12.676866180048656</v>
      </c>
      <c r="M27" s="175">
        <f t="shared" si="4"/>
        <v>42.425428769935372</v>
      </c>
      <c r="N27" s="173"/>
      <c r="O27" s="174"/>
      <c r="P27" s="135">
        <f t="shared" si="2"/>
        <v>5.9413854262856461E-3</v>
      </c>
      <c r="Q27" s="136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7">
        <f t="shared" si="5"/>
        <v>40379.088888888888</v>
      </c>
      <c r="C28" s="138"/>
      <c r="D28" s="139"/>
      <c r="E28" s="56">
        <v>128</v>
      </c>
      <c r="F28" s="66">
        <v>1011.9</v>
      </c>
      <c r="G28" s="173">
        <f t="shared" si="6"/>
        <v>1003.8702255846989</v>
      </c>
      <c r="H28" s="174" t="e">
        <f>(1.0042-(5*10^-6)*#REF!*#REF!+5*10^-6*#REF!)*1000/0.998206</f>
        <v>#REF!</v>
      </c>
      <c r="I28" s="48">
        <v>23</v>
      </c>
      <c r="J28" s="176">
        <f t="shared" si="7"/>
        <v>9.5641888447027625E-6</v>
      </c>
      <c r="K28" s="177"/>
      <c r="L28" s="48">
        <f t="shared" si="3"/>
        <v>13.022294751477244</v>
      </c>
      <c r="M28" s="175">
        <f t="shared" si="4"/>
        <v>36.513918486206954</v>
      </c>
      <c r="N28" s="173"/>
      <c r="O28" s="174"/>
      <c r="P28" s="135">
        <f t="shared" si="2"/>
        <v>4.2580478389347993E-3</v>
      </c>
      <c r="Q28" s="136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7">
        <f t="shared" si="5"/>
        <v>40379.177777777775</v>
      </c>
      <c r="C29" s="138"/>
      <c r="D29" s="139"/>
      <c r="E29" s="56">
        <v>256</v>
      </c>
      <c r="F29" s="66">
        <v>1010</v>
      </c>
      <c r="G29" s="173">
        <f t="shared" si="6"/>
        <v>1003.8702255846989</v>
      </c>
      <c r="H29" s="174" t="e">
        <f>(1.0042-(5*10^-6)*#REF!*#REF!+5*10^-6*#REF!)*1000/0.998206</f>
        <v>#REF!</v>
      </c>
      <c r="I29" s="48">
        <v>23</v>
      </c>
      <c r="J29" s="176">
        <f t="shared" si="7"/>
        <v>9.5641888447027625E-6</v>
      </c>
      <c r="K29" s="177"/>
      <c r="L29" s="48">
        <f t="shared" si="3"/>
        <v>13.527151894334381</v>
      </c>
      <c r="M29" s="175">
        <f t="shared" si="4"/>
        <v>27.874018840758293</v>
      </c>
      <c r="N29" s="173"/>
      <c r="O29" s="174"/>
      <c r="P29" s="135">
        <f t="shared" si="2"/>
        <v>3.0687037310444458E-3</v>
      </c>
      <c r="Q29" s="136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7">
        <f t="shared" si="5"/>
        <v>40379.319444444445</v>
      </c>
      <c r="C30" s="138"/>
      <c r="D30" s="139"/>
      <c r="E30" s="56">
        <v>460</v>
      </c>
      <c r="F30" s="66">
        <v>1009.9</v>
      </c>
      <c r="G30" s="173">
        <f t="shared" si="6"/>
        <v>1003.8702255846989</v>
      </c>
      <c r="H30" s="174" t="e">
        <f>(1.0042-(5*10^-6)*#REF!*#REF!+5*10^-6*#REF!)*1000/0.998206</f>
        <v>#REF!</v>
      </c>
      <c r="I30" s="48">
        <v>23</v>
      </c>
      <c r="J30" s="176">
        <f t="shared" si="7"/>
        <v>9.5641888447027625E-6</v>
      </c>
      <c r="K30" s="177"/>
      <c r="L30" s="48">
        <f t="shared" si="3"/>
        <v>13.553723322905816</v>
      </c>
      <c r="M30" s="175">
        <f t="shared" si="4"/>
        <v>27.419287280471416</v>
      </c>
      <c r="N30" s="173"/>
      <c r="O30" s="174"/>
      <c r="P30" s="135">
        <f t="shared" si="2"/>
        <v>2.2915120894999009E-3</v>
      </c>
      <c r="Q30" s="136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7">
        <f t="shared" si="5"/>
        <v>40379.940972222219</v>
      </c>
      <c r="C31" s="138"/>
      <c r="D31" s="139"/>
      <c r="E31" s="56">
        <v>1355</v>
      </c>
      <c r="F31" s="66">
        <v>1008.9</v>
      </c>
      <c r="G31" s="173">
        <f t="shared" si="6"/>
        <v>1003.8702255846989</v>
      </c>
      <c r="H31" s="174" t="e">
        <f>(1.0042-(5*10^-6)*#REF!*#REF!+5*10^-6*#REF!)*1000/0.998206</f>
        <v>#REF!</v>
      </c>
      <c r="I31" s="48">
        <v>23</v>
      </c>
      <c r="J31" s="176">
        <f t="shared" si="7"/>
        <v>9.5641888447027625E-6</v>
      </c>
      <c r="K31" s="177"/>
      <c r="L31" s="48">
        <f t="shared" si="3"/>
        <v>13.819437608620103</v>
      </c>
      <c r="M31" s="175">
        <f t="shared" si="4"/>
        <v>22.871971677603646</v>
      </c>
      <c r="N31" s="173"/>
      <c r="O31" s="174"/>
      <c r="P31" s="135">
        <f t="shared" si="2"/>
        <v>1.3481781921898927E-3</v>
      </c>
      <c r="Q31" s="136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7"/>
      <c r="C32" s="138"/>
      <c r="D32" s="139"/>
      <c r="E32" s="56"/>
      <c r="F32" s="66"/>
      <c r="G32" s="173"/>
      <c r="H32" s="174"/>
      <c r="I32" s="48"/>
      <c r="J32" s="176"/>
      <c r="K32" s="177"/>
      <c r="L32" s="48"/>
      <c r="M32" s="175"/>
      <c r="N32" s="173"/>
      <c r="O32" s="174"/>
      <c r="P32" s="135"/>
      <c r="Q32" s="136"/>
      <c r="R32" s="3"/>
      <c r="W32" s="30"/>
      <c r="X32" s="30"/>
      <c r="Y32" s="30"/>
      <c r="Z32" s="130"/>
      <c r="AA32" s="130"/>
      <c r="AB32" s="130"/>
      <c r="AC32" s="130"/>
      <c r="AD32" s="130"/>
      <c r="AE32" s="130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7"/>
      <c r="C33" s="138"/>
      <c r="D33" s="139"/>
      <c r="E33" s="56"/>
      <c r="F33" s="66"/>
      <c r="G33" s="173"/>
      <c r="H33" s="174"/>
      <c r="I33" s="48"/>
      <c r="J33" s="176"/>
      <c r="K33" s="177"/>
      <c r="L33" s="48"/>
      <c r="M33" s="175"/>
      <c r="N33" s="173"/>
      <c r="O33" s="174"/>
      <c r="P33" s="135"/>
      <c r="Q33" s="136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7"/>
      <c r="C34" s="138"/>
      <c r="D34" s="139"/>
      <c r="E34" s="56"/>
      <c r="F34" s="66"/>
      <c r="G34" s="173"/>
      <c r="H34" s="174"/>
      <c r="I34" s="48"/>
      <c r="J34" s="176"/>
      <c r="K34" s="177"/>
      <c r="L34" s="48"/>
      <c r="M34" s="175"/>
      <c r="N34" s="173"/>
      <c r="O34" s="174"/>
      <c r="P34" s="135"/>
      <c r="Q34" s="136"/>
      <c r="R34" s="3"/>
    </row>
    <row r="35" spans="1:37" ht="14.25" customHeight="1" thickBot="1" x14ac:dyDescent="0.3">
      <c r="A35" s="3"/>
      <c r="B35" s="140"/>
      <c r="C35" s="141"/>
      <c r="D35" s="142"/>
      <c r="E35" s="60"/>
      <c r="F35" s="67"/>
      <c r="G35" s="197"/>
      <c r="H35" s="198"/>
      <c r="I35" s="52"/>
      <c r="J35" s="69"/>
      <c r="K35" s="107"/>
      <c r="L35" s="53"/>
      <c r="M35" s="199"/>
      <c r="N35" s="197"/>
      <c r="O35" s="198"/>
      <c r="P35" s="200"/>
      <c r="Q35" s="201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7" t="s">
        <v>52</v>
      </c>
      <c r="C39" s="129"/>
      <c r="D39" s="129"/>
      <c r="E39" s="129"/>
      <c r="F39" s="115">
        <v>3.21</v>
      </c>
      <c r="G39" s="93" t="s">
        <v>11</v>
      </c>
      <c r="H39" s="22"/>
      <c r="I39" s="22"/>
      <c r="J39" s="131" t="s">
        <v>54</v>
      </c>
      <c r="K39" s="131"/>
      <c r="L39" s="131"/>
      <c r="M39" s="132">
        <f>M31+(0.002-P31)*((M30-M31)/(P30-P31))</f>
        <v>26.014061117404943</v>
      </c>
      <c r="N39" s="132"/>
      <c r="O39" s="132"/>
      <c r="P39" s="95" t="s">
        <v>7</v>
      </c>
      <c r="Q39" s="90"/>
      <c r="R39" s="3"/>
    </row>
    <row r="40" spans="1:37" ht="14.25" customHeight="1" x14ac:dyDescent="0.25">
      <c r="A40" s="3"/>
      <c r="B40" s="127" t="s">
        <v>51</v>
      </c>
      <c r="C40" s="129"/>
      <c r="D40" s="129"/>
      <c r="E40" s="129"/>
      <c r="F40" s="113">
        <f>$F$39/$E$9*100</f>
        <v>9.004207573632538</v>
      </c>
      <c r="G40" s="93" t="s">
        <v>7</v>
      </c>
      <c r="H40" s="22"/>
      <c r="I40" s="22"/>
      <c r="J40" s="133" t="s">
        <v>53</v>
      </c>
      <c r="K40" s="133"/>
      <c r="L40" s="133"/>
      <c r="M40" s="134">
        <v>2E-3</v>
      </c>
      <c r="N40" s="134"/>
      <c r="O40" s="134"/>
      <c r="P40" s="96" t="s">
        <v>8</v>
      </c>
      <c r="Q40" s="90"/>
      <c r="R40" s="3"/>
    </row>
    <row r="41" spans="1:37" ht="14.25" customHeight="1" x14ac:dyDescent="0.25">
      <c r="A41" s="3"/>
      <c r="B41" s="127" t="s">
        <v>59</v>
      </c>
      <c r="C41" s="129"/>
      <c r="D41" s="129"/>
      <c r="E41" s="129"/>
      <c r="F41" s="113">
        <f>100-$F$40</f>
        <v>90.995792426367458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7" t="s">
        <v>55</v>
      </c>
      <c r="C42" s="128"/>
      <c r="D42" s="128"/>
      <c r="E42" s="128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1" sqref="P11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GS121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9R-6 81-85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40379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2012-09-25T15:00:41Z</dcterms:modified>
</cp:coreProperties>
</file>