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 s="1"/>
  <c r="G30" i="4"/>
  <c r="M30" i="4" s="1"/>
  <c r="L30" i="4"/>
  <c r="J30" i="4"/>
  <c r="P30" i="4"/>
  <c r="L23" i="4"/>
  <c r="L22" i="4"/>
  <c r="G18" i="4"/>
  <c r="M18" i="4"/>
  <c r="G19" i="4"/>
  <c r="M19" i="4" s="1"/>
  <c r="G20" i="4"/>
  <c r="M20" i="4"/>
  <c r="G21" i="4"/>
  <c r="M21" i="4" s="1"/>
  <c r="G22" i="4"/>
  <c r="M22" i="4"/>
  <c r="G23" i="4"/>
  <c r="M23" i="4" s="1"/>
  <c r="G24" i="4"/>
  <c r="M24" i="4"/>
  <c r="G25" i="4"/>
  <c r="M25" i="4" s="1"/>
  <c r="G26" i="4"/>
  <c r="M26" i="4"/>
  <c r="G27" i="4"/>
  <c r="M27" i="4" s="1"/>
  <c r="G28" i="4"/>
  <c r="M28" i="4"/>
  <c r="G29" i="4"/>
  <c r="M29" i="4" s="1"/>
  <c r="J23" i="4"/>
  <c r="P23" i="4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29" i="4"/>
  <c r="P29" i="4" s="1"/>
  <c r="J28" i="4"/>
  <c r="J27" i="4"/>
  <c r="J26" i="4"/>
  <c r="J25" i="4"/>
  <c r="P25" i="4" s="1"/>
  <c r="J24" i="4"/>
  <c r="L24" i="4"/>
  <c r="L25" i="4"/>
  <c r="L26" i="4"/>
  <c r="L27" i="4"/>
  <c r="L28" i="4"/>
  <c r="L29" i="4"/>
  <c r="P21" i="4"/>
  <c r="P28" i="4"/>
  <c r="P20" i="4"/>
  <c r="P24" i="4"/>
  <c r="P19" i="4"/>
  <c r="P22" i="4"/>
  <c r="P18" i="4"/>
  <c r="P26" i="4" l="1"/>
  <c r="P27" i="4"/>
  <c r="M39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<sst xmlns="http://schemas.openxmlformats.org/spreadsheetml/2006/main" count="80" uniqueCount="70">
  <si>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</si>
  <si>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</si>
  <si>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</si>
  <si>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</si>
  <si>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</si>
  <si>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</si>
  <si>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</si>
  <si>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</si>
  <si>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</si>
  <si>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</si>
  <si>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</si>
  <si>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</si>
  <si>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</si>
  <si>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</si>
  <si>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</si>
  <si>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</si>
  <si>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</si>
  <si>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</si>
  <si>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</si>
  <si>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</si>
  <si>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</si>
  <si>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</si>
  <si>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</si>
  <si>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</si>
  <si>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</si>
  <si>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</si>
  <si>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</si>
  <si>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</si>
  <si>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</si>
  <si>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</si>
  <si>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</si>
  <si>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</si>
  <si>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</si>
  <si>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</si>
  <si>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</si>
  <si>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</si>
  <si>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</si>
  <si>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</si>
  <si>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</si>
  <si>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</si>
  <si>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</si>
  <si>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</si>
  <si>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</si>
  <si>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</si>
  <si>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</si>
  <si>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</si>
  <si>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</si>
  <si>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</si>
  <si>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</si>
  <si>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</si>
  <si>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</si>
  <si>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</si>
  <si>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</si>
  <si>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</si>
  <si>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</si>
  <si>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</si>
  <si>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</si>
  <si>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</si>
  <si>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</si>
  <si>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</si>
  <si>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</si>
  <si>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</si>
  <si>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</si>
  <si>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</si>
  <si>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</si>
  <si>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</si>
  <si>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</si>
  <si>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5R-8 55-59 cm</t>
  </si>
  <si>
    <t>JND</t>
  </si>
  <si>
    <t>GS122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</si>
</sst>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044992"/>
        <c:axId val="254045568"/>
      </c:scatterChart>
      <c:valAx>
        <c:axId val="25404499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45568"/>
        <c:crosses val="autoZero"/>
        <c:crossBetween val="midCat"/>
      </c:valAx>
      <c:valAx>
        <c:axId val="25404556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44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8.7034961358664953E-2</c:v>
                </c:pt>
                <c:pt idx="1">
                  <c:v>6.2215465732295583E-2</c:v>
                </c:pt>
                <c:pt idx="2">
                  <c:v>4.4150338722357955E-2</c:v>
                </c:pt>
                <c:pt idx="3">
                  <c:v>3.6431336079132778E-2</c:v>
                </c:pt>
                <c:pt idx="4">
                  <c:v>3.1733110269025575E-2</c:v>
                </c:pt>
                <c:pt idx="5">
                  <c:v>2.169181599457045E-2</c:v>
                </c:pt>
                <c:pt idx="6">
                  <c:v>1.5692294653303324E-2</c:v>
                </c:pt>
                <c:pt idx="7">
                  <c:v>1.1378984413063772E-2</c:v>
                </c:pt>
                <c:pt idx="8">
                  <c:v>8.2423569625945572E-3</c:v>
                </c:pt>
                <c:pt idx="9">
                  <c:v>5.960036372041436E-3</c:v>
                </c:pt>
                <c:pt idx="10">
                  <c:v>4.2667273551028626E-3</c:v>
                </c:pt>
                <c:pt idx="11">
                  <c:v>3.0566242269537041E-3</c:v>
                </c:pt>
                <c:pt idx="12">
                  <c:v>2.314860428922671E-3</c:v>
                </c:pt>
                <c:pt idx="13">
                  <c:v>1.3606817990824826E-3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92.169054640500661</c:v>
                </c:pt>
                <c:pt idx="1">
                  <c:v>88.192477341018261</c:v>
                </c:pt>
                <c:pt idx="2">
                  <c:v>86.86695157452381</c:v>
                </c:pt>
                <c:pt idx="3">
                  <c:v>82.89037427504141</c:v>
                </c:pt>
                <c:pt idx="4">
                  <c:v>80.681164664217818</c:v>
                </c:pt>
                <c:pt idx="5">
                  <c:v>73.169851987417857</c:v>
                </c:pt>
                <c:pt idx="6">
                  <c:v>64.774855466287775</c:v>
                </c:pt>
                <c:pt idx="7">
                  <c:v>55.054333178664216</c:v>
                </c:pt>
                <c:pt idx="8">
                  <c:v>49.176009209163617</c:v>
                </c:pt>
                <c:pt idx="9">
                  <c:v>39.897328843704386</c:v>
                </c:pt>
                <c:pt idx="10">
                  <c:v>34.595225777728032</c:v>
                </c:pt>
                <c:pt idx="11">
                  <c:v>28.851280789586365</c:v>
                </c:pt>
                <c:pt idx="12">
                  <c:v>27.525755023092405</c:v>
                </c:pt>
                <c:pt idx="13">
                  <c:v>20.014442346291951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92.150449713818475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047296"/>
        <c:axId val="254047872"/>
      </c:scatterChart>
      <c:valAx>
        <c:axId val="25404729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47872"/>
        <c:crosses val="autoZero"/>
        <c:crossBetween val="midCat"/>
      </c:valAx>
      <c:valAx>
        <c:axId val="25404787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4729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69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68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40379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2.61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36.690000000000005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190.41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151.6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40379</v>
      </c>
      <c r="C18" s="216"/>
      <c r="D18" s="217"/>
      <c r="E18" s="56">
        <v>0.25</v>
      </c>
      <c r="F18" s="62">
        <v>1024.5</v>
      </c>
      <c r="G18" s="173">
        <f t="shared" ref="G18:G23" si="0">((1.0042-(5*10^-6)*$I18*$I18+5*10^-6*$I18)*1000/0.998206)+$I$10</f>
        <v>1003.6398122231282</v>
      </c>
      <c r="H18" s="174" t="e">
        <f>(1.0042-(5*10^-6)*#REF!*#REF!+5*10^-6*#REF!)*1000/0.998206</f>
        <v>#REF!</v>
      </c>
      <c r="I18" s="48">
        <v>24</v>
      </c>
      <c r="J18" s="179">
        <f t="shared" ref="J18:J23" si="1">(0.004*I18*I18-0.4098*I18+16.689)/1000/980.7</f>
        <v>9.3380238605078004E-6</v>
      </c>
      <c r="K18" s="180"/>
      <c r="L18" s="48">
        <f>I$9-(F18+I$10-1000)/(1035-1000)*(I$9-I$8)</f>
        <v>10.883714285714261</v>
      </c>
      <c r="M18" s="218">
        <f>E$8/(E$8-1)*M$6/$E$9*(F18-G18)/10</f>
        <v>92.169054640500661</v>
      </c>
      <c r="N18" s="219"/>
      <c r="O18" s="220"/>
      <c r="P18" s="135">
        <f t="shared" ref="P18:P31" si="2">(18*J18/(E$8-1)*L18/E18/60)^0.5*10</f>
        <v>8.7034961358664953E-2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40379</v>
      </c>
      <c r="C19" s="138"/>
      <c r="D19" s="139"/>
      <c r="E19" s="56">
        <v>0.5</v>
      </c>
      <c r="F19" s="63">
        <v>1023.6</v>
      </c>
      <c r="G19" s="173">
        <f t="shared" si="0"/>
        <v>1003.6398122231282</v>
      </c>
      <c r="H19" s="174" t="e">
        <f>(1.0042-(5*10^-6)*#REF!*#REF!+5*10^-6*#REF!)*1000/0.998206</f>
        <v>#REF!</v>
      </c>
      <c r="I19" s="48">
        <v>24</v>
      </c>
      <c r="J19" s="176">
        <f t="shared" si="1"/>
        <v>9.3380238605078004E-6</v>
      </c>
      <c r="K19" s="177"/>
      <c r="L19" s="48">
        <f>I$9-(F19+I$10-1000)/(1035-1000)*(I$9-I$8)</f>
        <v>11.122857142857143</v>
      </c>
      <c r="M19" s="175">
        <f>E$8/(E$8-1)*M$6/$E$9*(F19-G19)/10</f>
        <v>88.192477341018261</v>
      </c>
      <c r="N19" s="173"/>
      <c r="O19" s="174"/>
      <c r="P19" s="135">
        <f t="shared" si="2"/>
        <v>6.2215465732295583E-2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40379</v>
      </c>
      <c r="C20" s="138"/>
      <c r="D20" s="139"/>
      <c r="E20" s="56">
        <v>1</v>
      </c>
      <c r="F20" s="63">
        <v>1023.3</v>
      </c>
      <c r="G20" s="173">
        <f t="shared" si="0"/>
        <v>1003.6398122231282</v>
      </c>
      <c r="H20" s="174" t="e">
        <f>(1.0042-(5*10^-6)*#REF!*#REF!+5*10^-6*#REF!)*1000/0.998206</f>
        <v>#REF!</v>
      </c>
      <c r="I20" s="48">
        <v>24</v>
      </c>
      <c r="J20" s="176">
        <f t="shared" si="1"/>
        <v>9.3380238605078004E-6</v>
      </c>
      <c r="K20" s="177"/>
      <c r="L20" s="48">
        <f>I$9-(F20+I$10-1000)/(1035-1000)*(I$9-I$8)</f>
        <v>11.202571428571446</v>
      </c>
      <c r="M20" s="175">
        <f>E$8/(E$8-1)*M$6/$E$9*(F20-G20)/10</f>
        <v>86.86695157452381</v>
      </c>
      <c r="N20" s="173"/>
      <c r="O20" s="174"/>
      <c r="P20" s="135">
        <f t="shared" si="2"/>
        <v>4.4150338722357955E-2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40379</v>
      </c>
      <c r="C21" s="138"/>
      <c r="D21" s="139"/>
      <c r="E21" s="56">
        <v>1.5</v>
      </c>
      <c r="F21" s="63">
        <v>1022.4</v>
      </c>
      <c r="G21" s="173">
        <f t="shared" si="0"/>
        <v>1003.6398122231282</v>
      </c>
      <c r="H21" s="174" t="e">
        <f>(1.0042-(5*10^-6)*#REF!*#REF!+5*10^-6*#REF!)*1000/0.998206</f>
        <v>#REF!</v>
      </c>
      <c r="I21" s="48">
        <v>24</v>
      </c>
      <c r="J21" s="176">
        <f t="shared" si="1"/>
        <v>9.3380238605078004E-6</v>
      </c>
      <c r="K21" s="177"/>
      <c r="L21" s="48">
        <f>I$9-(F21+I$10-1000)/(1035-1000)*(I$9-I$8)</f>
        <v>11.441714285714298</v>
      </c>
      <c r="M21" s="175">
        <f>E$8/(E$8-1)*M$6/$E$9*(F21-G21)/10</f>
        <v>82.89037427504141</v>
      </c>
      <c r="N21" s="173"/>
      <c r="O21" s="174"/>
      <c r="P21" s="135">
        <f t="shared" si="2"/>
        <v>3.6431336079132778E-2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40379</v>
      </c>
      <c r="C22" s="182"/>
      <c r="D22" s="183"/>
      <c r="E22" s="57">
        <v>2</v>
      </c>
      <c r="F22" s="64">
        <v>1021.9</v>
      </c>
      <c r="G22" s="194">
        <f t="shared" si="0"/>
        <v>1003.6398122231282</v>
      </c>
      <c r="H22" s="195" t="e">
        <f>(1.0042-(5*10^-6)*#REF!*#REF!+5*10^-6*#REF!)*1000/0.998206</f>
        <v>#REF!</v>
      </c>
      <c r="I22" s="49">
        <v>24</v>
      </c>
      <c r="J22" s="204">
        <f t="shared" si="1"/>
        <v>9.3380238605078004E-6</v>
      </c>
      <c r="K22" s="205"/>
      <c r="L22" s="49">
        <f>I$9-(F22+I$10-1000)/(1035-1000)*(I$9-I$8)</f>
        <v>11.57457142857144</v>
      </c>
      <c r="M22" s="196">
        <f>E$8/(E$8-1)*M$6/$E$9*(F22-G22)/10</f>
        <v>80.681164664217818</v>
      </c>
      <c r="N22" s="194"/>
      <c r="O22" s="195"/>
      <c r="P22" s="187">
        <f t="shared" si="2"/>
        <v>3.1733110269025575E-2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40379.00277777778</v>
      </c>
      <c r="C23" s="185"/>
      <c r="D23" s="186"/>
      <c r="E23" s="58">
        <v>4</v>
      </c>
      <c r="F23" s="65">
        <v>1020.2</v>
      </c>
      <c r="G23" s="189">
        <f t="shared" si="0"/>
        <v>1003.6398122231282</v>
      </c>
      <c r="H23" s="190" t="e">
        <f>(1.0042-(5*10^-6)*#REF!*#REF!+5*10^-6*#REF!)*1000/0.998206</f>
        <v>#REF!</v>
      </c>
      <c r="I23" s="50">
        <v>24</v>
      </c>
      <c r="J23" s="206">
        <f t="shared" si="1"/>
        <v>9.3380238605078004E-6</v>
      </c>
      <c r="K23" s="207"/>
      <c r="L23" s="51">
        <f t="shared" ref="L23:L31" si="3">I$9-(F23+I$10-1000)/(1035-1000)*(I$9-I$8)-$I$7/$M$7/2</f>
        <v>10.816866180048656</v>
      </c>
      <c r="M23" s="191">
        <f t="shared" ref="M23:M31" si="4">E$8/(E$8-1)*M$6/E$9*(F23-G23)/10</f>
        <v>73.169851987417857</v>
      </c>
      <c r="N23" s="189"/>
      <c r="O23" s="190"/>
      <c r="P23" s="192">
        <f t="shared" si="2"/>
        <v>2.169181599457045E-2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1" si="5">$P$4+(E24/60/24)</f>
        <v>40379.005555555559</v>
      </c>
      <c r="C24" s="138"/>
      <c r="D24" s="139"/>
      <c r="E24" s="59">
        <v>8</v>
      </c>
      <c r="F24" s="66">
        <v>1018.3</v>
      </c>
      <c r="G24" s="173">
        <f t="shared" ref="G24:G31" si="6">((1.0042-(5*10^-6)*$I24*$I24+5*10^-6*$I24)*1000/0.998206)+$I$10</f>
        <v>1003.6398122231282</v>
      </c>
      <c r="H24" s="174" t="e">
        <f>(1.0042-(5*10^-6)*#REF!*#REF!+5*10^-6*#REF!)*1000/0.998206</f>
        <v>#REF!</v>
      </c>
      <c r="I24" s="48">
        <v>24</v>
      </c>
      <c r="J24" s="176">
        <f t="shared" ref="J24:J31" si="7">(0.004*I24*I24-0.4098*I24+16.689)/1000/980.7</f>
        <v>9.3380238605078004E-6</v>
      </c>
      <c r="K24" s="177"/>
      <c r="L24" s="48">
        <f t="shared" si="3"/>
        <v>11.321723322905822</v>
      </c>
      <c r="M24" s="175">
        <f t="shared" si="4"/>
        <v>64.774855466287775</v>
      </c>
      <c r="N24" s="173"/>
      <c r="O24" s="174"/>
      <c r="P24" s="135">
        <f t="shared" si="2"/>
        <v>1.5692294653303324E-2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40379.011111111111</v>
      </c>
      <c r="C25" s="138"/>
      <c r="D25" s="139"/>
      <c r="E25" s="58">
        <v>16</v>
      </c>
      <c r="F25" s="66">
        <v>1016.1</v>
      </c>
      <c r="G25" s="173">
        <f t="shared" si="6"/>
        <v>1003.6398122231282</v>
      </c>
      <c r="H25" s="174" t="e">
        <f>(1.0042-(5*10^-6)*#REF!*#REF!+5*10^-6*#REF!)*1000/0.998206</f>
        <v>#REF!</v>
      </c>
      <c r="I25" s="48">
        <v>24</v>
      </c>
      <c r="J25" s="176">
        <f t="shared" si="7"/>
        <v>9.3380238605078004E-6</v>
      </c>
      <c r="K25" s="177"/>
      <c r="L25" s="48">
        <f t="shared" si="3"/>
        <v>11.906294751477233</v>
      </c>
      <c r="M25" s="175">
        <f t="shared" si="4"/>
        <v>55.054333178664216</v>
      </c>
      <c r="N25" s="173"/>
      <c r="O25" s="174"/>
      <c r="P25" s="135">
        <f t="shared" si="2"/>
        <v>1.1378984413063772E-2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40379.022222222222</v>
      </c>
      <c r="C26" s="138"/>
      <c r="D26" s="139"/>
      <c r="E26" s="56">
        <v>32</v>
      </c>
      <c r="F26" s="66">
        <v>1015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12.198580465762952</v>
      </c>
      <c r="M26" s="175">
        <f t="shared" si="4"/>
        <v>49.176009209163617</v>
      </c>
      <c r="N26" s="173"/>
      <c r="O26" s="174"/>
      <c r="P26" s="135">
        <f t="shared" si="2"/>
        <v>8.2423569625945572E-3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40379.044444444444</v>
      </c>
      <c r="C27" s="138"/>
      <c r="D27" s="139"/>
      <c r="E27" s="56">
        <v>64</v>
      </c>
      <c r="F27" s="66">
        <v>1012.9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12.756580465762958</v>
      </c>
      <c r="M27" s="175">
        <f t="shared" si="4"/>
        <v>39.897328843704386</v>
      </c>
      <c r="N27" s="173"/>
      <c r="O27" s="174"/>
      <c r="P27" s="135">
        <f t="shared" si="2"/>
        <v>5.960036372041436E-3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40379.088888888888</v>
      </c>
      <c r="C28" s="138"/>
      <c r="D28" s="139"/>
      <c r="E28" s="56">
        <v>128</v>
      </c>
      <c r="F28" s="66">
        <v>1011.7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13.075437608620083</v>
      </c>
      <c r="M28" s="175">
        <f t="shared" si="4"/>
        <v>34.595225777728032</v>
      </c>
      <c r="N28" s="173"/>
      <c r="O28" s="174"/>
      <c r="P28" s="135">
        <f t="shared" si="2"/>
        <v>4.2667273551028626E-3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40379.177777777775</v>
      </c>
      <c r="C29" s="138"/>
      <c r="D29" s="139"/>
      <c r="E29" s="56">
        <v>256</v>
      </c>
      <c r="F29" s="66">
        <v>1010.4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13.420866180048673</v>
      </c>
      <c r="M29" s="175">
        <f t="shared" si="4"/>
        <v>28.851280789586365</v>
      </c>
      <c r="N29" s="173"/>
      <c r="O29" s="174"/>
      <c r="P29" s="135">
        <f t="shared" si="2"/>
        <v>3.0566242269537041E-3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40379.311805555553</v>
      </c>
      <c r="C30" s="138"/>
      <c r="D30" s="139"/>
      <c r="E30" s="56">
        <v>449</v>
      </c>
      <c r="F30" s="66">
        <v>1010.1</v>
      </c>
      <c r="G30" s="173">
        <f t="shared" si="6"/>
        <v>1003.8702255846989</v>
      </c>
      <c r="H30" s="174" t="e">
        <f>(1.0042-(5*10^-6)*#REF!*#REF!+5*10^-6*#REF!)*1000/0.998206</f>
        <v>#REF!</v>
      </c>
      <c r="I30" s="48">
        <v>23</v>
      </c>
      <c r="J30" s="176">
        <f t="shared" si="7"/>
        <v>9.5641888447027625E-6</v>
      </c>
      <c r="K30" s="177"/>
      <c r="L30" s="48">
        <f t="shared" si="3"/>
        <v>13.500580465762948</v>
      </c>
      <c r="M30" s="175">
        <f t="shared" si="4"/>
        <v>27.525755023092405</v>
      </c>
      <c r="N30" s="173"/>
      <c r="O30" s="174"/>
      <c r="P30" s="135">
        <f t="shared" si="2"/>
        <v>2.314860428922671E-3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40379.932638888888</v>
      </c>
      <c r="C31" s="138"/>
      <c r="D31" s="139"/>
      <c r="E31" s="56">
        <v>1343</v>
      </c>
      <c r="F31" s="66">
        <v>1008.4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13.952294751477245</v>
      </c>
      <c r="M31" s="175">
        <f t="shared" si="4"/>
        <v>20.014442346291951</v>
      </c>
      <c r="N31" s="173"/>
      <c r="O31" s="174"/>
      <c r="P31" s="135">
        <f t="shared" si="2"/>
        <v>1.3606817990824826E-3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/>
      <c r="C32" s="138"/>
      <c r="D32" s="139"/>
      <c r="E32" s="56"/>
      <c r="F32" s="66"/>
      <c r="G32" s="173"/>
      <c r="H32" s="174"/>
      <c r="I32" s="48"/>
      <c r="J32" s="176"/>
      <c r="K32" s="177"/>
      <c r="L32" s="48"/>
      <c r="M32" s="175"/>
      <c r="N32" s="173"/>
      <c r="O32" s="174"/>
      <c r="P32" s="135"/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/>
      <c r="C33" s="138"/>
      <c r="D33" s="139"/>
      <c r="E33" s="56"/>
      <c r="F33" s="66"/>
      <c r="G33" s="173"/>
      <c r="H33" s="174"/>
      <c r="I33" s="48"/>
      <c r="J33" s="176"/>
      <c r="K33" s="177"/>
      <c r="L33" s="48"/>
      <c r="M33" s="175"/>
      <c r="N33" s="173"/>
      <c r="O33" s="174"/>
      <c r="P33" s="135"/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2.88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25.047167621081741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7.8495502861815201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92.150449713818475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8" sqref="O18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GS122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5R-8 55-59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2012-09-25T15:01:38Z</dcterms:modified>
</cp:coreProperties>
</file>