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E9" i="4" l="1"/>
  <c r="F40" i="4"/>
  <c r="G31" i="4"/>
  <c r="M31" i="4"/>
  <c r="J31" i="4"/>
  <c r="L31" i="4"/>
  <c r="P31" i="4"/>
  <c r="G30" i="4"/>
  <c r="M30" i="4"/>
  <c r="J30" i="4"/>
  <c r="L30" i="4"/>
  <c r="P30" i="4"/>
  <c r="M39" i="4"/>
  <c r="F41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24" i="4"/>
  <c r="P19" i="4"/>
  <c r="P2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<sst xmlns="http://schemas.openxmlformats.org/spreadsheetml/2006/main" count="83" uniqueCount="69">
  <si>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</si>
  <si>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</si>
  <si>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</si>
  <si>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</si>
  <si>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</si>
  <si>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</si>
  <si>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</si>
  <si>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</si>
  <si>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</si>
  <si>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</si>
  <si>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</si>
  <si>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</si>
  <si>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</si>
  <si>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</si>
  <si>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</si>
  <si>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</si>
  <si>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</si>
  <si>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</si>
  <si>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</si>
  <si>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</si>
  <si>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</si>
  <si>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</si>
  <si>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</si>
  <si>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</si>
  <si>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</si>
  <si>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</si>
  <si>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</si>
  <si>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</si>
  <si>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</si>
  <si>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</si>
  <si>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</si>
  <si>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</si>
  <si>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</si>
  <si>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</si>
  <si>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</si>
  <si>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</si>
  <si>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</si>
  <si>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</si>
  <si>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</si>
  <si>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</si>
  <si>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</si>
  <si>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</si>
  <si>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</si>
  <si>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</si>
  <si>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</si>
  <si>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</si>
  <si>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</si>
  <si>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</si>
  <si>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</si>
  <si>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</si>
  <si>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</si>
  <si>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</si>
  <si>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</si>
  <si>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</si>
  <si>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</si>
  <si>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</si>
  <si>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</si>
  <si>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</si>
  <si>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</si>
  <si>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</si>
  <si>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</si>
  <si>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</si>
  <si>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</si>
  <si>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</si>
  <si>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</si>
  <si>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</si>
  <si>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5R-1 126-129.5 cm</t>
  </si>
  <si>
    <t>JND</t>
  </si>
  <si>
    <t>GS115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</si>
</sst>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5" fontId="1" fillId="0" borderId="0" xfId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393216"/>
        <c:axId val="263393792"/>
      </c:scatterChart>
      <c:valAx>
        <c:axId val="26339321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393792"/>
        <c:crosses val="autoZero"/>
        <c:crossBetween val="midCat"/>
      </c:valAx>
      <c:valAx>
        <c:axId val="26339379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3932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2"/>
          <c:order val="0"/>
          <c:tx>
            <c:v>Hydrometer Data (71)</c:v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Results!$W$18:$W$34</c:f>
              <c:numCache>
                <c:formatCode>General</c:formatCode>
                <c:ptCount val="17"/>
                <c:pt idx="0">
                  <c:v>8.7754048548762384E-2</c:v>
                </c:pt>
                <c:pt idx="1">
                  <c:v>6.2352265757409583E-2</c:v>
                </c:pt>
                <c:pt idx="2">
                  <c:v>4.4564541567442766E-2</c:v>
                </c:pt>
                <c:pt idx="3">
                  <c:v>3.664298259481933E-2</c:v>
                </c:pt>
                <c:pt idx="4">
                  <c:v>3.1844106265456348E-2</c:v>
                </c:pt>
                <c:pt idx="5">
                  <c:v>2.1844614919640924E-2</c:v>
                </c:pt>
                <c:pt idx="6">
                  <c:v>1.5615875922136955E-2</c:v>
                </c:pt>
                <c:pt idx="7">
                  <c:v>1.1186753105746803E-2</c:v>
                </c:pt>
                <c:pt idx="8">
                  <c:v>8.0112140056948656E-3</c:v>
                </c:pt>
                <c:pt idx="9">
                  <c:v>5.6776703886869803E-3</c:v>
                </c:pt>
                <c:pt idx="10">
                  <c:v>4.1445958659035234E-3</c:v>
                </c:pt>
                <c:pt idx="11">
                  <c:v>2.9893112887346045E-3</c:v>
                </c:pt>
                <c:pt idx="12">
                  <c:v>1.3689896541852233E-3</c:v>
                </c:pt>
                <c:pt idx="13">
                  <c:v>9.4110652150904183E-4</c:v>
                </c:pt>
                <c:pt idx="14">
                  <c:v>7.7695524570038925E-4</c:v>
                </c:pt>
                <c:pt idx="15">
                  <c:v>5.4278228954868679E-4</c:v>
                </c:pt>
                <c:pt idx="16">
                  <c:v>5.0464308287186403E-4</c:v>
                </c:pt>
              </c:numCache>
            </c:numRef>
          </c:xVal>
          <c:yVal>
            <c:numRef>
              <c:f>Results!$T$18:$T$34</c:f>
              <c:numCache>
                <c:formatCode>General</c:formatCode>
                <c:ptCount val="17"/>
                <c:pt idx="0">
                  <c:v>87.855486010310671</c:v>
                </c:pt>
                <c:pt idx="1">
                  <c:v>86.135340026818952</c:v>
                </c:pt>
                <c:pt idx="2">
                  <c:v>82.265011563962418</c:v>
                </c:pt>
                <c:pt idx="3">
                  <c:v>79.684792588724576</c:v>
                </c:pt>
                <c:pt idx="4">
                  <c:v>78.394683101105898</c:v>
                </c:pt>
                <c:pt idx="5">
                  <c:v>69.793953183646735</c:v>
                </c:pt>
                <c:pt idx="6">
                  <c:v>65.923624720790215</c:v>
                </c:pt>
                <c:pt idx="7">
                  <c:v>61.19322326618758</c:v>
                </c:pt>
                <c:pt idx="8">
                  <c:v>56.462821811584945</c:v>
                </c:pt>
                <c:pt idx="9">
                  <c:v>55.602748819838837</c:v>
                </c:pt>
                <c:pt idx="10">
                  <c:v>43.131690439523148</c:v>
                </c:pt>
                <c:pt idx="11">
                  <c:v>34.960997017937046</c:v>
                </c:pt>
                <c:pt idx="12">
                  <c:v>22.489938637621361</c:v>
                </c:pt>
                <c:pt idx="13">
                  <c:v>19.479683166510462</c:v>
                </c:pt>
                <c:pt idx="14">
                  <c:v>16.899464191272614</c:v>
                </c:pt>
                <c:pt idx="15">
                  <c:v>11.308989744924357</c:v>
                </c:pt>
                <c:pt idx="16">
                  <c:v>11.308989744924357</c:v>
                </c:pt>
              </c:numCache>
            </c:numRef>
          </c:yVal>
          <c:smooth val="0"/>
        </c:ser>
        <c:ser>
          <c:idx val="3"/>
          <c:order val="1"/>
          <c:tx>
            <c:v>Sieve Data (71)</c:v>
          </c:tx>
          <c:spPr>
            <a:ln>
              <a:noFill/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Results!$X$41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Results!$X$40</c:f>
              <c:numCache>
                <c:formatCode>0.00</c:formatCode>
                <c:ptCount val="1"/>
                <c:pt idx="0">
                  <c:v>92.910447761194021</c:v>
                </c:pt>
              </c:numCache>
            </c:numRef>
          </c:yVal>
          <c:smooth val="0"/>
        </c:ser>
        <c:ser>
          <c:idx val="1"/>
          <c:order val="2"/>
          <c:tx>
            <c:v>Hydrometer Data (115)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9.0483224324910683E-2</c:v>
                </c:pt>
                <c:pt idx="1">
                  <c:v>6.4635892716555732E-2</c:v>
                </c:pt>
                <c:pt idx="2">
                  <c:v>4.6213336517175851E-2</c:v>
                </c:pt>
                <c:pt idx="3">
                  <c:v>3.7980138380472393E-2</c:v>
                </c:pt>
                <c:pt idx="4">
                  <c:v>3.3139686012328425E-2</c:v>
                </c:pt>
                <c:pt idx="5">
                  <c:v>2.2659134995853935E-2</c:v>
                </c:pt>
                <c:pt idx="6">
                  <c:v>1.6203852757361515E-2</c:v>
                </c:pt>
                <c:pt idx="7">
                  <c:v>1.1584720302716383E-2</c:v>
                </c:pt>
                <c:pt idx="8">
                  <c:v>8.3068063542352105E-3</c:v>
                </c:pt>
                <c:pt idx="9">
                  <c:v>5.9602582782750588E-3</c:v>
                </c:pt>
                <c:pt idx="10">
                  <c:v>4.279072600700852E-3</c:v>
                </c:pt>
                <c:pt idx="11">
                  <c:v>3.0032543610918521E-3</c:v>
                </c:pt>
                <c:pt idx="12">
                  <c:v>2.3582593141002052E-3</c:v>
                </c:pt>
                <c:pt idx="13">
                  <c:v>1.2992463966452581E-3</c:v>
                </c:pt>
                <c:pt idx="14">
                  <c:v>8.5987193771251149E-4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91.010080121888194</c:v>
                </c:pt>
                <c:pt idx="1">
                  <c:v>86.41613124727904</c:v>
                </c:pt>
                <c:pt idx="2">
                  <c:v>81.311743608824955</c:v>
                </c:pt>
                <c:pt idx="3">
                  <c:v>78.249111025752967</c:v>
                </c:pt>
                <c:pt idx="4">
                  <c:v>74.676039678834854</c:v>
                </c:pt>
                <c:pt idx="5">
                  <c:v>67.019458221153712</c:v>
                </c:pt>
                <c:pt idx="6">
                  <c:v>61.915070582699613</c:v>
                </c:pt>
                <c:pt idx="7">
                  <c:v>56.810682944245528</c:v>
                </c:pt>
                <c:pt idx="8">
                  <c:v>50.174979014255428</c:v>
                </c:pt>
                <c:pt idx="9">
                  <c:v>43.028836320419231</c:v>
                </c:pt>
                <c:pt idx="10">
                  <c:v>35.372254862738089</c:v>
                </c:pt>
                <c:pt idx="11">
                  <c:v>31.288744751975042</c:v>
                </c:pt>
                <c:pt idx="12">
                  <c:v>30.778305988129517</c:v>
                </c:pt>
                <c:pt idx="13">
                  <c:v>27.71567340505694</c:v>
                </c:pt>
                <c:pt idx="14">
                  <c:v>21.079969475066854</c:v>
                </c:pt>
              </c:numCache>
            </c:numRef>
          </c:yVal>
          <c:smooth val="0"/>
        </c:ser>
        <c:ser>
          <c:idx val="0"/>
          <c:order val="3"/>
          <c:tx>
            <c:v>Sieve Data (115)</c:v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92.75545713381851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395520"/>
        <c:axId val="263396096"/>
      </c:scatterChart>
      <c:valAx>
        <c:axId val="263395520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396096"/>
        <c:crosses val="autoZero"/>
        <c:crossBetween val="midCat"/>
      </c:valAx>
      <c:valAx>
        <c:axId val="263396096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395520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617229005794561"/>
          <c:y val="0.17637813502478858"/>
          <c:w val="0.24592719388337328"/>
          <c:h val="0.1784806065908428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topLeftCell="H4" workbookViewId="0">
      <selection activeCell="X40" sqref="X4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7.3320312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3"/>
    </row>
    <row r="2" spans="1:26" ht="17.25" customHeight="1" x14ac:dyDescent="0.25">
      <c r="A2" s="3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202" t="s">
        <v>31</v>
      </c>
      <c r="N2" s="202"/>
      <c r="O2" s="202"/>
      <c r="P2" s="215" t="s">
        <v>68</v>
      </c>
      <c r="Q2" s="216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03" t="s">
        <v>21</v>
      </c>
      <c r="C3" s="122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1" t="s">
        <v>36</v>
      </c>
      <c r="N3" s="121"/>
      <c r="O3" s="121"/>
      <c r="P3" s="219" t="s">
        <v>67</v>
      </c>
      <c r="Q3" s="220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1" t="s">
        <v>37</v>
      </c>
      <c r="N4" s="121"/>
      <c r="O4" s="121"/>
      <c r="P4" s="217">
        <v>40374</v>
      </c>
      <c r="Q4" s="218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03" t="s">
        <v>22</v>
      </c>
      <c r="C5" s="122"/>
      <c r="D5" s="40" t="s">
        <v>65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03" t="s">
        <v>23</v>
      </c>
      <c r="C6" s="122"/>
      <c r="D6" s="115" t="s">
        <v>66</v>
      </c>
      <c r="E6" s="40"/>
      <c r="F6" s="30"/>
      <c r="G6" s="68"/>
      <c r="H6" s="26" t="s">
        <v>16</v>
      </c>
      <c r="I6" s="104">
        <v>98</v>
      </c>
      <c r="J6" s="30"/>
      <c r="K6" s="102"/>
      <c r="L6" s="26" t="s">
        <v>15</v>
      </c>
      <c r="M6" s="213">
        <v>1000</v>
      </c>
      <c r="N6" s="213"/>
      <c r="O6" s="29" t="s">
        <v>12</v>
      </c>
      <c r="R6" s="11"/>
      <c r="T6" s="22"/>
      <c r="U6" s="99"/>
      <c r="V6" s="102"/>
      <c r="W6" s="102"/>
      <c r="X6" s="107"/>
      <c r="Y6" s="108"/>
      <c r="Z6" s="102"/>
    </row>
    <row r="7" spans="1:26" ht="17.25" customHeight="1" x14ac:dyDescent="0.25">
      <c r="A7" s="3"/>
      <c r="B7" s="203" t="s">
        <v>24</v>
      </c>
      <c r="C7" s="122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14">
        <v>28.77</v>
      </c>
      <c r="N7" s="214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4">
        <v>2.63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60</v>
      </c>
      <c r="M8" s="35"/>
      <c r="N8" s="35"/>
      <c r="O8" s="35"/>
      <c r="Q8" s="105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31.609999999999957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02" t="s">
        <v>61</v>
      </c>
      <c r="M9" s="202"/>
      <c r="N9" s="202"/>
      <c r="O9" s="195">
        <v>197.07</v>
      </c>
      <c r="P9" s="195"/>
      <c r="Q9" t="s">
        <v>11</v>
      </c>
      <c r="R9" s="11"/>
      <c r="T9" s="22"/>
      <c r="U9" s="111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2" t="s">
        <v>62</v>
      </c>
      <c r="M10" s="122"/>
      <c r="N10" s="122"/>
      <c r="O10" s="196">
        <v>162.75</v>
      </c>
      <c r="P10" s="196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04" t="s">
        <v>3</v>
      </c>
      <c r="K14" s="205"/>
      <c r="L14" s="206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36" t="s">
        <v>46</v>
      </c>
      <c r="C15" s="137"/>
      <c r="D15" s="138"/>
      <c r="E15" s="154" t="s">
        <v>56</v>
      </c>
      <c r="F15" s="157" t="s">
        <v>47</v>
      </c>
      <c r="G15" s="160" t="s">
        <v>48</v>
      </c>
      <c r="H15" s="161"/>
      <c r="I15" s="151" t="s">
        <v>43</v>
      </c>
      <c r="J15" s="136" t="s">
        <v>55</v>
      </c>
      <c r="K15" s="138"/>
      <c r="L15" s="151" t="s">
        <v>49</v>
      </c>
      <c r="M15" s="136" t="s">
        <v>44</v>
      </c>
      <c r="N15" s="137"/>
      <c r="O15" s="138"/>
      <c r="P15" s="145" t="s">
        <v>63</v>
      </c>
      <c r="Q15" s="146"/>
      <c r="R15" s="3"/>
      <c r="T15" s="136" t="s">
        <v>44</v>
      </c>
      <c r="U15" s="137"/>
      <c r="V15" s="138"/>
      <c r="W15" s="145" t="s">
        <v>63</v>
      </c>
      <c r="X15" s="146"/>
      <c r="Y15" s="22"/>
      <c r="Z15" s="22"/>
    </row>
    <row r="16" spans="1:26" x14ac:dyDescent="0.25">
      <c r="A16" s="3"/>
      <c r="B16" s="139"/>
      <c r="C16" s="140"/>
      <c r="D16" s="141"/>
      <c r="E16" s="155"/>
      <c r="F16" s="158"/>
      <c r="G16" s="162"/>
      <c r="H16" s="163"/>
      <c r="I16" s="152"/>
      <c r="J16" s="139"/>
      <c r="K16" s="141"/>
      <c r="L16" s="152"/>
      <c r="M16" s="139"/>
      <c r="N16" s="140"/>
      <c r="O16" s="141"/>
      <c r="P16" s="147"/>
      <c r="Q16" s="148"/>
      <c r="R16" s="3"/>
      <c r="T16" s="139"/>
      <c r="U16" s="140"/>
      <c r="V16" s="141"/>
      <c r="W16" s="147"/>
      <c r="X16" s="148"/>
      <c r="Y16" s="23"/>
      <c r="Z16" s="22"/>
    </row>
    <row r="17" spans="1:37" ht="13.95" customHeight="1" thickBot="1" x14ac:dyDescent="0.3">
      <c r="A17" s="3"/>
      <c r="B17" s="142"/>
      <c r="C17" s="143"/>
      <c r="D17" s="144"/>
      <c r="E17" s="156"/>
      <c r="F17" s="159"/>
      <c r="G17" s="164"/>
      <c r="H17" s="165"/>
      <c r="I17" s="153"/>
      <c r="J17" s="142"/>
      <c r="K17" s="144"/>
      <c r="L17" s="153"/>
      <c r="M17" s="142"/>
      <c r="N17" s="143"/>
      <c r="O17" s="144"/>
      <c r="P17" s="149"/>
      <c r="Q17" s="150"/>
      <c r="R17" s="3"/>
      <c r="T17" s="142"/>
      <c r="U17" s="143"/>
      <c r="V17" s="144"/>
      <c r="W17" s="149"/>
      <c r="X17" s="150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07">
        <f>$P$4</f>
        <v>40374</v>
      </c>
      <c r="C18" s="208"/>
      <c r="D18" s="209"/>
      <c r="E18" s="56">
        <v>0.25</v>
      </c>
      <c r="F18" s="62">
        <v>1021.7</v>
      </c>
      <c r="G18" s="166">
        <f t="shared" ref="G18:G23" si="0">((1.0042-(5*10^-6)*$I18*$I18+5*10^-6*$I18)*1000/0.998206)+$I$10</f>
        <v>1003.8702255846989</v>
      </c>
      <c r="H18" s="167" t="e">
        <f>(1.0042-(5*10^-6)*#REF!*#REF!+5*10^-6*#REF!)*1000/0.998206</f>
        <v>#REF!</v>
      </c>
      <c r="I18" s="48">
        <v>23</v>
      </c>
      <c r="J18" s="172">
        <f t="shared" ref="J18:J23" si="1">(0.004*I18*I18-0.4098*I18+16.689)/1000/980.7</f>
        <v>9.5641888447027625E-6</v>
      </c>
      <c r="K18" s="173"/>
      <c r="L18" s="48">
        <f>I$9-(F18+I$10-1000)/(1035-1000)*(I$9-I$8)</f>
        <v>11.62771428571428</v>
      </c>
      <c r="M18" s="210">
        <f>E$8/(E$8-1)*M$6/$E$9*(F18-G18)/10</f>
        <v>91.010080121888194</v>
      </c>
      <c r="N18" s="211"/>
      <c r="O18" s="212"/>
      <c r="P18" s="128">
        <f t="shared" ref="P18:P32" si="2">(18*J18/(E$8-1)*L18/E18/60)^0.5*10</f>
        <v>9.0483224324910683E-2</v>
      </c>
      <c r="Q18" s="129"/>
      <c r="R18" s="3"/>
      <c r="T18">
        <v>87.855486010310671</v>
      </c>
      <c r="V18" s="29"/>
      <c r="W18" s="100">
        <v>8.7754048548762384E-2</v>
      </c>
      <c r="X18" s="29"/>
      <c r="Y18" s="29"/>
      <c r="Z18" s="171"/>
      <c r="AA18" s="171"/>
      <c r="AB18" s="171"/>
      <c r="AC18" s="171"/>
      <c r="AD18" s="30"/>
      <c r="AE18" s="30"/>
      <c r="AF18" s="30"/>
      <c r="AG18" s="30"/>
      <c r="AH18" s="30"/>
      <c r="AI18" s="30"/>
    </row>
    <row r="19" spans="1:37" ht="14.25" customHeight="1" x14ac:dyDescent="0.25">
      <c r="A19" s="3"/>
      <c r="B19" s="130">
        <f>$P$4</f>
        <v>40374</v>
      </c>
      <c r="C19" s="131"/>
      <c r="D19" s="132"/>
      <c r="E19" s="56">
        <v>0.5</v>
      </c>
      <c r="F19" s="63">
        <v>1020.8</v>
      </c>
      <c r="G19" s="166">
        <f t="shared" si="0"/>
        <v>1003.8702255846989</v>
      </c>
      <c r="H19" s="167" t="e">
        <f>(1.0042-(5*10^-6)*#REF!*#REF!+5*10^-6*#REF!)*1000/0.998206</f>
        <v>#REF!</v>
      </c>
      <c r="I19" s="48">
        <v>23</v>
      </c>
      <c r="J19" s="169">
        <f t="shared" si="1"/>
        <v>9.5641888447027625E-6</v>
      </c>
      <c r="K19" s="170"/>
      <c r="L19" s="48">
        <f>I$9-(F19+I$10-1000)/(1035-1000)*(I$9-I$8)</f>
        <v>11.86685714285716</v>
      </c>
      <c r="M19" s="168">
        <f>E$8/(E$8-1)*M$6/$E$9*(F19-G19)/10</f>
        <v>86.41613124727904</v>
      </c>
      <c r="N19" s="166"/>
      <c r="O19" s="167"/>
      <c r="P19" s="128">
        <f t="shared" si="2"/>
        <v>6.4635892716555732E-2</v>
      </c>
      <c r="Q19" s="129"/>
      <c r="R19" s="3"/>
      <c r="T19">
        <v>86.135340026818952</v>
      </c>
      <c r="V19" s="29"/>
      <c r="W19" s="29">
        <v>6.2352265757409583E-2</v>
      </c>
      <c r="X19" s="72"/>
      <c r="Y19" s="30"/>
      <c r="Z19" s="30"/>
      <c r="AA19" s="30"/>
      <c r="AB19" s="30"/>
      <c r="AC19" s="117"/>
      <c r="AD19" s="117"/>
      <c r="AE19" s="118"/>
      <c r="AF19" s="118"/>
      <c r="AG19" s="101"/>
      <c r="AH19" s="101"/>
      <c r="AI19" s="30"/>
    </row>
    <row r="20" spans="1:37" ht="14.25" customHeight="1" x14ac:dyDescent="0.25">
      <c r="A20" s="3"/>
      <c r="B20" s="130">
        <f>$P$4</f>
        <v>40374</v>
      </c>
      <c r="C20" s="131"/>
      <c r="D20" s="132"/>
      <c r="E20" s="56">
        <v>1</v>
      </c>
      <c r="F20" s="63">
        <v>1019.8</v>
      </c>
      <c r="G20" s="166">
        <f t="shared" si="0"/>
        <v>1003.8702255846989</v>
      </c>
      <c r="H20" s="167" t="e">
        <f>(1.0042-(5*10^-6)*#REF!*#REF!+5*10^-6*#REF!)*1000/0.998206</f>
        <v>#REF!</v>
      </c>
      <c r="I20" s="48">
        <v>23</v>
      </c>
      <c r="J20" s="169">
        <f t="shared" si="1"/>
        <v>9.5641888447027625E-6</v>
      </c>
      <c r="K20" s="170"/>
      <c r="L20" s="48">
        <f>I$9-(F20+I$10-1000)/(1035-1000)*(I$9-I$8)</f>
        <v>12.132571428571445</v>
      </c>
      <c r="M20" s="168">
        <f>E$8/(E$8-1)*M$6/$E$9*(F20-G20)/10</f>
        <v>81.311743608824955</v>
      </c>
      <c r="N20" s="166"/>
      <c r="O20" s="167"/>
      <c r="P20" s="128">
        <f t="shared" si="2"/>
        <v>4.6213336517175851E-2</v>
      </c>
      <c r="Q20" s="129"/>
      <c r="R20" s="3"/>
      <c r="T20">
        <v>82.265011563962418</v>
      </c>
      <c r="V20" s="29"/>
      <c r="W20" s="29">
        <v>4.4564541567442766E-2</v>
      </c>
      <c r="X20" s="73"/>
      <c r="Y20" s="30"/>
      <c r="Z20" s="30"/>
      <c r="AA20" s="30"/>
      <c r="AB20" s="30"/>
      <c r="AC20" s="119"/>
      <c r="AD20" s="119"/>
      <c r="AE20" s="118"/>
      <c r="AF20" s="118"/>
      <c r="AG20" s="101"/>
      <c r="AH20" s="101"/>
      <c r="AI20" s="30"/>
    </row>
    <row r="21" spans="1:37" ht="14.25" customHeight="1" x14ac:dyDescent="0.25">
      <c r="A21" s="3"/>
      <c r="B21" s="130">
        <f>$P$4</f>
        <v>40374</v>
      </c>
      <c r="C21" s="131"/>
      <c r="D21" s="132"/>
      <c r="E21" s="56">
        <v>1.5</v>
      </c>
      <c r="F21" s="63">
        <v>1019.2</v>
      </c>
      <c r="G21" s="166">
        <f t="shared" si="0"/>
        <v>1003.8702255846989</v>
      </c>
      <c r="H21" s="167" t="e">
        <f>(1.0042-(5*10^-6)*#REF!*#REF!+5*10^-6*#REF!)*1000/0.998206</f>
        <v>#REF!</v>
      </c>
      <c r="I21" s="48">
        <v>23</v>
      </c>
      <c r="J21" s="169">
        <f t="shared" si="1"/>
        <v>9.5641888447027625E-6</v>
      </c>
      <c r="K21" s="170"/>
      <c r="L21" s="48">
        <f>I$9-(F21+I$10-1000)/(1035-1000)*(I$9-I$8)</f>
        <v>12.291999999999994</v>
      </c>
      <c r="M21" s="168">
        <f>E$8/(E$8-1)*M$6/$E$9*(F21-G21)/10</f>
        <v>78.249111025752967</v>
      </c>
      <c r="N21" s="166"/>
      <c r="O21" s="167"/>
      <c r="P21" s="128">
        <f t="shared" si="2"/>
        <v>3.7980138380472393E-2</v>
      </c>
      <c r="Q21" s="129"/>
      <c r="R21" s="3"/>
      <c r="T21">
        <v>79.684792588724576</v>
      </c>
      <c r="V21" s="29"/>
      <c r="W21" s="29">
        <v>3.664298259481933E-2</v>
      </c>
      <c r="X21" s="74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7" ht="14.25" customHeight="1" x14ac:dyDescent="0.25">
      <c r="A22" s="3"/>
      <c r="B22" s="174">
        <f>$P$4</f>
        <v>40374</v>
      </c>
      <c r="C22" s="175"/>
      <c r="D22" s="176"/>
      <c r="E22" s="57">
        <v>2</v>
      </c>
      <c r="F22" s="64">
        <v>1018.5</v>
      </c>
      <c r="G22" s="187">
        <f t="shared" si="0"/>
        <v>1003.8702255846989</v>
      </c>
      <c r="H22" s="188" t="e">
        <f>(1.0042-(5*10^-6)*#REF!*#REF!+5*10^-6*#REF!)*1000/0.998206</f>
        <v>#REF!</v>
      </c>
      <c r="I22" s="49">
        <v>23</v>
      </c>
      <c r="J22" s="197">
        <f t="shared" si="1"/>
        <v>9.5641888447027625E-6</v>
      </c>
      <c r="K22" s="198"/>
      <c r="L22" s="49">
        <f>I$9-(F22+I$10-1000)/(1035-1000)*(I$9-I$8)</f>
        <v>12.478000000000005</v>
      </c>
      <c r="M22" s="189">
        <f>E$8/(E$8-1)*M$6/$E$9*(F22-G22)/10</f>
        <v>74.676039678834854</v>
      </c>
      <c r="N22" s="187"/>
      <c r="O22" s="188"/>
      <c r="P22" s="180">
        <f t="shared" si="2"/>
        <v>3.3139686012328425E-2</v>
      </c>
      <c r="Q22" s="181"/>
      <c r="R22" s="3"/>
      <c r="T22">
        <v>78.394683101105898</v>
      </c>
      <c r="V22" s="30"/>
      <c r="W22" s="30">
        <v>3.1844106265456348E-2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7" ht="14.25" customHeight="1" x14ac:dyDescent="0.25">
      <c r="A23" s="3"/>
      <c r="B23" s="177">
        <f>$P$4+(E23/60/24)</f>
        <v>40374.00277777778</v>
      </c>
      <c r="C23" s="178"/>
      <c r="D23" s="179"/>
      <c r="E23" s="58">
        <v>4</v>
      </c>
      <c r="F23" s="65">
        <v>1017</v>
      </c>
      <c r="G23" s="182">
        <f t="shared" si="0"/>
        <v>1003.8702255846989</v>
      </c>
      <c r="H23" s="183" t="e">
        <f>(1.0042-(5*10^-6)*#REF!*#REF!+5*10^-6*#REF!)*1000/0.998206</f>
        <v>#REF!</v>
      </c>
      <c r="I23" s="50">
        <v>23</v>
      </c>
      <c r="J23" s="199">
        <f t="shared" si="1"/>
        <v>9.5641888447027625E-6</v>
      </c>
      <c r="K23" s="200"/>
      <c r="L23" s="51">
        <f t="shared" ref="L23:L32" si="3">I$9-(F23+I$10-1000)/(1035-1000)*(I$9-I$8)-$I$7/$M$7/2</f>
        <v>11.667151894334381</v>
      </c>
      <c r="M23" s="184">
        <f t="shared" ref="M23:M32" si="4">E$8/(E$8-1)*M$6/E$9*(F23-G23)/10</f>
        <v>67.019458221153712</v>
      </c>
      <c r="N23" s="182"/>
      <c r="O23" s="183"/>
      <c r="P23" s="185">
        <f t="shared" si="2"/>
        <v>2.2659134995853935E-2</v>
      </c>
      <c r="Q23" s="186"/>
      <c r="R23" s="3"/>
      <c r="T23">
        <v>69.793953183646735</v>
      </c>
      <c r="V23" s="30"/>
      <c r="W23" s="30">
        <v>2.1844614919640924E-2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7" ht="14.25" customHeight="1" x14ac:dyDescent="0.25">
      <c r="A24" s="3"/>
      <c r="B24" s="130">
        <f t="shared" ref="B24:B32" si="5">$P$4+(E24/60/24)</f>
        <v>40374.005555555559</v>
      </c>
      <c r="C24" s="131"/>
      <c r="D24" s="132"/>
      <c r="E24" s="59">
        <v>8</v>
      </c>
      <c r="F24" s="66">
        <v>1016</v>
      </c>
      <c r="G24" s="166">
        <f t="shared" ref="G24:G32" si="6">((1.0042-(5*10^-6)*$I24*$I24+5*10^-6*$I24)*1000/0.998206)+$I$10</f>
        <v>1003.8702255846989</v>
      </c>
      <c r="H24" s="167" t="e">
        <f>(1.0042-(5*10^-6)*#REF!*#REF!+5*10^-6*#REF!)*1000/0.998206</f>
        <v>#REF!</v>
      </c>
      <c r="I24" s="48">
        <v>23</v>
      </c>
      <c r="J24" s="169">
        <f t="shared" ref="J24:J32" si="7">(0.004*I24*I24-0.4098*I24+16.689)/1000/980.7</f>
        <v>9.5641888447027625E-6</v>
      </c>
      <c r="K24" s="170"/>
      <c r="L24" s="48">
        <f t="shared" si="3"/>
        <v>11.932866180048666</v>
      </c>
      <c r="M24" s="168">
        <f t="shared" si="4"/>
        <v>61.915070582699613</v>
      </c>
      <c r="N24" s="166"/>
      <c r="O24" s="167"/>
      <c r="P24" s="128">
        <f t="shared" si="2"/>
        <v>1.6203852757361515E-2</v>
      </c>
      <c r="Q24" s="129"/>
      <c r="R24" s="3"/>
      <c r="T24">
        <v>65.923624720790215</v>
      </c>
      <c r="V24" s="30"/>
      <c r="W24" s="30">
        <v>1.5615875922136955E-2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7" ht="14.25" customHeight="1" x14ac:dyDescent="0.25">
      <c r="A25" s="3"/>
      <c r="B25" s="130">
        <f t="shared" si="5"/>
        <v>40374.011111111111</v>
      </c>
      <c r="C25" s="131"/>
      <c r="D25" s="132"/>
      <c r="E25" s="58">
        <v>16</v>
      </c>
      <c r="F25" s="66">
        <v>1015</v>
      </c>
      <c r="G25" s="166">
        <f t="shared" si="6"/>
        <v>1003.8702255846989</v>
      </c>
      <c r="H25" s="167" t="e">
        <f>(1.0042-(5*10^-6)*#REF!*#REF!+5*10^-6*#REF!)*1000/0.998206</f>
        <v>#REF!</v>
      </c>
      <c r="I25" s="48">
        <v>23</v>
      </c>
      <c r="J25" s="169">
        <f t="shared" si="7"/>
        <v>9.5641888447027625E-6</v>
      </c>
      <c r="K25" s="170"/>
      <c r="L25" s="48">
        <f t="shared" si="3"/>
        <v>12.198580465762952</v>
      </c>
      <c r="M25" s="168">
        <f t="shared" si="4"/>
        <v>56.810682944245528</v>
      </c>
      <c r="N25" s="166"/>
      <c r="O25" s="167"/>
      <c r="P25" s="128">
        <f t="shared" si="2"/>
        <v>1.1584720302716383E-2</v>
      </c>
      <c r="Q25" s="129"/>
      <c r="R25" s="3"/>
      <c r="T25">
        <v>61.19322326618758</v>
      </c>
      <c r="V25" s="30"/>
      <c r="W25" s="30">
        <v>1.1186753105746803E-2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7" ht="14.25" customHeight="1" x14ac:dyDescent="0.25">
      <c r="A26" s="3"/>
      <c r="B26" s="130">
        <f t="shared" si="5"/>
        <v>40374.022222222222</v>
      </c>
      <c r="C26" s="131"/>
      <c r="D26" s="132"/>
      <c r="E26" s="56">
        <v>32</v>
      </c>
      <c r="F26" s="66">
        <v>1013.7</v>
      </c>
      <c r="G26" s="166">
        <f t="shared" si="6"/>
        <v>1003.8702255846989</v>
      </c>
      <c r="H26" s="167" t="e">
        <f>(1.0042-(5*10^-6)*#REF!*#REF!+5*10^-6*#REF!)*1000/0.998206</f>
        <v>#REF!</v>
      </c>
      <c r="I26" s="48">
        <v>23</v>
      </c>
      <c r="J26" s="169">
        <f t="shared" si="7"/>
        <v>9.5641888447027625E-6</v>
      </c>
      <c r="K26" s="170"/>
      <c r="L26" s="48">
        <f t="shared" si="3"/>
        <v>12.544009037191511</v>
      </c>
      <c r="M26" s="168">
        <f t="shared" si="4"/>
        <v>50.174979014255428</v>
      </c>
      <c r="N26" s="166"/>
      <c r="O26" s="167"/>
      <c r="P26" s="128">
        <f t="shared" si="2"/>
        <v>8.3068063542352105E-3</v>
      </c>
      <c r="Q26" s="129"/>
      <c r="R26" s="3"/>
      <c r="T26">
        <v>56.462821811584945</v>
      </c>
      <c r="V26" s="30"/>
      <c r="W26" s="30">
        <v>8.0112140056948656E-3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7" ht="14.25" customHeight="1" x14ac:dyDescent="0.25">
      <c r="A27" s="3"/>
      <c r="B27" s="130">
        <f t="shared" si="5"/>
        <v>40374.044444444444</v>
      </c>
      <c r="C27" s="131"/>
      <c r="D27" s="132"/>
      <c r="E27" s="56">
        <v>64</v>
      </c>
      <c r="F27" s="66">
        <v>1012.3</v>
      </c>
      <c r="G27" s="166">
        <f t="shared" si="6"/>
        <v>1003.8702255846989</v>
      </c>
      <c r="H27" s="167" t="e">
        <f>(1.0042-(5*10^-6)*#REF!*#REF!+5*10^-6*#REF!)*1000/0.998206</f>
        <v>#REF!</v>
      </c>
      <c r="I27" s="48">
        <v>23</v>
      </c>
      <c r="J27" s="169">
        <f t="shared" si="7"/>
        <v>9.5641888447027625E-6</v>
      </c>
      <c r="K27" s="170"/>
      <c r="L27" s="48">
        <f t="shared" si="3"/>
        <v>12.916009037191536</v>
      </c>
      <c r="M27" s="168">
        <f t="shared" si="4"/>
        <v>43.028836320419231</v>
      </c>
      <c r="N27" s="166"/>
      <c r="O27" s="167"/>
      <c r="P27" s="128">
        <f t="shared" si="2"/>
        <v>5.9602582782750588E-3</v>
      </c>
      <c r="Q27" s="129"/>
      <c r="R27" s="3"/>
      <c r="T27">
        <v>55.602748819838837</v>
      </c>
      <c r="V27" s="30"/>
      <c r="W27" s="30">
        <v>5.6776703886869803E-3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7" ht="14.25" customHeight="1" x14ac:dyDescent="0.25">
      <c r="A28" s="3"/>
      <c r="B28" s="130">
        <f t="shared" si="5"/>
        <v>40374.088888888888</v>
      </c>
      <c r="C28" s="131"/>
      <c r="D28" s="132"/>
      <c r="E28" s="56">
        <v>128</v>
      </c>
      <c r="F28" s="66">
        <v>1010.8</v>
      </c>
      <c r="G28" s="166">
        <f t="shared" si="6"/>
        <v>1003.8702255846989</v>
      </c>
      <c r="H28" s="167" t="e">
        <f>(1.0042-(5*10^-6)*#REF!*#REF!+5*10^-6*#REF!)*1000/0.998206</f>
        <v>#REF!</v>
      </c>
      <c r="I28" s="48">
        <v>23</v>
      </c>
      <c r="J28" s="169">
        <f t="shared" si="7"/>
        <v>9.5641888447027625E-6</v>
      </c>
      <c r="K28" s="170"/>
      <c r="L28" s="48">
        <f t="shared" si="3"/>
        <v>13.314580465762965</v>
      </c>
      <c r="M28" s="168">
        <f t="shared" si="4"/>
        <v>35.372254862738089</v>
      </c>
      <c r="N28" s="166"/>
      <c r="O28" s="167"/>
      <c r="P28" s="128">
        <f t="shared" si="2"/>
        <v>4.279072600700852E-3</v>
      </c>
      <c r="Q28" s="129"/>
      <c r="R28" s="3"/>
      <c r="T28">
        <v>43.131690439523148</v>
      </c>
      <c r="V28" s="30"/>
      <c r="W28" s="30">
        <v>4.1445958659035234E-3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7" ht="14.25" customHeight="1" x14ac:dyDescent="0.25">
      <c r="A29" s="3"/>
      <c r="B29" s="130">
        <f t="shared" si="5"/>
        <v>40374.183333333334</v>
      </c>
      <c r="C29" s="131"/>
      <c r="D29" s="132"/>
      <c r="E29" s="56">
        <v>264</v>
      </c>
      <c r="F29" s="66">
        <v>1010</v>
      </c>
      <c r="G29" s="166">
        <f t="shared" si="6"/>
        <v>1003.8702255846989</v>
      </c>
      <c r="H29" s="167" t="e">
        <f>(1.0042-(5*10^-6)*#REF!*#REF!+5*10^-6*#REF!)*1000/0.998206</f>
        <v>#REF!</v>
      </c>
      <c r="I29" s="48">
        <v>23</v>
      </c>
      <c r="J29" s="169">
        <f t="shared" si="7"/>
        <v>9.5641888447027625E-6</v>
      </c>
      <c r="K29" s="170"/>
      <c r="L29" s="48">
        <f t="shared" si="3"/>
        <v>13.527151894334381</v>
      </c>
      <c r="M29" s="168">
        <f t="shared" si="4"/>
        <v>31.288744751975042</v>
      </c>
      <c r="N29" s="166"/>
      <c r="O29" s="167"/>
      <c r="P29" s="128">
        <f t="shared" si="2"/>
        <v>3.0032543610918521E-3</v>
      </c>
      <c r="Q29" s="129"/>
      <c r="R29" s="3"/>
      <c r="T29">
        <v>34.960997017937046</v>
      </c>
      <c r="V29" s="30"/>
      <c r="W29" s="30">
        <v>2.9893112887346045E-3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7" ht="14.25" customHeight="1" x14ac:dyDescent="0.25">
      <c r="A30" s="3"/>
      <c r="B30" s="130">
        <f t="shared" si="5"/>
        <v>40374.29791666667</v>
      </c>
      <c r="C30" s="131"/>
      <c r="D30" s="132"/>
      <c r="E30" s="56">
        <v>429</v>
      </c>
      <c r="F30" s="66">
        <v>1009.9</v>
      </c>
      <c r="G30" s="166">
        <f t="shared" si="6"/>
        <v>1003.8702255846989</v>
      </c>
      <c r="H30" s="167" t="e">
        <f>(1.0042-(5*10^-6)*#REF!*#REF!+5*10^-6*#REF!)*1000/0.998206</f>
        <v>#REF!</v>
      </c>
      <c r="I30" s="48">
        <v>23</v>
      </c>
      <c r="J30" s="169">
        <f t="shared" si="7"/>
        <v>9.5641888447027625E-6</v>
      </c>
      <c r="K30" s="170"/>
      <c r="L30" s="48">
        <f t="shared" si="3"/>
        <v>13.553723322905816</v>
      </c>
      <c r="M30" s="168">
        <f t="shared" si="4"/>
        <v>30.778305988129517</v>
      </c>
      <c r="N30" s="166"/>
      <c r="O30" s="167"/>
      <c r="P30" s="128">
        <f t="shared" si="2"/>
        <v>2.3582593141002052E-3</v>
      </c>
      <c r="Q30" s="129"/>
      <c r="R30" s="3"/>
      <c r="T30">
        <v>22.489938637621361</v>
      </c>
      <c r="V30" s="30"/>
      <c r="W30" s="30">
        <v>1.3689896541852233E-3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7" ht="14.25" customHeight="1" x14ac:dyDescent="0.25">
      <c r="A31" s="3"/>
      <c r="B31" s="130">
        <f t="shared" si="5"/>
        <v>40374.993055555555</v>
      </c>
      <c r="C31" s="131"/>
      <c r="D31" s="132"/>
      <c r="E31" s="56">
        <v>1430</v>
      </c>
      <c r="F31" s="66">
        <v>1009.3</v>
      </c>
      <c r="G31" s="166">
        <f t="shared" si="6"/>
        <v>1003.8702255846989</v>
      </c>
      <c r="H31" s="167" t="e">
        <f>(1.0042-(5*10^-6)*#REF!*#REF!+5*10^-6*#REF!)*1000/0.998206</f>
        <v>#REF!</v>
      </c>
      <c r="I31" s="48">
        <v>23</v>
      </c>
      <c r="J31" s="169">
        <f t="shared" si="7"/>
        <v>9.5641888447027625E-6</v>
      </c>
      <c r="K31" s="170"/>
      <c r="L31" s="48">
        <f t="shared" si="3"/>
        <v>13.713151894334393</v>
      </c>
      <c r="M31" s="168">
        <f t="shared" si="4"/>
        <v>27.71567340505694</v>
      </c>
      <c r="N31" s="166"/>
      <c r="O31" s="167"/>
      <c r="P31" s="128">
        <f t="shared" si="2"/>
        <v>1.2992463966452581E-3</v>
      </c>
      <c r="Q31" s="129"/>
      <c r="R31" s="3"/>
      <c r="T31">
        <v>19.479683166510462</v>
      </c>
      <c r="V31" s="30"/>
      <c r="W31" s="30">
        <v>9.4110652150904183E-4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7" ht="14.25" customHeight="1" x14ac:dyDescent="0.25">
      <c r="A32" s="3"/>
      <c r="B32" s="130">
        <f t="shared" si="5"/>
        <v>40376.324305555558</v>
      </c>
      <c r="C32" s="131"/>
      <c r="D32" s="132"/>
      <c r="E32" s="56">
        <v>3347</v>
      </c>
      <c r="F32" s="66">
        <v>1008</v>
      </c>
      <c r="G32" s="166">
        <f t="shared" si="6"/>
        <v>1003.8702255846989</v>
      </c>
      <c r="H32" s="167" t="e">
        <f>(1.0042-(5*10^-6)*#REF!*#REF!+5*10^-6*#REF!)*1000/0.998206</f>
        <v>#REF!</v>
      </c>
      <c r="I32" s="48">
        <v>23</v>
      </c>
      <c r="J32" s="169">
        <f t="shared" si="7"/>
        <v>9.5641888447027625E-6</v>
      </c>
      <c r="K32" s="170"/>
      <c r="L32" s="48">
        <f t="shared" si="3"/>
        <v>14.058580465762953</v>
      </c>
      <c r="M32" s="168">
        <f t="shared" si="4"/>
        <v>21.079969475066854</v>
      </c>
      <c r="N32" s="166"/>
      <c r="O32" s="167"/>
      <c r="P32" s="128">
        <f t="shared" si="2"/>
        <v>8.5987193771251149E-4</v>
      </c>
      <c r="Q32" s="129"/>
      <c r="R32" s="3"/>
      <c r="T32">
        <v>16.899464191272614</v>
      </c>
      <c r="V32" s="30"/>
      <c r="W32" s="30">
        <v>7.7695524570038925E-4</v>
      </c>
      <c r="X32" s="123"/>
      <c r="Y32" s="123"/>
      <c r="Z32" s="123"/>
      <c r="AA32" s="123"/>
      <c r="AB32" s="123"/>
      <c r="AC32" s="123"/>
      <c r="AD32" s="30"/>
      <c r="AE32" s="30"/>
      <c r="AF32" s="30"/>
      <c r="AG32" s="30"/>
      <c r="AH32" s="30"/>
      <c r="AI32" s="30"/>
    </row>
    <row r="33" spans="1:35" ht="14.25" customHeight="1" x14ac:dyDescent="0.25">
      <c r="A33" s="3"/>
      <c r="B33" s="130"/>
      <c r="C33" s="131"/>
      <c r="D33" s="132"/>
      <c r="E33" s="56"/>
      <c r="F33" s="66"/>
      <c r="G33" s="166"/>
      <c r="H33" s="167"/>
      <c r="I33" s="48"/>
      <c r="J33" s="169"/>
      <c r="K33" s="170"/>
      <c r="L33" s="48"/>
      <c r="M33" s="168"/>
      <c r="N33" s="166"/>
      <c r="O33" s="167"/>
      <c r="P33" s="128"/>
      <c r="Q33" s="129"/>
      <c r="R33" s="3"/>
      <c r="T33">
        <v>11.308989744924357</v>
      </c>
      <c r="V33" s="30"/>
      <c r="W33" s="30">
        <v>5.4278228954868679E-4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4.25" customHeight="1" x14ac:dyDescent="0.25">
      <c r="A34" s="3"/>
      <c r="B34" s="130"/>
      <c r="C34" s="131"/>
      <c r="D34" s="132"/>
      <c r="E34" s="56"/>
      <c r="F34" s="66"/>
      <c r="G34" s="166"/>
      <c r="H34" s="167"/>
      <c r="I34" s="48"/>
      <c r="J34" s="169"/>
      <c r="K34" s="170"/>
      <c r="L34" s="48"/>
      <c r="M34" s="168"/>
      <c r="N34" s="166"/>
      <c r="O34" s="167"/>
      <c r="P34" s="128"/>
      <c r="Q34" s="129"/>
      <c r="R34" s="3"/>
      <c r="T34">
        <v>11.308989744924357</v>
      </c>
      <c r="W34">
        <v>5.0464308287186403E-4</v>
      </c>
    </row>
    <row r="35" spans="1:35" ht="14.25" customHeight="1" thickBot="1" x14ac:dyDescent="0.3">
      <c r="A35" s="3"/>
      <c r="B35" s="133"/>
      <c r="C35" s="134"/>
      <c r="D35" s="135"/>
      <c r="E35" s="60"/>
      <c r="F35" s="67"/>
      <c r="G35" s="190"/>
      <c r="H35" s="191"/>
      <c r="I35" s="52"/>
      <c r="J35" s="69"/>
      <c r="K35" s="106"/>
      <c r="L35" s="53"/>
      <c r="M35" s="192"/>
      <c r="N35" s="190"/>
      <c r="O35" s="191"/>
      <c r="P35" s="193"/>
      <c r="Q35" s="194"/>
      <c r="R35" s="3"/>
    </row>
    <row r="36" spans="1:35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5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5" ht="14.25" customHeight="1" thickBot="1" x14ac:dyDescent="0.3">
      <c r="A38" s="3"/>
      <c r="B38" s="91" t="s">
        <v>57</v>
      </c>
      <c r="C38" s="19"/>
      <c r="D38" s="19"/>
      <c r="E38" s="19"/>
      <c r="F38" s="55"/>
      <c r="G38" s="22"/>
      <c r="H38" s="75"/>
      <c r="I38" s="75"/>
      <c r="J38" s="92" t="s">
        <v>64</v>
      </c>
      <c r="K38" s="92"/>
      <c r="L38" s="2"/>
      <c r="M38" s="2"/>
      <c r="N38" s="2"/>
      <c r="O38" s="2"/>
      <c r="P38" s="2"/>
      <c r="Q38" s="9"/>
      <c r="R38" s="3"/>
    </row>
    <row r="39" spans="1:35" ht="14.25" customHeight="1" x14ac:dyDescent="0.25">
      <c r="A39" s="3"/>
      <c r="B39" s="120" t="s">
        <v>51</v>
      </c>
      <c r="C39" s="122"/>
      <c r="D39" s="122"/>
      <c r="E39" s="122"/>
      <c r="F39" s="116">
        <v>2.2899999999999636</v>
      </c>
      <c r="G39" s="93" t="s">
        <v>11</v>
      </c>
      <c r="H39" s="22"/>
      <c r="I39" s="22"/>
      <c r="J39" s="124" t="s">
        <v>53</v>
      </c>
      <c r="K39" s="124"/>
      <c r="L39" s="124"/>
      <c r="M39" s="125">
        <f>M31+(0.002-P31)*((M30-M31)/(P30-P31))</f>
        <v>29.742231139118811</v>
      </c>
      <c r="N39" s="125"/>
      <c r="O39" s="125"/>
      <c r="P39" s="95" t="s">
        <v>7</v>
      </c>
      <c r="Q39" s="90"/>
      <c r="R39" s="3"/>
    </row>
    <row r="40" spans="1:35" ht="14.25" customHeight="1" x14ac:dyDescent="0.25">
      <c r="A40" s="3"/>
      <c r="B40" s="120" t="s">
        <v>50</v>
      </c>
      <c r="C40" s="122"/>
      <c r="D40" s="122"/>
      <c r="E40" s="122"/>
      <c r="F40" s="112">
        <f>$F$39/$E$9*100</f>
        <v>7.244542866181483</v>
      </c>
      <c r="G40" s="93" t="s">
        <v>7</v>
      </c>
      <c r="H40" s="22"/>
      <c r="I40" s="22"/>
      <c r="J40" s="126" t="s">
        <v>52</v>
      </c>
      <c r="K40" s="126"/>
      <c r="L40" s="126"/>
      <c r="M40" s="127">
        <v>2E-3</v>
      </c>
      <c r="N40" s="127"/>
      <c r="O40" s="127"/>
      <c r="P40" s="96" t="s">
        <v>8</v>
      </c>
      <c r="Q40" s="90"/>
      <c r="R40" s="3"/>
      <c r="T40" s="120" t="s">
        <v>50</v>
      </c>
      <c r="U40" s="122"/>
      <c r="V40" s="122"/>
      <c r="W40" s="122"/>
      <c r="X40" s="112">
        <v>92.910447761194021</v>
      </c>
    </row>
    <row r="41" spans="1:35" ht="14.25" customHeight="1" x14ac:dyDescent="0.25">
      <c r="A41" s="3"/>
      <c r="B41" s="120" t="s">
        <v>58</v>
      </c>
      <c r="C41" s="122"/>
      <c r="D41" s="122"/>
      <c r="E41" s="122"/>
      <c r="F41" s="112">
        <f>100-$F$40</f>
        <v>92.75545713381851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  <c r="T41" s="120" t="s">
        <v>58</v>
      </c>
      <c r="U41" s="122"/>
      <c r="V41" s="122"/>
      <c r="W41" s="122"/>
      <c r="X41" s="113">
        <v>6.3E-2</v>
      </c>
    </row>
    <row r="42" spans="1:35" ht="14.25" customHeight="1" x14ac:dyDescent="0.25">
      <c r="A42" s="3"/>
      <c r="B42" s="120" t="s">
        <v>54</v>
      </c>
      <c r="C42" s="121"/>
      <c r="D42" s="121"/>
      <c r="E42" s="121"/>
      <c r="F42" s="113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5" ht="6" customHeight="1" x14ac:dyDescent="0.25">
      <c r="A43" s="3"/>
      <c r="B43" s="97"/>
      <c r="C43" s="103"/>
      <c r="D43" s="103"/>
      <c r="E43" s="103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5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5" ht="18.75" customHeight="1" x14ac:dyDescent="0.25">
      <c r="A45" s="3"/>
      <c r="B45" s="10" t="s">
        <v>30</v>
      </c>
      <c r="C45" s="8"/>
      <c r="D45" s="4" t="s">
        <v>59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5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5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4">
    <mergeCell ref="P3:Q3"/>
    <mergeCell ref="T40:W40"/>
    <mergeCell ref="T41:W41"/>
    <mergeCell ref="J27:K27"/>
    <mergeCell ref="J28:K28"/>
    <mergeCell ref="J29:K29"/>
    <mergeCell ref="J30:K30"/>
    <mergeCell ref="M30:O30"/>
    <mergeCell ref="T15:V17"/>
    <mergeCell ref="W15:X17"/>
    <mergeCell ref="J26:K26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P2:Q2"/>
    <mergeCell ref="P4:Q4"/>
    <mergeCell ref="M24:O24"/>
    <mergeCell ref="G25:H25"/>
    <mergeCell ref="M25:O25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Z18:AC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G26:H26"/>
    <mergeCell ref="M26:O26"/>
    <mergeCell ref="G24:H24"/>
    <mergeCell ref="AC19:AD19"/>
    <mergeCell ref="AE19:AF19"/>
    <mergeCell ref="AC20:AD20"/>
    <mergeCell ref="AE20:AF20"/>
    <mergeCell ref="B42:E42"/>
    <mergeCell ref="B39:E39"/>
    <mergeCell ref="B40:E40"/>
    <mergeCell ref="B41:E41"/>
    <mergeCell ref="X32:AC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E39" sqref="E39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GS115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5R-1 126-129.5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2012-09-25T15:05:26Z</cp:lastPrinted>
  <dcterms:created xsi:type="dcterms:W3CDTF">2000-06-13T17:40:02Z</dcterms:created>
  <dcterms:modified xsi:type="dcterms:W3CDTF">2012-09-25T15:05:31Z</dcterms:modified>
</cp:coreProperties>
</file>