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670" windowHeight="12915" activeTab="0"/>
  </bookViews>
  <sheets>
    <sheet name="Results" sheetId="1" r:id="rId1"/>
    <sheet name="Graph" sheetId="2" r:id="rId2"/>
  </sheets>
  <definedNames>
    <definedName name="_xlnm.Print_Area" localSheetId="1">'Graph'!$A$1:$M$30</definedName>
  </definedNames>
  <calcPr fullCalcOnLoad="1"/>
</workbook>
</file>

<file path=xl/sharedStrings.xml><?xml version="1.0" encoding="utf-8"?>
<sst xmlns="http://schemas.openxmlformats.org/spreadsheetml/2006/main" count="72" uniqueCount="61">
  <si>
    <t>Hydrometer Analysis</t>
  </si>
  <si>
    <t>Volumetric</t>
  </si>
  <si>
    <t>Measurements</t>
  </si>
  <si>
    <t>Constants</t>
  </si>
  <si>
    <t>Results</t>
  </si>
  <si>
    <t>Reading</t>
  </si>
  <si>
    <t>Time</t>
  </si>
  <si>
    <t>Viscosity</t>
  </si>
  <si>
    <t>Depth</t>
  </si>
  <si>
    <t>% Finer</t>
  </si>
  <si>
    <t>Diameter</t>
  </si>
  <si>
    <t>(min)</t>
  </si>
  <si>
    <t>(gm/l)</t>
  </si>
  <si>
    <t>(gm-sec/cm2)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</si>
  <si>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</si>
  <si>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</si>
  <si>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</si>
  <si>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</si>
  <si>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</si>
  <si>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</si>
  <si>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</si>
  <si>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</si>
  <si>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</si>
  <si>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</si>
  <si>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</si>
  <si>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</si>
  <si>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</si>
  <si>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</si>
  <si>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</si>
  <si>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</si>
  <si>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</si>
  <si>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</si>
  <si>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</si>
  <si>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(C)</t>
  </si>
  <si>
    <t xml:space="preserve">   Note:  Disp. not included in dry mass.</t>
  </si>
  <si>
    <t xml:space="preserve">   Note:  Read hydrometer to 0.2 gm/l.</t>
  </si>
  <si>
    <t>Remarks:</t>
  </si>
  <si>
    <t>Test No:</t>
  </si>
  <si>
    <t>Mass Measurement</t>
  </si>
  <si>
    <t>Temp.</t>
  </si>
  <si>
    <t>Date</t>
  </si>
  <si>
    <t>Tare, soil,disp.=</t>
  </si>
  <si>
    <t>Container Tare=</t>
  </si>
  <si>
    <t>Elasped</t>
  </si>
  <si>
    <t>Susp'n</t>
  </si>
  <si>
    <t>Water / Disp.</t>
  </si>
  <si>
    <t>(m/d/y)</t>
  </si>
  <si>
    <t>(hrs/mns)</t>
  </si>
  <si>
    <t>(SG*1000)</t>
  </si>
  <si>
    <t>First 2 minutes adjusted for particles sticking to hydrometer</t>
  </si>
  <si>
    <t>(hr:min:ss)</t>
  </si>
  <si>
    <t>Tested by:</t>
  </si>
  <si>
    <t>Test Date:</t>
  </si>
  <si>
    <t>151H Fisher Brand</t>
  </si>
  <si>
    <t>Hydrometer:</t>
  </si>
  <si>
    <t>JS</t>
  </si>
  <si>
    <t>64 Nankai : 36 Silt</t>
  </si>
  <si>
    <t>IODP Expedition 322</t>
  </si>
  <si>
    <t>PSD150</t>
  </si>
  <si>
    <t>RESED054 Top, CRS094</t>
  </si>
  <si>
    <t>C0011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</si>
</sst>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m/d"/>
    <numFmt numFmtId="179" formatCode="mm/dd/yy"/>
    <numFmt numFmtId="180" formatCode="0.0000E+00"/>
    <numFmt numFmtId="181" formatCode="0.000E+00"/>
    <numFmt numFmtId="182" formatCode="m/d/yy"/>
    <numFmt numFmtId="183" formatCode="[$-1009]mmmm\ d\,\ yyyy"/>
    <numFmt numFmtId="184" formatCode="dd/mm/yyyy;@"/>
    <numFmt numFmtId="185" formatCode="hh:mm:ss;@"/>
    <numFmt numFmtId="186" formatCode="mmm\-yyyy"/>
    <numFmt numFmtId="187" formatCode="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25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.25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33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2" fontId="0" fillId="0" borderId="18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22" fontId="0" fillId="0" borderId="0" xfId="0" applyNumberFormat="1" applyAlignment="1">
      <alignment/>
    </xf>
    <xf numFmtId="172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right"/>
    </xf>
    <xf numFmtId="172" fontId="0" fillId="0" borderId="46" xfId="0" applyNumberFormat="1" applyBorder="1" applyAlignment="1">
      <alignment horizontal="center"/>
    </xf>
    <xf numFmtId="172" fontId="0" fillId="0" borderId="47" xfId="0" applyNumberFormat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172" fontId="0" fillId="0" borderId="38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1" fontId="0" fillId="0" borderId="50" xfId="0" applyNumberFormat="1" applyBorder="1" applyAlignment="1">
      <alignment horizontal="center"/>
    </xf>
    <xf numFmtId="11" fontId="0" fillId="0" borderId="49" xfId="0" applyNumberFormat="1" applyBorder="1" applyAlignment="1">
      <alignment horizontal="center"/>
    </xf>
    <xf numFmtId="172" fontId="0" fillId="0" borderId="50" xfId="0" applyNumberFormat="1" applyBorder="1" applyAlignment="1">
      <alignment horizontal="center"/>
    </xf>
    <xf numFmtId="175" fontId="0" fillId="0" borderId="47" xfId="0" applyNumberFormat="1" applyBorder="1" applyAlignment="1">
      <alignment horizontal="center"/>
    </xf>
    <xf numFmtId="175" fontId="0" fillId="0" borderId="51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0" fillId="0" borderId="52" xfId="0" applyBorder="1" applyAlignment="1">
      <alignment/>
    </xf>
    <xf numFmtId="14" fontId="0" fillId="0" borderId="53" xfId="0" applyNumberForma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14" fontId="0" fillId="34" borderId="54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72" fontId="0" fillId="0" borderId="0" xfId="0" applyNumberFormat="1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2" fontId="0" fillId="34" borderId="21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34" borderId="5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left"/>
    </xf>
    <xf numFmtId="185" fontId="0" fillId="34" borderId="57" xfId="0" applyNumberFormat="1" applyFill="1" applyBorder="1" applyAlignment="1">
      <alignment horizontal="center"/>
    </xf>
    <xf numFmtId="185" fontId="0" fillId="34" borderId="32" xfId="0" applyNumberFormat="1" applyFill="1" applyBorder="1" applyAlignment="1">
      <alignment horizontal="center"/>
    </xf>
    <xf numFmtId="20" fontId="0" fillId="34" borderId="57" xfId="0" applyNumberFormat="1" applyFill="1" applyBorder="1" applyAlignment="1">
      <alignment horizontal="center"/>
    </xf>
    <xf numFmtId="20" fontId="0" fillId="34" borderId="32" xfId="0" applyNumberFormat="1" applyFill="1" applyBorder="1" applyAlignment="1">
      <alignment horizontal="center"/>
    </xf>
    <xf numFmtId="20" fontId="0" fillId="34" borderId="57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175" fontId="0" fillId="0" borderId="59" xfId="0" applyNumberFormat="1" applyBorder="1" applyAlignment="1">
      <alignment horizontal="center"/>
    </xf>
    <xf numFmtId="175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172" fontId="0" fillId="0" borderId="32" xfId="0" applyNumberFormat="1" applyFill="1" applyBorder="1" applyAlignment="1">
      <alignment horizontal="center"/>
    </xf>
    <xf numFmtId="11" fontId="0" fillId="0" borderId="63" xfId="0" applyNumberFormat="1" applyBorder="1" applyAlignment="1">
      <alignment horizontal="center"/>
    </xf>
    <xf numFmtId="11" fontId="0" fillId="0" borderId="64" xfId="0" applyNumberFormat="1" applyBorder="1" applyAlignment="1">
      <alignment horizontal="center"/>
    </xf>
    <xf numFmtId="172" fontId="0" fillId="0" borderId="63" xfId="0" applyNumberFormat="1" applyBorder="1" applyAlignment="1">
      <alignment horizontal="center"/>
    </xf>
    <xf numFmtId="172" fontId="0" fillId="0" borderId="62" xfId="0" applyNumberFormat="1" applyBorder="1" applyAlignment="1">
      <alignment horizontal="center"/>
    </xf>
    <xf numFmtId="175" fontId="0" fillId="0" borderId="61" xfId="0" applyNumberFormat="1" applyBorder="1" applyAlignment="1">
      <alignment horizontal="center"/>
    </xf>
    <xf numFmtId="175" fontId="0" fillId="0" borderId="65" xfId="0" applyNumberFormat="1" applyBorder="1" applyAlignment="1">
      <alignment horizontal="center"/>
    </xf>
    <xf numFmtId="20" fontId="0" fillId="0" borderId="59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11" fontId="0" fillId="0" borderId="69" xfId="0" applyNumberFormat="1" applyBorder="1" applyAlignment="1">
      <alignment horizontal="center"/>
    </xf>
    <xf numFmtId="11" fontId="0" fillId="0" borderId="70" xfId="0" applyNumberFormat="1" applyBorder="1" applyAlignment="1">
      <alignment horizontal="center"/>
    </xf>
    <xf numFmtId="172" fontId="0" fillId="0" borderId="69" xfId="0" applyNumberFormat="1" applyBorder="1" applyAlignment="1">
      <alignment horizontal="center"/>
    </xf>
    <xf numFmtId="172" fontId="0" fillId="0" borderId="66" xfId="0" applyNumberFormat="1" applyBorder="1" applyAlignment="1">
      <alignment horizontal="center"/>
    </xf>
    <xf numFmtId="172" fontId="0" fillId="0" borderId="71" xfId="0" applyNumberFormat="1" applyBorder="1" applyAlignment="1">
      <alignment horizontal="center"/>
    </xf>
    <xf numFmtId="172" fontId="0" fillId="0" borderId="72" xfId="0" applyNumberFormat="1" applyBorder="1" applyAlignment="1">
      <alignment horizontal="center"/>
    </xf>
    <xf numFmtId="175" fontId="0" fillId="0" borderId="73" xfId="0" applyNumberFormat="1" applyBorder="1" applyAlignment="1">
      <alignment horizontal="center"/>
    </xf>
    <xf numFmtId="175" fontId="0" fillId="0" borderId="74" xfId="0" applyNumberFormat="1" applyBorder="1" applyAlignment="1">
      <alignment horizontal="center"/>
    </xf>
    <xf numFmtId="175" fontId="0" fillId="0" borderId="57" xfId="0" applyNumberFormat="1" applyBorder="1" applyAlignment="1">
      <alignment horizontal="center"/>
    </xf>
    <xf numFmtId="175" fontId="0" fillId="0" borderId="75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1" fontId="0" fillId="0" borderId="55" xfId="0" applyNumberFormat="1" applyBorder="1" applyAlignment="1">
      <alignment horizontal="center"/>
    </xf>
    <xf numFmtId="11" fontId="0" fillId="0" borderId="35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4" xfId="0" applyBorder="1" applyAlignment="1">
      <alignment horizontal="center"/>
    </xf>
    <xf numFmtId="172" fontId="0" fillId="0" borderId="57" xfId="0" applyNumberFormat="1" applyBorder="1" applyAlignment="1">
      <alignment horizontal="center"/>
    </xf>
    <xf numFmtId="172" fontId="0" fillId="34" borderId="57" xfId="0" applyNumberFormat="1" applyFill="1" applyBorder="1" applyAlignment="1">
      <alignment horizontal="center"/>
    </xf>
    <xf numFmtId="172" fontId="0" fillId="34" borderId="32" xfId="0" applyNumberForma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72" fontId="0" fillId="0" borderId="61" xfId="0" applyNumberFormat="1" applyBorder="1" applyAlignment="1">
      <alignment horizontal="center"/>
    </xf>
    <xf numFmtId="185" fontId="0" fillId="34" borderId="73" xfId="0" applyNumberFormat="1" applyFill="1" applyBorder="1" applyAlignment="1">
      <alignment horizontal="center"/>
    </xf>
    <xf numFmtId="185" fontId="0" fillId="34" borderId="72" xfId="0" applyNumberForma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172" fontId="0" fillId="0" borderId="73" xfId="0" applyNumberFormat="1" applyBorder="1" applyAlignment="1">
      <alignment horizontal="center"/>
    </xf>
    <xf numFmtId="172" fontId="0" fillId="0" borderId="77" xfId="0" applyNumberFormat="1" applyBorder="1" applyAlignment="1">
      <alignment horizontal="center"/>
    </xf>
    <xf numFmtId="11" fontId="0" fillId="0" borderId="71" xfId="0" applyNumberFormat="1" applyBorder="1" applyAlignment="1">
      <alignment horizontal="center"/>
    </xf>
    <xf numFmtId="11" fontId="0" fillId="0" borderId="77" xfId="0" applyNumberFormat="1" applyBorder="1" applyAlignment="1">
      <alignment horizontal="center"/>
    </xf>
    <xf numFmtId="172" fontId="0" fillId="34" borderId="67" xfId="0" applyNumberFormat="1" applyFill="1" applyBorder="1" applyAlignment="1">
      <alignment horizontal="center"/>
    </xf>
    <xf numFmtId="172" fontId="0" fillId="34" borderId="68" xfId="0" applyNumberFormat="1" applyFill="1" applyBorder="1" applyAlignment="1">
      <alignment horizontal="center"/>
    </xf>
    <xf numFmtId="20" fontId="0" fillId="0" borderId="73" xfId="0" applyNumberFormat="1" applyBorder="1" applyAlignment="1">
      <alignment horizontal="center"/>
    </xf>
    <xf numFmtId="0" fontId="0" fillId="0" borderId="7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34" borderId="80" xfId="0" applyFont="1" applyFill="1" applyBorder="1" applyAlignment="1">
      <alignment horizontal="center"/>
    </xf>
    <xf numFmtId="0" fontId="0" fillId="34" borderId="81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14" fontId="0" fillId="34" borderId="21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1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of Grain Size Analysis: 64% Nankai mudstone - 36% Silica</a:t>
            </a:r>
          </a:p>
        </c:rich>
      </c:tx>
      <c:layout>
        <c:manualLayout>
          <c:xMode val="factor"/>
          <c:yMode val="factor"/>
          <c:x val="0.015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15"/>
          <c:w val="0.88"/>
          <c:h val="0.829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Results!$Q$18:$Q$42</c:f>
              <c:numCache>
                <c:ptCount val="25"/>
                <c:pt idx="0">
                  <c:v>0.5883767838204849</c:v>
                </c:pt>
                <c:pt idx="1">
                  <c:v>0.41604521373219616</c:v>
                </c:pt>
                <c:pt idx="2">
                  <c:v>0.29418839191024243</c:v>
                </c:pt>
                <c:pt idx="3">
                  <c:v>0.24020381614333883</c:v>
                </c:pt>
                <c:pt idx="4">
                  <c:v>0.20802260686609808</c:v>
                </c:pt>
                <c:pt idx="6">
                  <c:v>0.07675338535596851</c:v>
                </c:pt>
                <c:pt idx="7">
                  <c:v>0.05460827186788586</c:v>
                </c:pt>
                <c:pt idx="8">
                  <c:v>0.03908393471484786</c:v>
                </c:pt>
                <c:pt idx="9">
                  <c:v>0.032243975593031465</c:v>
                </c:pt>
                <c:pt idx="10">
                  <c:v>0.028087115198645977</c:v>
                </c:pt>
                <c:pt idx="13">
                  <c:v>0.01881244538810644</c:v>
                </c:pt>
                <c:pt idx="14">
                  <c:v>0.01380760311255192</c:v>
                </c:pt>
                <c:pt idx="15">
                  <c:v>0.010122164225792471</c:v>
                </c:pt>
                <c:pt idx="16">
                  <c:v>0.007344368037798083</c:v>
                </c:pt>
                <c:pt idx="17">
                  <c:v>0.005342208103758504</c:v>
                </c:pt>
                <c:pt idx="18">
                  <c:v>0.003843035477968431</c:v>
                </c:pt>
                <c:pt idx="19">
                  <c:v>0.0028569369090410334</c:v>
                </c:pt>
                <c:pt idx="20">
                  <c:v>0.002084257013117168</c:v>
                </c:pt>
                <c:pt idx="21">
                  <c:v>0.0011108927151107777</c:v>
                </c:pt>
                <c:pt idx="22">
                  <c:v>0.0009121635154302345</c:v>
                </c:pt>
                <c:pt idx="23">
                  <c:v>0.0007393321211197036</c:v>
                </c:pt>
              </c:numCache>
            </c:numRef>
          </c:xVal>
          <c:yVal>
            <c:numRef>
              <c:f>Results!$O$18:$O$42</c:f>
              <c:numCache>
                <c:ptCount val="25"/>
                <c:pt idx="0">
                  <c:v>-3419.856240005188</c:v>
                </c:pt>
                <c:pt idx="1">
                  <c:v>-3419.856240005188</c:v>
                </c:pt>
                <c:pt idx="2">
                  <c:v>-3419.856240005188</c:v>
                </c:pt>
                <c:pt idx="3">
                  <c:v>-3419.856240005188</c:v>
                </c:pt>
                <c:pt idx="4">
                  <c:v>-3419.856240005188</c:v>
                </c:pt>
                <c:pt idx="6">
                  <c:v>99.66527861028723</c:v>
                </c:pt>
                <c:pt idx="7">
                  <c:v>98.30604171744136</c:v>
                </c:pt>
                <c:pt idx="8">
                  <c:v>95.58756793175041</c:v>
                </c:pt>
                <c:pt idx="9">
                  <c:v>93.20890336927054</c:v>
                </c:pt>
                <c:pt idx="10">
                  <c:v>91.84966647642545</c:v>
                </c:pt>
                <c:pt idx="13">
                  <c:v>88.45157424431157</c:v>
                </c:pt>
                <c:pt idx="14">
                  <c:v>80.29615288723795</c:v>
                </c:pt>
                <c:pt idx="15">
                  <c:v>71.80092230695325</c:v>
                </c:pt>
                <c:pt idx="16">
                  <c:v>65.34454706593695</c:v>
                </c:pt>
                <c:pt idx="17">
                  <c:v>57.86874415528625</c:v>
                </c:pt>
                <c:pt idx="18">
                  <c:v>53.111415030326896</c:v>
                </c:pt>
                <c:pt idx="19">
                  <c:v>48.01427668215608</c:v>
                </c:pt>
                <c:pt idx="20">
                  <c:v>40.87828299471685</c:v>
                </c:pt>
                <c:pt idx="21">
                  <c:v>30.684006298375202</c:v>
                </c:pt>
                <c:pt idx="22">
                  <c:v>26.60629561983878</c:v>
                </c:pt>
                <c:pt idx="23">
                  <c:v>24.567440280570374</c:v>
                </c:pt>
              </c:numCache>
            </c:numRef>
          </c:yVal>
          <c:smooth val="0"/>
        </c:ser>
        <c:axId val="37329781"/>
        <c:axId val="423710"/>
      </c:scatterChart>
      <c:valAx>
        <c:axId val="37329781"/>
        <c:scaling>
          <c:logBase val="10"/>
          <c:orientation val="maxMin"/>
          <c:max val="1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Particle Diameter (mm)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10"/>
        <c:crosses val="autoZero"/>
        <c:crossBetween val="midCat"/>
        <c:dispUnits/>
      </c:valAx>
      <c:valAx>
        <c:axId val="423710"/>
        <c:scaling>
          <c:orientation val="minMax"/>
          <c:max val="11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Mass Passing (%)</a:t>
                </a:r>
              </a:p>
            </c:rich>
          </c:tx>
          <c:layout>
            <c:manualLayout>
              <c:xMode val="factor"/>
              <c:yMode val="factor"/>
              <c:x val="0.25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7329781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0.10925</cdr:y>
    </cdr:from>
    <cdr:to>
      <cdr:x>0.347</cdr:x>
      <cdr:y>0.1425</cdr:y>
    </cdr:to>
    <cdr:sp>
      <cdr:nvSpPr>
        <cdr:cNvPr id="1" name="Rectangle 1"/>
        <cdr:cNvSpPr>
          <a:spLocks/>
        </cdr:cNvSpPr>
      </cdr:nvSpPr>
      <cdr:spPr>
        <a:xfrm>
          <a:off x="962025" y="600075"/>
          <a:ext cx="1647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0.347</cdr:x>
      <cdr:y>0.10925</cdr:y>
    </cdr:from>
    <cdr:to>
      <cdr:x>0.645</cdr:x>
      <cdr:y>0.14225</cdr:y>
    </cdr:to>
    <cdr:sp>
      <cdr:nvSpPr>
        <cdr:cNvPr id="2" name="Rectangle 5"/>
        <cdr:cNvSpPr>
          <a:spLocks/>
        </cdr:cNvSpPr>
      </cdr:nvSpPr>
      <cdr:spPr>
        <a:xfrm>
          <a:off x="2609850" y="600075"/>
          <a:ext cx="2247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0.645</cdr:x>
      <cdr:y>0.10925</cdr:y>
    </cdr:from>
    <cdr:to>
      <cdr:x>0.8945</cdr:x>
      <cdr:y>0.1425</cdr:y>
    </cdr:to>
    <cdr:sp>
      <cdr:nvSpPr>
        <cdr:cNvPr id="3" name="Rectangle 6"/>
        <cdr:cNvSpPr>
          <a:spLocks/>
        </cdr:cNvSpPr>
      </cdr:nvSpPr>
      <cdr:spPr>
        <a:xfrm>
          <a:off x="4857750" y="600075"/>
          <a:ext cx="1876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12</xdr:col>
      <xdr:colOff>438150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19075" y="114300"/>
        <a:ext cx="75342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U40" sqref="U40"/>
    </sheetView>
  </sheetViews>
  <sheetFormatPr defaultColWidth="9.140625" defaultRowHeight="12.75"/>
  <cols>
    <col min="1" max="1" width="2.7109375" style="0" customWidth="1"/>
    <col min="2" max="2" width="11.140625" style="0" customWidth="1"/>
    <col min="3" max="3" width="2.421875" style="0" customWidth="1"/>
    <col min="4" max="4" width="5.57421875" style="0" customWidth="1"/>
    <col min="5" max="5" width="6.8515625" style="0" customWidth="1"/>
    <col min="6" max="6" width="0.85546875" style="0" customWidth="1"/>
    <col min="7" max="7" width="5.421875" style="0" customWidth="1"/>
    <col min="8" max="8" width="6.28125" style="0" customWidth="1"/>
    <col min="9" max="9" width="5.421875" style="0" customWidth="1"/>
    <col min="10" max="10" width="5.28125" style="0" customWidth="1"/>
    <col min="11" max="11" width="7.421875" style="0" customWidth="1"/>
    <col min="12" max="12" width="5.57421875" style="0" customWidth="1"/>
    <col min="13" max="13" width="5.421875" style="0" customWidth="1"/>
    <col min="15" max="15" width="4.57421875" style="0" customWidth="1"/>
    <col min="16" max="16" width="5.00390625" style="0" customWidth="1"/>
    <col min="17" max="17" width="4.00390625" style="0" customWidth="1"/>
    <col min="18" max="18" width="6.28125" style="0" customWidth="1"/>
    <col min="19" max="19" width="2.28125" style="0" customWidth="1"/>
    <col min="20" max="20" width="2.421875" style="0" customWidth="1"/>
    <col min="22" max="22" width="14.421875" style="0" bestFit="1" customWidth="1"/>
  </cols>
  <sheetData>
    <row r="1" spans="1:19" ht="21" customHeight="1" thickBot="1">
      <c r="A1" s="14"/>
      <c r="B1" s="192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4"/>
    </row>
    <row r="2" spans="1:19" ht="17.25" customHeight="1">
      <c r="A2" s="14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93" t="s">
        <v>37</v>
      </c>
      <c r="P2" s="193"/>
      <c r="Q2" s="194" t="s">
        <v>58</v>
      </c>
      <c r="R2" s="195"/>
      <c r="S2" s="14"/>
    </row>
    <row r="3" spans="1:19" ht="17.25" customHeight="1" thickBot="1">
      <c r="A3" s="14"/>
      <c r="B3" s="196" t="s">
        <v>29</v>
      </c>
      <c r="C3" s="197"/>
      <c r="D3" s="208" t="s">
        <v>57</v>
      </c>
      <c r="E3" s="209"/>
      <c r="F3" s="209"/>
      <c r="G3" s="209"/>
      <c r="H3" s="209"/>
      <c r="I3" s="209"/>
      <c r="J3" s="209"/>
      <c r="K3" s="209"/>
      <c r="L3" s="209"/>
      <c r="M3" s="26"/>
      <c r="N3" s="26"/>
      <c r="O3" s="198" t="s">
        <v>51</v>
      </c>
      <c r="P3" s="197"/>
      <c r="Q3" s="203" t="s">
        <v>55</v>
      </c>
      <c r="R3" s="204"/>
      <c r="S3" s="14"/>
    </row>
    <row r="4" spans="1:19" ht="17.25" customHeight="1">
      <c r="A4" s="14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98" t="s">
        <v>52</v>
      </c>
      <c r="P4" s="197"/>
      <c r="Q4" s="205">
        <v>40789</v>
      </c>
      <c r="R4" s="204"/>
      <c r="S4" s="14"/>
    </row>
    <row r="5" spans="1:19" ht="17.25" customHeight="1" thickBot="1">
      <c r="A5" s="14"/>
      <c r="B5" s="196" t="s">
        <v>30</v>
      </c>
      <c r="C5" s="197"/>
      <c r="D5" s="101" t="s">
        <v>59</v>
      </c>
      <c r="E5" s="85"/>
      <c r="F5" s="26"/>
      <c r="G5" s="26"/>
      <c r="I5" s="15"/>
      <c r="J5" s="81" t="s">
        <v>54</v>
      </c>
      <c r="K5" s="80" t="s">
        <v>53</v>
      </c>
      <c r="L5" s="26"/>
      <c r="M5" s="26"/>
      <c r="N5" s="12" t="s">
        <v>1</v>
      </c>
      <c r="O5" s="13"/>
      <c r="P5" s="13"/>
      <c r="Q5" s="26"/>
      <c r="R5" s="27"/>
      <c r="S5" s="14"/>
    </row>
    <row r="6" spans="1:19" ht="17.25" customHeight="1">
      <c r="A6" s="14"/>
      <c r="B6" s="196" t="s">
        <v>31</v>
      </c>
      <c r="C6" s="197"/>
      <c r="D6" s="100" t="s">
        <v>56</v>
      </c>
      <c r="E6" s="86"/>
      <c r="F6" s="26"/>
      <c r="G6" s="26"/>
      <c r="H6" s="26"/>
      <c r="I6" s="26"/>
      <c r="J6" s="25" t="s">
        <v>24</v>
      </c>
      <c r="K6" s="16">
        <v>98</v>
      </c>
      <c r="L6" s="26"/>
      <c r="M6" s="26"/>
      <c r="N6" s="25" t="s">
        <v>23</v>
      </c>
      <c r="O6" s="206">
        <v>1000</v>
      </c>
      <c r="P6" s="206"/>
      <c r="Q6" s="206"/>
      <c r="R6" s="28" t="s">
        <v>20</v>
      </c>
      <c r="S6" s="14"/>
    </row>
    <row r="7" spans="1:19" ht="17.25" customHeight="1">
      <c r="A7" s="14"/>
      <c r="B7" s="196" t="s">
        <v>32</v>
      </c>
      <c r="C7" s="197"/>
      <c r="D7" s="102" t="s">
        <v>60</v>
      </c>
      <c r="E7" s="86"/>
      <c r="F7" s="26"/>
      <c r="G7" s="26"/>
      <c r="H7" s="26"/>
      <c r="I7" s="26"/>
      <c r="J7" s="25" t="s">
        <v>23</v>
      </c>
      <c r="K7" s="67">
        <v>69.59</v>
      </c>
      <c r="L7" s="29" t="s">
        <v>20</v>
      </c>
      <c r="M7" s="29"/>
      <c r="N7" s="25" t="s">
        <v>28</v>
      </c>
      <c r="O7" s="207">
        <v>28.77</v>
      </c>
      <c r="P7" s="207"/>
      <c r="Q7" s="207"/>
      <c r="R7" s="28" t="s">
        <v>21</v>
      </c>
      <c r="S7" s="14"/>
    </row>
    <row r="8" spans="1:19" ht="17.25" customHeight="1" thickBot="1">
      <c r="A8" s="14"/>
      <c r="B8" s="30"/>
      <c r="C8" s="26"/>
      <c r="D8" s="25" t="s">
        <v>22</v>
      </c>
      <c r="E8" s="85">
        <v>2.67</v>
      </c>
      <c r="F8" s="29"/>
      <c r="G8" s="29"/>
      <c r="H8" s="29"/>
      <c r="I8" s="29"/>
      <c r="J8" s="31" t="s">
        <v>26</v>
      </c>
      <c r="K8" s="17">
        <v>8.2</v>
      </c>
      <c r="L8" s="29" t="s">
        <v>14</v>
      </c>
      <c r="M8" s="29"/>
      <c r="N8" s="44" t="s">
        <v>38</v>
      </c>
      <c r="O8" s="13"/>
      <c r="P8" s="13"/>
      <c r="Q8" s="26"/>
      <c r="R8" s="27"/>
      <c r="S8" s="14"/>
    </row>
    <row r="9" spans="1:19" ht="17.25" customHeight="1">
      <c r="A9" s="14"/>
      <c r="B9" s="30"/>
      <c r="C9" s="26"/>
      <c r="D9" s="25" t="s">
        <v>17</v>
      </c>
      <c r="E9" s="87">
        <v>47.05</v>
      </c>
      <c r="F9" s="32" t="s">
        <v>19</v>
      </c>
      <c r="G9" s="32"/>
      <c r="H9" s="32"/>
      <c r="I9" s="32"/>
      <c r="J9" s="31" t="s">
        <v>27</v>
      </c>
      <c r="K9" s="17">
        <v>17.5</v>
      </c>
      <c r="L9" s="29" t="s">
        <v>14</v>
      </c>
      <c r="N9" s="188" t="s">
        <v>41</v>
      </c>
      <c r="O9" s="188"/>
      <c r="P9" s="189"/>
      <c r="Q9" s="189"/>
      <c r="R9" s="28" t="s">
        <v>19</v>
      </c>
      <c r="S9" s="14"/>
    </row>
    <row r="10" spans="1:19" ht="17.25" customHeight="1">
      <c r="A10" s="14"/>
      <c r="B10" s="30"/>
      <c r="C10" s="26"/>
      <c r="D10" s="25" t="s">
        <v>18</v>
      </c>
      <c r="E10" s="87">
        <v>5</v>
      </c>
      <c r="F10" s="32" t="s">
        <v>19</v>
      </c>
      <c r="G10" s="32"/>
      <c r="H10" s="84"/>
      <c r="I10" s="32"/>
      <c r="J10" s="25" t="s">
        <v>25</v>
      </c>
      <c r="K10" s="17">
        <v>0.4</v>
      </c>
      <c r="L10" s="29" t="s">
        <v>12</v>
      </c>
      <c r="N10" s="188" t="s">
        <v>42</v>
      </c>
      <c r="O10" s="188"/>
      <c r="P10" s="190"/>
      <c r="Q10" s="190"/>
      <c r="R10" s="28" t="s">
        <v>19</v>
      </c>
      <c r="S10" s="14"/>
    </row>
    <row r="11" spans="1:19" ht="24" customHeight="1">
      <c r="A11" s="14"/>
      <c r="B11" s="30"/>
      <c r="C11" s="26"/>
      <c r="D11" s="29" t="s">
        <v>34</v>
      </c>
      <c r="E11" s="43"/>
      <c r="F11" s="32"/>
      <c r="G11" s="32"/>
      <c r="H11" s="32"/>
      <c r="I11" s="32"/>
      <c r="J11" s="25"/>
      <c r="K11" s="26"/>
      <c r="L11" s="29"/>
      <c r="M11" s="29" t="s">
        <v>35</v>
      </c>
      <c r="N11" s="26"/>
      <c r="O11" s="26"/>
      <c r="P11" s="26"/>
      <c r="Q11" s="26"/>
      <c r="R11" s="27"/>
      <c r="S11" s="14"/>
    </row>
    <row r="12" spans="1:19" ht="6" customHeight="1" thickBot="1">
      <c r="A12" s="14"/>
      <c r="B12" s="30"/>
      <c r="C12" s="26"/>
      <c r="D12" s="26"/>
      <c r="E12" s="32"/>
      <c r="F12" s="32"/>
      <c r="G12" s="32"/>
      <c r="H12" s="32"/>
      <c r="I12" s="32"/>
      <c r="J12" s="26"/>
      <c r="K12" s="26"/>
      <c r="L12" s="26"/>
      <c r="M12" s="26"/>
      <c r="N12" s="26"/>
      <c r="O12" s="26"/>
      <c r="P12" s="26"/>
      <c r="Q12" s="26"/>
      <c r="R12" s="27"/>
      <c r="S12" s="14"/>
    </row>
    <row r="13" spans="1:19" ht="13.5" thickBot="1">
      <c r="A13" s="14"/>
      <c r="B13" s="1" t="s">
        <v>2</v>
      </c>
      <c r="C13" s="2"/>
      <c r="D13" s="2"/>
      <c r="E13" s="2"/>
      <c r="F13" s="2"/>
      <c r="G13" s="2"/>
      <c r="H13" s="2"/>
      <c r="I13" s="2"/>
      <c r="J13" s="2"/>
      <c r="K13" s="3"/>
      <c r="L13" s="182" t="s">
        <v>3</v>
      </c>
      <c r="M13" s="183"/>
      <c r="N13" s="184"/>
      <c r="O13" s="1" t="s">
        <v>4</v>
      </c>
      <c r="P13" s="2"/>
      <c r="Q13" s="2"/>
      <c r="R13" s="3"/>
      <c r="S13" s="14"/>
    </row>
    <row r="14" spans="1:19" ht="12.75">
      <c r="A14" s="14"/>
      <c r="B14" s="4"/>
      <c r="C14" s="199" t="s">
        <v>6</v>
      </c>
      <c r="D14" s="186"/>
      <c r="E14" s="200" t="s">
        <v>43</v>
      </c>
      <c r="F14" s="186"/>
      <c r="G14" s="200" t="s">
        <v>44</v>
      </c>
      <c r="H14" s="186"/>
      <c r="I14" s="201" t="s">
        <v>45</v>
      </c>
      <c r="J14" s="202"/>
      <c r="K14" s="49" t="s">
        <v>39</v>
      </c>
      <c r="L14" s="185" t="s">
        <v>7</v>
      </c>
      <c r="M14" s="186"/>
      <c r="N14" s="10" t="s">
        <v>5</v>
      </c>
      <c r="O14" s="53"/>
      <c r="P14" s="54"/>
      <c r="Q14" s="55"/>
      <c r="R14" s="5"/>
      <c r="S14" s="14"/>
    </row>
    <row r="15" spans="1:19" ht="12.75">
      <c r="A15" s="14"/>
      <c r="B15" s="6" t="s">
        <v>40</v>
      </c>
      <c r="C15" s="170" t="s">
        <v>50</v>
      </c>
      <c r="D15" s="171"/>
      <c r="E15" s="172" t="s">
        <v>6</v>
      </c>
      <c r="F15" s="171"/>
      <c r="G15" s="181" t="s">
        <v>5</v>
      </c>
      <c r="H15" s="171"/>
      <c r="I15" s="172" t="s">
        <v>5</v>
      </c>
      <c r="J15" s="171"/>
      <c r="K15" s="50"/>
      <c r="L15" s="6"/>
      <c r="M15" s="18"/>
      <c r="N15" s="7" t="s">
        <v>8</v>
      </c>
      <c r="O15" s="187" t="s">
        <v>9</v>
      </c>
      <c r="P15" s="171"/>
      <c r="Q15" s="172" t="s">
        <v>10</v>
      </c>
      <c r="R15" s="191"/>
      <c r="S15" s="14"/>
    </row>
    <row r="16" spans="1:19" ht="13.5" thickBot="1">
      <c r="A16" s="14"/>
      <c r="B16" s="8" t="s">
        <v>46</v>
      </c>
      <c r="C16" s="175" t="s">
        <v>47</v>
      </c>
      <c r="D16" s="176"/>
      <c r="E16" s="168" t="s">
        <v>11</v>
      </c>
      <c r="F16" s="177"/>
      <c r="G16" s="168" t="s">
        <v>48</v>
      </c>
      <c r="H16" s="177"/>
      <c r="I16" s="168" t="s">
        <v>48</v>
      </c>
      <c r="J16" s="177"/>
      <c r="K16" s="51" t="s">
        <v>33</v>
      </c>
      <c r="L16" s="178" t="s">
        <v>13</v>
      </c>
      <c r="M16" s="179"/>
      <c r="N16" s="9" t="s">
        <v>14</v>
      </c>
      <c r="O16" s="180" t="s">
        <v>15</v>
      </c>
      <c r="P16" s="177"/>
      <c r="Q16" s="168" t="s">
        <v>16</v>
      </c>
      <c r="R16" s="169"/>
      <c r="S16" s="14"/>
    </row>
    <row r="17" spans="1:19" ht="12.75">
      <c r="A17" s="14"/>
      <c r="B17" s="78"/>
      <c r="C17" s="110"/>
      <c r="D17" s="111"/>
      <c r="E17" s="47"/>
      <c r="F17" s="48"/>
      <c r="G17" s="47"/>
      <c r="H17" s="48"/>
      <c r="I17" s="47"/>
      <c r="J17" s="48"/>
      <c r="K17" s="52"/>
      <c r="L17" s="173"/>
      <c r="M17" s="174"/>
      <c r="N17" s="19"/>
      <c r="O17" s="53"/>
      <c r="P17" s="54"/>
      <c r="Q17" s="55"/>
      <c r="R17" s="5"/>
      <c r="S17" s="14"/>
    </row>
    <row r="18" spans="1:19" ht="14.25" customHeight="1">
      <c r="A18" s="14"/>
      <c r="B18" s="82">
        <v>40789</v>
      </c>
      <c r="C18" s="108"/>
      <c r="D18" s="141"/>
      <c r="E18" s="108">
        <v>0.25</v>
      </c>
      <c r="F18" s="141"/>
      <c r="G18" s="149"/>
      <c r="H18" s="150"/>
      <c r="I18" s="118">
        <f>((1.0042-(5*10^-6)*$K18*$K18+5*10^-6*$K18)*1000/0.998206)+$K$10</f>
        <v>1006.4047725619761</v>
      </c>
      <c r="J18" s="119">
        <f>(1.0042-(5*10^-6)*$K$18*$K$18+5*10^-6*$K$18)*1000/0.998206</f>
        <v>1006.0047725619761</v>
      </c>
      <c r="K18" s="83"/>
      <c r="L18" s="142">
        <f aca="true" t="shared" si="0" ref="L18:L39">(0.004*K18*K18-0.4098*K18+16.689)/1000/980.7</f>
        <v>1.701743652493117E-05</v>
      </c>
      <c r="M18" s="143">
        <f aca="true" t="shared" si="1" ref="M18:M41">8.55/1000/980.7</f>
        <v>8.718262465585805E-06</v>
      </c>
      <c r="N18" s="20">
        <f>K$9-(G18+K$10-1000)/(1035-1000)*(K$9-K$8)</f>
        <v>283.10800000000006</v>
      </c>
      <c r="O18" s="144">
        <f>E$8/(E$8-1)*O$6/E$9*(G18-I18)/10</f>
        <v>-3419.856240005188</v>
      </c>
      <c r="P18" s="145"/>
      <c r="Q18" s="139">
        <f>(18*L18/(E$8-1)*N18/E18/60)^0.5*10</f>
        <v>0.5883767838204849</v>
      </c>
      <c r="R18" s="140"/>
      <c r="S18" s="14"/>
    </row>
    <row r="19" spans="1:19" ht="14.25" customHeight="1">
      <c r="A19" s="14"/>
      <c r="B19" s="82">
        <v>40789</v>
      </c>
      <c r="C19" s="108"/>
      <c r="D19" s="141"/>
      <c r="E19" s="108">
        <v>0.5</v>
      </c>
      <c r="F19" s="141">
        <v>0.5</v>
      </c>
      <c r="G19" s="149"/>
      <c r="H19" s="150"/>
      <c r="I19" s="118">
        <f>((1.0042-(5*10^-6)*$K19*$K19+5*10^-6*$K19)*1000/0.998206)+$K$10</f>
        <v>1006.4047725619761</v>
      </c>
      <c r="J19" s="119">
        <f>(1.0042-(5*10^-6)*$K$18*$K$18+5*10^-6*$K$18)*1000/0.998206</f>
        <v>1006.0047725619761</v>
      </c>
      <c r="K19" s="83"/>
      <c r="L19" s="142">
        <f t="shared" si="0"/>
        <v>1.701743652493117E-05</v>
      </c>
      <c r="M19" s="143">
        <f t="shared" si="1"/>
        <v>8.718262465585805E-06</v>
      </c>
      <c r="N19" s="20">
        <f>K$9-(G19+K$10-1000)/(1035-1000)*(K$9-K$8)</f>
        <v>283.10800000000006</v>
      </c>
      <c r="O19" s="144">
        <f aca="true" t="shared" si="2" ref="O19:O38">E$8/(E$8-1)*O$6/E$9*(G19-I19)/10</f>
        <v>-3419.856240005188</v>
      </c>
      <c r="P19" s="145"/>
      <c r="Q19" s="139">
        <f aca="true" t="shared" si="3" ref="Q19:Q38">(18*L19/(E$8-1)*N19/E19/60)^0.5*10</f>
        <v>0.41604521373219616</v>
      </c>
      <c r="R19" s="140"/>
      <c r="S19" s="14"/>
    </row>
    <row r="20" spans="1:19" ht="14.25" customHeight="1">
      <c r="A20" s="14"/>
      <c r="B20" s="82">
        <v>40789</v>
      </c>
      <c r="C20" s="108"/>
      <c r="D20" s="141"/>
      <c r="E20" s="108">
        <v>1</v>
      </c>
      <c r="F20" s="141">
        <v>1</v>
      </c>
      <c r="G20" s="149"/>
      <c r="H20" s="150"/>
      <c r="I20" s="118">
        <f>((1.0042-(5*10^-6)*$K20*$K20+5*10^-6*$K20)*1000/0.998206)+$K$10</f>
        <v>1006.4047725619761</v>
      </c>
      <c r="J20" s="119">
        <f>(1.0042-(5*10^-6)*$K$18*$K$18+5*10^-6*$K$18)*1000/0.998206</f>
        <v>1006.0047725619761</v>
      </c>
      <c r="K20" s="83"/>
      <c r="L20" s="142">
        <f t="shared" si="0"/>
        <v>1.701743652493117E-05</v>
      </c>
      <c r="M20" s="143">
        <f t="shared" si="1"/>
        <v>8.718262465585805E-06</v>
      </c>
      <c r="N20" s="20">
        <f>K$9-(G20+K$10-1000)/(1035-1000)*(K$9-K$8)</f>
        <v>283.10800000000006</v>
      </c>
      <c r="O20" s="144">
        <f t="shared" si="2"/>
        <v>-3419.856240005188</v>
      </c>
      <c r="P20" s="145"/>
      <c r="Q20" s="139">
        <f t="shared" si="3"/>
        <v>0.29418839191024243</v>
      </c>
      <c r="R20" s="140"/>
      <c r="S20" s="14"/>
    </row>
    <row r="21" spans="1:19" ht="14.25" customHeight="1">
      <c r="A21" s="14"/>
      <c r="B21" s="82">
        <v>40789</v>
      </c>
      <c r="C21" s="108"/>
      <c r="D21" s="109"/>
      <c r="E21" s="108">
        <v>1.5</v>
      </c>
      <c r="F21" s="141">
        <v>1</v>
      </c>
      <c r="G21" s="149"/>
      <c r="H21" s="150"/>
      <c r="I21" s="118">
        <f>((1.0042-(5*10^-6)*$K21*$K21+5*10^-6*$K21)*1000/0.998206)+$K$10</f>
        <v>1006.4047725619761</v>
      </c>
      <c r="J21" s="119">
        <f>(1.0042-(5*10^-6)*$K$18*$K$18+5*10^-6*$K$18)*1000/0.998206</f>
        <v>1006.0047725619761</v>
      </c>
      <c r="K21" s="83"/>
      <c r="L21" s="142">
        <f t="shared" si="0"/>
        <v>1.701743652493117E-05</v>
      </c>
      <c r="M21" s="143">
        <f t="shared" si="1"/>
        <v>8.718262465585805E-06</v>
      </c>
      <c r="N21" s="20">
        <f>K$9-(G21+K$10-1000)/(1035-1000)*(K$9-K$8)</f>
        <v>283.10800000000006</v>
      </c>
      <c r="O21" s="144">
        <f>E$8/(E$8-1)*O$6/E$9*(G21-I21)/10</f>
        <v>-3419.856240005188</v>
      </c>
      <c r="P21" s="145"/>
      <c r="Q21" s="139">
        <f>(18*L21/(E$8-1)*N21/E21/60)^0.5*10</f>
        <v>0.24020381614333883</v>
      </c>
      <c r="R21" s="140"/>
      <c r="S21" s="14"/>
    </row>
    <row r="22" spans="1:27" ht="14.25" customHeight="1" thickBot="1">
      <c r="A22" s="14"/>
      <c r="B22" s="82">
        <v>40789</v>
      </c>
      <c r="C22" s="126"/>
      <c r="D22" s="127"/>
      <c r="E22" s="128">
        <v>2</v>
      </c>
      <c r="F22" s="127">
        <v>2</v>
      </c>
      <c r="G22" s="164"/>
      <c r="H22" s="165"/>
      <c r="I22" s="118">
        <f>((1.0042-(5*10^-6)*$K22*$K22+5*10^-6*$K22)*1000/0.998206)+$K$10</f>
        <v>1006.4047725619761</v>
      </c>
      <c r="J22" s="119">
        <f>(1.0042-(5*10^-6)*$K$18*$K$18+5*10^-6*$K$18)*1000/0.998206</f>
        <v>1006.0047725619761</v>
      </c>
      <c r="K22" s="83"/>
      <c r="L22" s="131">
        <f t="shared" si="0"/>
        <v>1.701743652493117E-05</v>
      </c>
      <c r="M22" s="132">
        <f t="shared" si="1"/>
        <v>8.718262465585805E-06</v>
      </c>
      <c r="N22" s="61">
        <f>K$9-(G22+K$10-1000)/(1035-1000)*(K$9-K$8)</f>
        <v>283.10800000000006</v>
      </c>
      <c r="O22" s="133">
        <f t="shared" si="2"/>
        <v>-3419.856240005188</v>
      </c>
      <c r="P22" s="134"/>
      <c r="Q22" s="112">
        <f t="shared" si="3"/>
        <v>0.20802260686609808</v>
      </c>
      <c r="R22" s="113"/>
      <c r="S22" s="14"/>
      <c r="X22" s="88"/>
      <c r="Y22" s="88"/>
      <c r="Z22" s="89"/>
      <c r="AA22" s="88"/>
    </row>
    <row r="23" spans="1:27" ht="14.25" customHeight="1">
      <c r="A23" s="14"/>
      <c r="B23" s="79"/>
      <c r="C23" s="166"/>
      <c r="D23" s="167"/>
      <c r="E23" s="69"/>
      <c r="F23" s="70"/>
      <c r="G23" s="65"/>
      <c r="H23" s="66"/>
      <c r="I23" s="71"/>
      <c r="J23" s="66"/>
      <c r="K23" s="62"/>
      <c r="L23" s="72"/>
      <c r="M23" s="73"/>
      <c r="N23" s="64"/>
      <c r="O23" s="74"/>
      <c r="P23" s="66"/>
      <c r="Q23" s="75"/>
      <c r="R23" s="76"/>
      <c r="S23" s="14"/>
      <c r="X23" s="88"/>
      <c r="Y23" s="90"/>
      <c r="Z23" s="89"/>
      <c r="AA23" s="88"/>
    </row>
    <row r="24" spans="1:27" ht="14.25" customHeight="1">
      <c r="A24" s="14"/>
      <c r="B24" s="82">
        <v>40789</v>
      </c>
      <c r="C24" s="108"/>
      <c r="D24" s="141"/>
      <c r="E24" s="108">
        <v>0.25</v>
      </c>
      <c r="F24" s="141"/>
      <c r="G24" s="116">
        <v>1033.2</v>
      </c>
      <c r="H24" s="117"/>
      <c r="I24" s="118">
        <f>((1.0042-(5*10^-6)*$K24*$K24+5*10^-6*$K24)*1000/0.998206)+$K$10</f>
        <v>1003.8702255846989</v>
      </c>
      <c r="J24" s="119">
        <f aca="true" t="shared" si="4" ref="J24:J41">(1.0042-(5*10^-6)*$K$18*$K$18+5*10^-6*$K$18)*1000/0.998206</f>
        <v>1006.0047725619761</v>
      </c>
      <c r="K24" s="83">
        <v>23</v>
      </c>
      <c r="L24" s="142">
        <f>(0.004*K24*K24-0.4098*K24+16.689)/1000/980.7</f>
        <v>9.564188844702763E-06</v>
      </c>
      <c r="M24" s="143">
        <f t="shared" si="1"/>
        <v>8.718262465585805E-06</v>
      </c>
      <c r="N24" s="20">
        <f>K$9-(G24+K$10-1000)/(1035-1000)*(K$9-K$8)</f>
        <v>8.571999999999964</v>
      </c>
      <c r="O24" s="144">
        <f>E$8/(E$8-1)*O$6/E$9*(G24-I24)/10</f>
        <v>99.66527861028723</v>
      </c>
      <c r="P24" s="145"/>
      <c r="Q24" s="139">
        <f>(18*L24/(E$8-1)*N24/E24/60)^0.5*10</f>
        <v>0.07675338535596851</v>
      </c>
      <c r="R24" s="140"/>
      <c r="S24" s="14"/>
      <c r="X24" s="88"/>
      <c r="Y24" s="91"/>
      <c r="Z24" s="89"/>
      <c r="AA24" s="88"/>
    </row>
    <row r="25" spans="1:27" ht="14.25" customHeight="1">
      <c r="A25" s="14"/>
      <c r="B25" s="82">
        <v>40789</v>
      </c>
      <c r="C25" s="108"/>
      <c r="D25" s="141"/>
      <c r="E25" s="108">
        <v>0.5</v>
      </c>
      <c r="F25" s="141">
        <v>0.5</v>
      </c>
      <c r="G25" s="116">
        <v>1032.8</v>
      </c>
      <c r="H25" s="117"/>
      <c r="I25" s="118">
        <f>((1.0042-(5*10^-6)*$K25*$K25+5*10^-6*$K25)*1000/0.998206)+$K$10</f>
        <v>1003.8702255846989</v>
      </c>
      <c r="J25" s="119">
        <f t="shared" si="4"/>
        <v>1006.0047725619761</v>
      </c>
      <c r="K25" s="83">
        <v>23</v>
      </c>
      <c r="L25" s="142">
        <f>(0.004*K25*K25-0.4098*K25+16.689)/1000/980.7</f>
        <v>9.564188844702763E-06</v>
      </c>
      <c r="M25" s="143">
        <f t="shared" si="1"/>
        <v>8.718262465585805E-06</v>
      </c>
      <c r="N25" s="20">
        <f>K$9-(G25+K$10-1000)/(1035-1000)*(K$9-K$8)</f>
        <v>8.678285714285702</v>
      </c>
      <c r="O25" s="144">
        <f>E$8/(E$8-1)*O$6/E$9*(G25-I25)/10</f>
        <v>98.30604171744136</v>
      </c>
      <c r="P25" s="145"/>
      <c r="Q25" s="139">
        <f>(18*L25/(E$8-1)*N25/E25/60)^0.5*10</f>
        <v>0.05460827186788586</v>
      </c>
      <c r="R25" s="140"/>
      <c r="S25" s="14"/>
      <c r="X25" s="88"/>
      <c r="Y25" s="92"/>
      <c r="Z25" s="93"/>
      <c r="AA25" s="88"/>
    </row>
    <row r="26" spans="1:27" ht="14.25" customHeight="1">
      <c r="A26" s="14"/>
      <c r="B26" s="82">
        <v>40789</v>
      </c>
      <c r="C26" s="108"/>
      <c r="D26" s="141"/>
      <c r="E26" s="108">
        <v>1</v>
      </c>
      <c r="F26" s="141">
        <v>1</v>
      </c>
      <c r="G26" s="116">
        <v>1032</v>
      </c>
      <c r="H26" s="117"/>
      <c r="I26" s="118">
        <f>((1.0042-(5*10^-6)*$K26*$K26+5*10^-6*$K26)*1000/0.998206)+$K$10</f>
        <v>1003.8702255846989</v>
      </c>
      <c r="J26" s="119">
        <f t="shared" si="4"/>
        <v>1006.0047725619761</v>
      </c>
      <c r="K26" s="83">
        <v>23</v>
      </c>
      <c r="L26" s="142">
        <f>(0.004*K26*K26-0.4098*K26+16.689)/1000/980.7</f>
        <v>9.564188844702763E-06</v>
      </c>
      <c r="M26" s="143">
        <f t="shared" si="1"/>
        <v>8.718262465585805E-06</v>
      </c>
      <c r="N26" s="20">
        <f>K$9-(G26+K$10-1000)/(1035-1000)*(K$9-K$8)</f>
        <v>8.890857142857119</v>
      </c>
      <c r="O26" s="144">
        <f>E$8/(E$8-1)*O$6/E$9*(G26-I26)/10</f>
        <v>95.58756793175041</v>
      </c>
      <c r="P26" s="145"/>
      <c r="Q26" s="139">
        <f>(18*L26/(E$8-1)*N26/E26/60)^0.5*10</f>
        <v>0.03908393471484786</v>
      </c>
      <c r="R26" s="140"/>
      <c r="S26" s="14"/>
      <c r="X26" s="88"/>
      <c r="Y26" s="88"/>
      <c r="Z26" s="89"/>
      <c r="AA26" s="88"/>
    </row>
    <row r="27" spans="1:27" ht="14.25" customHeight="1">
      <c r="A27" s="14"/>
      <c r="B27" s="82">
        <v>40789</v>
      </c>
      <c r="C27" s="108"/>
      <c r="D27" s="109"/>
      <c r="E27" s="108">
        <v>1.5</v>
      </c>
      <c r="F27" s="141">
        <v>1</v>
      </c>
      <c r="G27" s="116">
        <v>1031.3</v>
      </c>
      <c r="H27" s="117"/>
      <c r="I27" s="118">
        <f>((1.0042-(5*10^-6)*$K27*$K27+5*10^-6*$K27)*1000/0.998206)+$K$10</f>
        <v>1003.8702255846989</v>
      </c>
      <c r="J27" s="119">
        <f t="shared" si="4"/>
        <v>1006.0047725619761</v>
      </c>
      <c r="K27" s="83">
        <v>23</v>
      </c>
      <c r="L27" s="142">
        <f>(0.004*K27*K27-0.4098*K27+16.689)/1000/980.7</f>
        <v>9.564188844702763E-06</v>
      </c>
      <c r="M27" s="143">
        <f t="shared" si="1"/>
        <v>8.718262465585805E-06</v>
      </c>
      <c r="N27" s="20">
        <f>K$9-(G27+K$10-1000)/(1035-1000)*(K$9-K$8)</f>
        <v>9.07685714285713</v>
      </c>
      <c r="O27" s="144">
        <f>E$8/(E$8-1)*O$6/E$9*(G27-I27)/10</f>
        <v>93.20890336927054</v>
      </c>
      <c r="P27" s="145"/>
      <c r="Q27" s="139">
        <f>(18*L27/(E$8-1)*N27/E27/60)^0.5*10</f>
        <v>0.032243975593031465</v>
      </c>
      <c r="R27" s="140"/>
      <c r="S27" s="14"/>
      <c r="X27" s="88"/>
      <c r="Y27" s="88"/>
      <c r="Z27" s="89"/>
      <c r="AA27" s="88"/>
    </row>
    <row r="28" spans="1:19" ht="14.25" customHeight="1" thickBot="1">
      <c r="A28" s="14"/>
      <c r="B28" s="82">
        <v>40789</v>
      </c>
      <c r="C28" s="126"/>
      <c r="D28" s="127"/>
      <c r="E28" s="128">
        <v>2</v>
      </c>
      <c r="F28" s="127">
        <v>2</v>
      </c>
      <c r="G28" s="129">
        <v>1030.9</v>
      </c>
      <c r="H28" s="130"/>
      <c r="I28" s="118">
        <f>((1.0042-(5*10^-6)*$K28*$K28+5*10^-6*$K28)*1000/0.998206)+$K$10</f>
        <v>1003.8702255846989</v>
      </c>
      <c r="J28" s="119">
        <f t="shared" si="4"/>
        <v>1006.0047725619761</v>
      </c>
      <c r="K28" s="83">
        <v>23</v>
      </c>
      <c r="L28" s="131">
        <f>(0.004*K28*K28-0.4098*K28+16.689)/1000/980.7</f>
        <v>9.564188844702763E-06</v>
      </c>
      <c r="M28" s="132">
        <f t="shared" si="1"/>
        <v>8.718262465585805E-06</v>
      </c>
      <c r="N28" s="61">
        <f>K$9-(G28+K$10-1000)/(1035-1000)*(K$9-K$8)</f>
        <v>9.183142857142808</v>
      </c>
      <c r="O28" s="133">
        <f>E$8/(E$8-1)*O$6/E$9*(G28-I28)/10</f>
        <v>91.84966647642545</v>
      </c>
      <c r="P28" s="134"/>
      <c r="Q28" s="112">
        <f>(18*L28/(E$8-1)*N28/E28/60)^0.5*10</f>
        <v>0.028087115198645977</v>
      </c>
      <c r="R28" s="113"/>
      <c r="S28" s="14"/>
    </row>
    <row r="29" spans="1:19" ht="14.25" customHeight="1">
      <c r="A29" s="14"/>
      <c r="B29" s="82">
        <v>40789</v>
      </c>
      <c r="C29" s="156">
        <v>0.4513888888888889</v>
      </c>
      <c r="D29" s="157"/>
      <c r="E29" s="158">
        <v>0</v>
      </c>
      <c r="F29" s="159"/>
      <c r="G29" s="160"/>
      <c r="H29" s="136"/>
      <c r="I29" s="161"/>
      <c r="J29" s="136"/>
      <c r="K29" s="62"/>
      <c r="L29" s="162"/>
      <c r="M29" s="163"/>
      <c r="N29" s="77"/>
      <c r="O29" s="135"/>
      <c r="P29" s="136"/>
      <c r="Q29" s="137"/>
      <c r="R29" s="138"/>
      <c r="S29" s="14"/>
    </row>
    <row r="30" spans="1:19" ht="14.25" customHeight="1">
      <c r="A30" s="14"/>
      <c r="B30" s="82">
        <v>40789</v>
      </c>
      <c r="C30" s="103">
        <v>0.4527777777777778</v>
      </c>
      <c r="D30" s="104"/>
      <c r="E30" s="114">
        <f>((C30-$C$29)+(B30-$B$29))*24*60</f>
        <v>1.999999999999993</v>
      </c>
      <c r="F30" s="115"/>
      <c r="G30" s="116"/>
      <c r="H30" s="117"/>
      <c r="I30" s="118"/>
      <c r="J30" s="119"/>
      <c r="K30" s="83"/>
      <c r="L30" s="120"/>
      <c r="M30" s="121"/>
      <c r="N30" s="68"/>
      <c r="O30" s="122"/>
      <c r="P30" s="123"/>
      <c r="Q30" s="124"/>
      <c r="R30" s="125"/>
      <c r="S30" s="14"/>
    </row>
    <row r="31" spans="1:19" ht="14.25" customHeight="1">
      <c r="A31" s="14"/>
      <c r="B31" s="82">
        <v>40789</v>
      </c>
      <c r="C31" s="103">
        <v>0.45416666666666666</v>
      </c>
      <c r="D31" s="104"/>
      <c r="E31" s="155">
        <f aca="true" t="shared" si="5" ref="E31:E39">((C31-$C$29)+(B31-$B$29))*24*60</f>
        <v>3.999999999999986</v>
      </c>
      <c r="F31" s="123"/>
      <c r="G31" s="116">
        <v>1029.9</v>
      </c>
      <c r="H31" s="117"/>
      <c r="I31" s="118">
        <f aca="true" t="shared" si="6" ref="I31:I41">((1.0042-(5*10^-6)*$K31*$K31+5*10^-6*$K31)*1000/0.998206)+$K$10</f>
        <v>1003.8702255846989</v>
      </c>
      <c r="J31" s="119">
        <f t="shared" si="4"/>
        <v>1006.0047725619761</v>
      </c>
      <c r="K31" s="83">
        <v>23</v>
      </c>
      <c r="L31" s="142">
        <f t="shared" si="0"/>
        <v>9.564188844702763E-06</v>
      </c>
      <c r="M31" s="143">
        <f t="shared" si="1"/>
        <v>8.718262465585805E-06</v>
      </c>
      <c r="N31" s="20">
        <f aca="true" t="shared" si="7" ref="N31:N39">K$9-(G31+K$10-1000)/(1035-1000)*(K$9-K$8)-$K$7/$O$7/2</f>
        <v>8.23943760862004</v>
      </c>
      <c r="O31" s="144">
        <f>E$8/(E$8-1)*O$6/E$9*(G31-I31)/10</f>
        <v>88.45157424431157</v>
      </c>
      <c r="P31" s="145"/>
      <c r="Q31" s="139">
        <f>(18*L31/(E$8-1)*N31/E31/60)^0.5*10</f>
        <v>0.01881244538810644</v>
      </c>
      <c r="R31" s="140"/>
      <c r="S31" s="14"/>
    </row>
    <row r="32" spans="1:19" ht="14.25" customHeight="1">
      <c r="A32" s="14"/>
      <c r="B32" s="82">
        <v>40789</v>
      </c>
      <c r="C32" s="103">
        <v>0.45694444444444443</v>
      </c>
      <c r="D32" s="104"/>
      <c r="E32" s="114">
        <f t="shared" si="5"/>
        <v>7.999999999999972</v>
      </c>
      <c r="F32" s="115"/>
      <c r="G32" s="116">
        <v>1027.5</v>
      </c>
      <c r="H32" s="117"/>
      <c r="I32" s="118">
        <f t="shared" si="6"/>
        <v>1003.8702255846989</v>
      </c>
      <c r="J32" s="119">
        <f t="shared" si="4"/>
        <v>1006.0047725619761</v>
      </c>
      <c r="K32" s="83">
        <v>23</v>
      </c>
      <c r="L32" s="142">
        <f t="shared" si="0"/>
        <v>9.564188844702763E-06</v>
      </c>
      <c r="M32" s="143">
        <f t="shared" si="1"/>
        <v>8.718262465585805E-06</v>
      </c>
      <c r="N32" s="20">
        <f t="shared" si="7"/>
        <v>8.87715189433435</v>
      </c>
      <c r="O32" s="144">
        <f t="shared" si="2"/>
        <v>80.29615288723795</v>
      </c>
      <c r="P32" s="145"/>
      <c r="Q32" s="139">
        <f t="shared" si="3"/>
        <v>0.01380760311255192</v>
      </c>
      <c r="R32" s="140"/>
      <c r="S32" s="14"/>
    </row>
    <row r="33" spans="1:19" ht="14.25" customHeight="1">
      <c r="A33" s="14"/>
      <c r="B33" s="82">
        <v>40789</v>
      </c>
      <c r="C33" s="103">
        <v>0.46249999999999997</v>
      </c>
      <c r="D33" s="104"/>
      <c r="E33" s="108">
        <f t="shared" si="5"/>
        <v>15.999999999999943</v>
      </c>
      <c r="F33" s="141"/>
      <c r="G33" s="116">
        <v>1025</v>
      </c>
      <c r="H33" s="117"/>
      <c r="I33" s="118">
        <f t="shared" si="6"/>
        <v>1003.8702255846989</v>
      </c>
      <c r="J33" s="119">
        <f t="shared" si="4"/>
        <v>1006.0047725619761</v>
      </c>
      <c r="K33" s="83">
        <v>23</v>
      </c>
      <c r="L33" s="142">
        <f t="shared" si="0"/>
        <v>9.564188844702763E-06</v>
      </c>
      <c r="M33" s="143">
        <f t="shared" si="1"/>
        <v>8.718262465585805E-06</v>
      </c>
      <c r="N33" s="20">
        <f t="shared" si="7"/>
        <v>9.541437608620065</v>
      </c>
      <c r="O33" s="144">
        <f t="shared" si="2"/>
        <v>71.80092230695325</v>
      </c>
      <c r="P33" s="145"/>
      <c r="Q33" s="139">
        <f t="shared" si="3"/>
        <v>0.010122164225792471</v>
      </c>
      <c r="R33" s="140"/>
      <c r="S33" s="14"/>
    </row>
    <row r="34" spans="1:26" ht="14.25" customHeight="1">
      <c r="A34" s="14"/>
      <c r="B34" s="82">
        <v>40789</v>
      </c>
      <c r="C34" s="103">
        <v>0.47361111111111115</v>
      </c>
      <c r="D34" s="104"/>
      <c r="E34" s="108">
        <f t="shared" si="5"/>
        <v>32.00000000000004</v>
      </c>
      <c r="F34" s="141"/>
      <c r="G34" s="116">
        <v>1023.1</v>
      </c>
      <c r="H34" s="117"/>
      <c r="I34" s="118">
        <f t="shared" si="6"/>
        <v>1003.8702255846989</v>
      </c>
      <c r="J34" s="119">
        <f t="shared" si="4"/>
        <v>1006.0047725619761</v>
      </c>
      <c r="K34" s="83">
        <v>23</v>
      </c>
      <c r="L34" s="142">
        <f t="shared" si="0"/>
        <v>9.564188844702763E-06</v>
      </c>
      <c r="M34" s="143">
        <f t="shared" si="1"/>
        <v>8.718262465585805E-06</v>
      </c>
      <c r="N34" s="20">
        <f t="shared" si="7"/>
        <v>10.046294751477232</v>
      </c>
      <c r="O34" s="144">
        <f t="shared" si="2"/>
        <v>65.34454706593695</v>
      </c>
      <c r="P34" s="145"/>
      <c r="Q34" s="139">
        <f t="shared" si="3"/>
        <v>0.007344368037798083</v>
      </c>
      <c r="R34" s="140"/>
      <c r="S34" s="14"/>
      <c r="Z34" s="60"/>
    </row>
    <row r="35" spans="1:26" ht="14.25" customHeight="1">
      <c r="A35" s="14"/>
      <c r="B35" s="82">
        <v>40789</v>
      </c>
      <c r="C35" s="103">
        <v>0.49583333333333335</v>
      </c>
      <c r="D35" s="104"/>
      <c r="E35" s="108">
        <f t="shared" si="5"/>
        <v>64.00000000000001</v>
      </c>
      <c r="F35" s="141"/>
      <c r="G35" s="116">
        <v>1020.9</v>
      </c>
      <c r="H35" s="117"/>
      <c r="I35" s="118">
        <f t="shared" si="6"/>
        <v>1003.8702255846989</v>
      </c>
      <c r="J35" s="119">
        <f t="shared" si="4"/>
        <v>1006.0047725619761</v>
      </c>
      <c r="K35" s="83">
        <v>23</v>
      </c>
      <c r="L35" s="142">
        <f t="shared" si="0"/>
        <v>9.564188844702763E-06</v>
      </c>
      <c r="M35" s="143">
        <f t="shared" si="1"/>
        <v>8.718262465585805E-06</v>
      </c>
      <c r="N35" s="20">
        <f t="shared" si="7"/>
        <v>10.630866180048672</v>
      </c>
      <c r="O35" s="144">
        <f t="shared" si="2"/>
        <v>57.86874415528625</v>
      </c>
      <c r="P35" s="145"/>
      <c r="Q35" s="139">
        <f t="shared" si="3"/>
        <v>0.005342208103758504</v>
      </c>
      <c r="R35" s="140"/>
      <c r="S35" s="14"/>
      <c r="Z35" s="60"/>
    </row>
    <row r="36" spans="1:19" ht="14.25" customHeight="1">
      <c r="A36" s="14"/>
      <c r="B36" s="82">
        <v>40789</v>
      </c>
      <c r="C36" s="105">
        <v>0.5402777777777777</v>
      </c>
      <c r="D36" s="106"/>
      <c r="E36" s="108">
        <f t="shared" si="5"/>
        <v>127.99999999999994</v>
      </c>
      <c r="F36" s="141"/>
      <c r="G36" s="116">
        <v>1019.5</v>
      </c>
      <c r="H36" s="117"/>
      <c r="I36" s="118">
        <f t="shared" si="6"/>
        <v>1003.8702255846989</v>
      </c>
      <c r="J36" s="119">
        <f t="shared" si="4"/>
        <v>1006.0047725619761</v>
      </c>
      <c r="K36" s="83">
        <v>23</v>
      </c>
      <c r="L36" s="142">
        <f t="shared" si="0"/>
        <v>9.564188844702763E-06</v>
      </c>
      <c r="M36" s="143">
        <f t="shared" si="1"/>
        <v>8.718262465585805E-06</v>
      </c>
      <c r="N36" s="20">
        <f t="shared" si="7"/>
        <v>11.002866180048667</v>
      </c>
      <c r="O36" s="144">
        <f t="shared" si="2"/>
        <v>53.111415030326896</v>
      </c>
      <c r="P36" s="145"/>
      <c r="Q36" s="139">
        <f t="shared" si="3"/>
        <v>0.003843035477968431</v>
      </c>
      <c r="R36" s="140"/>
      <c r="S36" s="14"/>
    </row>
    <row r="37" spans="1:19" ht="14.25" customHeight="1">
      <c r="A37" s="14"/>
      <c r="B37" s="82">
        <v>40789</v>
      </c>
      <c r="C37" s="103">
        <v>0.6180555555555556</v>
      </c>
      <c r="D37" s="104"/>
      <c r="E37" s="108">
        <f t="shared" si="5"/>
        <v>240</v>
      </c>
      <c r="F37" s="141"/>
      <c r="G37" s="116">
        <v>1018</v>
      </c>
      <c r="H37" s="117"/>
      <c r="I37" s="118">
        <f t="shared" si="6"/>
        <v>1003.8702255846989</v>
      </c>
      <c r="J37" s="119">
        <f t="shared" si="4"/>
        <v>1006.0047725619761</v>
      </c>
      <c r="K37" s="83">
        <v>23</v>
      </c>
      <c r="L37" s="142">
        <f t="shared" si="0"/>
        <v>9.564188844702763E-06</v>
      </c>
      <c r="M37" s="143">
        <f t="shared" si="1"/>
        <v>8.718262465585805E-06</v>
      </c>
      <c r="N37" s="20">
        <f t="shared" si="7"/>
        <v>11.401437608620096</v>
      </c>
      <c r="O37" s="144">
        <f t="shared" si="2"/>
        <v>48.01427668215608</v>
      </c>
      <c r="P37" s="145"/>
      <c r="Q37" s="139">
        <f t="shared" si="3"/>
        <v>0.0028569369090410334</v>
      </c>
      <c r="R37" s="140"/>
      <c r="S37" s="14"/>
    </row>
    <row r="38" spans="1:19" ht="14.25" customHeight="1">
      <c r="A38" s="14"/>
      <c r="B38" s="82">
        <v>40789</v>
      </c>
      <c r="C38" s="105">
        <v>0.779861111111111</v>
      </c>
      <c r="D38" s="106"/>
      <c r="E38" s="108">
        <f t="shared" si="5"/>
        <v>472.9999999999999</v>
      </c>
      <c r="F38" s="141"/>
      <c r="G38" s="116">
        <v>1015.9</v>
      </c>
      <c r="H38" s="117"/>
      <c r="I38" s="118">
        <f t="shared" si="6"/>
        <v>1003.8702255846989</v>
      </c>
      <c r="J38" s="119">
        <f t="shared" si="4"/>
        <v>1006.0047725619761</v>
      </c>
      <c r="K38" s="83">
        <v>23</v>
      </c>
      <c r="L38" s="142">
        <f t="shared" si="0"/>
        <v>9.564188844702763E-06</v>
      </c>
      <c r="M38" s="143">
        <f t="shared" si="1"/>
        <v>8.718262465585805E-06</v>
      </c>
      <c r="N38" s="20">
        <f t="shared" si="7"/>
        <v>11.959437608620101</v>
      </c>
      <c r="O38" s="144">
        <f t="shared" si="2"/>
        <v>40.87828299471685</v>
      </c>
      <c r="P38" s="145"/>
      <c r="Q38" s="139">
        <f t="shared" si="3"/>
        <v>0.002084257013117168</v>
      </c>
      <c r="R38" s="140"/>
      <c r="S38" s="14"/>
    </row>
    <row r="39" spans="1:19" ht="14.25" customHeight="1">
      <c r="A39" s="14"/>
      <c r="B39" s="82">
        <v>40790</v>
      </c>
      <c r="C39" s="105">
        <v>0.6847222222222222</v>
      </c>
      <c r="D39" s="106"/>
      <c r="E39" s="108">
        <f t="shared" si="5"/>
        <v>1776</v>
      </c>
      <c r="F39" s="141"/>
      <c r="G39" s="116">
        <v>1012.9</v>
      </c>
      <c r="H39" s="117"/>
      <c r="I39" s="118">
        <f t="shared" si="6"/>
        <v>1003.8702255846989</v>
      </c>
      <c r="J39" s="119">
        <f t="shared" si="4"/>
        <v>1006.0047725619761</v>
      </c>
      <c r="K39" s="83">
        <v>23</v>
      </c>
      <c r="L39" s="142">
        <f t="shared" si="0"/>
        <v>9.564188844702763E-06</v>
      </c>
      <c r="M39" s="143">
        <f t="shared" si="1"/>
        <v>8.718262465585805E-06</v>
      </c>
      <c r="N39" s="20">
        <f t="shared" si="7"/>
        <v>12.756580465762958</v>
      </c>
      <c r="O39" s="144">
        <f>E$8/(E$8-1)*O$6/E$9*(G39-I39)/10</f>
        <v>30.684006298375202</v>
      </c>
      <c r="P39" s="145"/>
      <c r="Q39" s="139">
        <f>(18*L39/(E$8-1)*N39/E39/60)^0.5*10</f>
        <v>0.0011108927151107777</v>
      </c>
      <c r="R39" s="140"/>
      <c r="S39" s="14"/>
    </row>
    <row r="40" spans="1:19" ht="14.25" customHeight="1">
      <c r="A40" s="14"/>
      <c r="B40" s="82">
        <v>40791</v>
      </c>
      <c r="C40" s="107">
        <v>0.3263888888888889</v>
      </c>
      <c r="D40" s="106"/>
      <c r="E40" s="108">
        <f>((C40-$C$29)+(B40-$B$29))*24*60</f>
        <v>2700</v>
      </c>
      <c r="F40" s="141"/>
      <c r="G40" s="116">
        <v>1011.7</v>
      </c>
      <c r="H40" s="117"/>
      <c r="I40" s="118">
        <f t="shared" si="6"/>
        <v>1003.8702255846989</v>
      </c>
      <c r="J40" s="119">
        <f t="shared" si="4"/>
        <v>1006.0047725619761</v>
      </c>
      <c r="K40" s="83">
        <v>23</v>
      </c>
      <c r="L40" s="142">
        <f>(0.004*K40*K40-0.4098*K40+16.689)/1000/980.7</f>
        <v>9.564188844702763E-06</v>
      </c>
      <c r="M40" s="143">
        <f t="shared" si="1"/>
        <v>8.718262465585805E-06</v>
      </c>
      <c r="N40" s="20">
        <f>K$9-(G40+K$10-1000)/(1035-1000)*(K$9-K$8)-$K$7/$O$7/2</f>
        <v>13.075437608620083</v>
      </c>
      <c r="O40" s="144">
        <f>E$8/(E$8-1)*O$6/E$9*(G40-I40)/10</f>
        <v>26.60629561983878</v>
      </c>
      <c r="P40" s="145"/>
      <c r="Q40" s="139">
        <f>(18*L40/(E$8-1)*N40/E40/60)^0.5*10</f>
        <v>0.0009121635154302345</v>
      </c>
      <c r="R40" s="140"/>
      <c r="S40" s="14"/>
    </row>
    <row r="41" spans="1:19" ht="14.25" customHeight="1">
      <c r="A41" s="14"/>
      <c r="B41" s="82">
        <v>40792</v>
      </c>
      <c r="C41" s="105">
        <v>0.34027777777777773</v>
      </c>
      <c r="D41" s="106"/>
      <c r="E41" s="108">
        <f>((C41-$C$29)+(B41-$B$29))*24*60</f>
        <v>4160</v>
      </c>
      <c r="F41" s="141"/>
      <c r="G41" s="116">
        <v>1011.1</v>
      </c>
      <c r="H41" s="117"/>
      <c r="I41" s="118">
        <f t="shared" si="6"/>
        <v>1003.8702255846989</v>
      </c>
      <c r="J41" s="119">
        <f t="shared" si="4"/>
        <v>1006.0047725619761</v>
      </c>
      <c r="K41" s="83">
        <v>23</v>
      </c>
      <c r="L41" s="142">
        <f>(0.004*K41*K41-0.4098*K41+16.689)/1000/980.7</f>
        <v>9.564188844702763E-06</v>
      </c>
      <c r="M41" s="143">
        <f t="shared" si="1"/>
        <v>8.718262465585805E-06</v>
      </c>
      <c r="N41" s="20">
        <f>K$9-(G41+K$10-1000)/(1035-1000)*(K$9-K$8)-$K$7/$O$7/2</f>
        <v>13.23486618004866</v>
      </c>
      <c r="O41" s="144">
        <f>E$8/(E$8-1)*O$6/E$9*(G41-I41)/10</f>
        <v>24.567440280570374</v>
      </c>
      <c r="P41" s="145"/>
      <c r="Q41" s="139">
        <f>(18*L41/(E$8-1)*N41/E41/60)^0.5*10</f>
        <v>0.0007393321211197036</v>
      </c>
      <c r="R41" s="140"/>
      <c r="S41" s="14"/>
    </row>
    <row r="42" spans="1:19" ht="14.25" customHeight="1">
      <c r="A42" s="14"/>
      <c r="B42" s="82"/>
      <c r="C42" s="105"/>
      <c r="D42" s="117"/>
      <c r="E42" s="108"/>
      <c r="F42" s="141"/>
      <c r="G42" s="149"/>
      <c r="H42" s="150"/>
      <c r="I42" s="118"/>
      <c r="J42" s="119"/>
      <c r="K42" s="83"/>
      <c r="L42" s="142"/>
      <c r="M42" s="143"/>
      <c r="N42" s="20"/>
      <c r="O42" s="144"/>
      <c r="P42" s="145"/>
      <c r="Q42" s="139"/>
      <c r="R42" s="140"/>
      <c r="S42" s="14"/>
    </row>
    <row r="43" spans="1:19" ht="14.25" customHeight="1">
      <c r="A43" s="14"/>
      <c r="B43" s="94"/>
      <c r="C43" s="116"/>
      <c r="D43" s="117"/>
      <c r="E43" s="153"/>
      <c r="F43" s="154"/>
      <c r="G43" s="149"/>
      <c r="H43" s="150"/>
      <c r="I43" s="152"/>
      <c r="J43" s="141"/>
      <c r="K43" s="83"/>
      <c r="L43" s="142"/>
      <c r="M43" s="143"/>
      <c r="N43" s="20"/>
      <c r="O43" s="144"/>
      <c r="P43" s="145"/>
      <c r="Q43" s="139"/>
      <c r="R43" s="140"/>
      <c r="S43" s="14"/>
    </row>
    <row r="44" spans="1:19" ht="14.25" customHeight="1">
      <c r="A44" s="14"/>
      <c r="B44" s="94"/>
      <c r="C44" s="116"/>
      <c r="D44" s="117"/>
      <c r="E44" s="153"/>
      <c r="F44" s="154"/>
      <c r="G44" s="149"/>
      <c r="H44" s="150"/>
      <c r="I44" s="152"/>
      <c r="J44" s="141"/>
      <c r="K44" s="83"/>
      <c r="L44" s="142"/>
      <c r="M44" s="143"/>
      <c r="N44" s="20"/>
      <c r="O44" s="144"/>
      <c r="P44" s="145"/>
      <c r="Q44" s="139"/>
      <c r="R44" s="140"/>
      <c r="S44" s="14"/>
    </row>
    <row r="45" spans="1:19" ht="14.25" customHeight="1">
      <c r="A45" s="14"/>
      <c r="B45" s="94"/>
      <c r="C45" s="116"/>
      <c r="D45" s="117"/>
      <c r="E45" s="148"/>
      <c r="F45" s="145"/>
      <c r="G45" s="149"/>
      <c r="H45" s="150"/>
      <c r="I45" s="46"/>
      <c r="J45" s="41"/>
      <c r="K45" s="83"/>
      <c r="L45" s="151"/>
      <c r="M45" s="152"/>
      <c r="N45" s="20"/>
      <c r="O45" s="144"/>
      <c r="P45" s="145"/>
      <c r="Q45" s="139"/>
      <c r="R45" s="140"/>
      <c r="S45" s="14"/>
    </row>
    <row r="46" spans="1:19" ht="14.25" customHeight="1">
      <c r="A46" s="14"/>
      <c r="B46" s="94"/>
      <c r="C46" s="116"/>
      <c r="D46" s="117"/>
      <c r="E46" s="148"/>
      <c r="F46" s="145"/>
      <c r="G46" s="149"/>
      <c r="H46" s="150"/>
      <c r="I46" s="46"/>
      <c r="J46" s="41"/>
      <c r="K46" s="83"/>
      <c r="L46" s="151"/>
      <c r="M46" s="152"/>
      <c r="N46" s="20"/>
      <c r="O46" s="144"/>
      <c r="P46" s="145"/>
      <c r="Q46" s="139"/>
      <c r="R46" s="140"/>
      <c r="S46" s="14"/>
    </row>
    <row r="47" spans="1:19" ht="14.25" customHeight="1">
      <c r="A47" s="14"/>
      <c r="B47" s="94"/>
      <c r="C47" s="116"/>
      <c r="D47" s="117"/>
      <c r="E47" s="148"/>
      <c r="F47" s="145"/>
      <c r="G47" s="149"/>
      <c r="H47" s="150"/>
      <c r="I47" s="46"/>
      <c r="J47" s="41"/>
      <c r="K47" s="83"/>
      <c r="L47" s="151"/>
      <c r="M47" s="152"/>
      <c r="N47" s="20"/>
      <c r="O47" s="144"/>
      <c r="P47" s="145"/>
      <c r="Q47" s="139"/>
      <c r="R47" s="140"/>
      <c r="S47" s="14"/>
    </row>
    <row r="48" spans="1:19" ht="14.25" customHeight="1">
      <c r="A48" s="14"/>
      <c r="B48" s="94"/>
      <c r="C48" s="116"/>
      <c r="D48" s="117"/>
      <c r="E48" s="148"/>
      <c r="F48" s="145"/>
      <c r="G48" s="149"/>
      <c r="H48" s="150"/>
      <c r="I48" s="46"/>
      <c r="J48" s="41"/>
      <c r="K48" s="83"/>
      <c r="L48" s="151"/>
      <c r="M48" s="152"/>
      <c r="N48" s="20"/>
      <c r="O48" s="144"/>
      <c r="P48" s="145"/>
      <c r="Q48" s="139"/>
      <c r="R48" s="140"/>
      <c r="S48" s="14"/>
    </row>
    <row r="49" spans="1:19" ht="14.25" customHeight="1">
      <c r="A49" s="14"/>
      <c r="B49" s="94"/>
      <c r="C49" s="116"/>
      <c r="D49" s="117"/>
      <c r="E49" s="148"/>
      <c r="F49" s="145"/>
      <c r="G49" s="149"/>
      <c r="H49" s="150"/>
      <c r="I49" s="46"/>
      <c r="J49" s="41"/>
      <c r="K49" s="83"/>
      <c r="L49" s="151"/>
      <c r="M49" s="152"/>
      <c r="N49" s="20"/>
      <c r="O49" s="144"/>
      <c r="P49" s="145"/>
      <c r="Q49" s="139"/>
      <c r="R49" s="140"/>
      <c r="S49" s="14"/>
    </row>
    <row r="50" spans="1:19" ht="13.5" thickBot="1">
      <c r="A50" s="14"/>
      <c r="B50" s="95"/>
      <c r="C50" s="96"/>
      <c r="D50" s="97"/>
      <c r="E50" s="45"/>
      <c r="F50" s="42"/>
      <c r="G50" s="98"/>
      <c r="H50" s="97"/>
      <c r="I50" s="45"/>
      <c r="J50" s="42"/>
      <c r="K50" s="99"/>
      <c r="L50" s="146"/>
      <c r="M50" s="147"/>
      <c r="N50" s="21"/>
      <c r="O50" s="58"/>
      <c r="P50" s="59"/>
      <c r="Q50" s="57"/>
      <c r="R50" s="56"/>
      <c r="S50" s="14"/>
    </row>
    <row r="51" spans="1:19" ht="12.75">
      <c r="A51" s="14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14"/>
    </row>
    <row r="52" spans="1:19" ht="18.75" customHeight="1">
      <c r="A52" s="14"/>
      <c r="B52" s="30" t="s">
        <v>36</v>
      </c>
      <c r="C52" s="26"/>
      <c r="D52" s="16" t="s">
        <v>49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6"/>
      <c r="S52" s="14"/>
    </row>
    <row r="53" spans="1:19" ht="18.75" customHeight="1">
      <c r="A53" s="14"/>
      <c r="B53" s="3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6"/>
      <c r="S53" s="14"/>
    </row>
    <row r="54" spans="1:19" ht="18.75" customHeight="1" thickBot="1">
      <c r="A54" s="14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  <c r="S54" s="14"/>
    </row>
    <row r="55" spans="1:19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</sheetData>
  <sheetProtection/>
  <mergeCells count="253">
    <mergeCell ref="Q3:R3"/>
    <mergeCell ref="O4:P4"/>
    <mergeCell ref="Q4:R4"/>
    <mergeCell ref="B5:C5"/>
    <mergeCell ref="O6:Q6"/>
    <mergeCell ref="B7:C7"/>
    <mergeCell ref="O7:Q7"/>
    <mergeCell ref="B6:C6"/>
    <mergeCell ref="D3:L3"/>
    <mergeCell ref="I44:J44"/>
    <mergeCell ref="B1:R1"/>
    <mergeCell ref="O2:P2"/>
    <mergeCell ref="Q2:R2"/>
    <mergeCell ref="B3:C3"/>
    <mergeCell ref="O3:P3"/>
    <mergeCell ref="C14:D14"/>
    <mergeCell ref="E14:F14"/>
    <mergeCell ref="G14:H14"/>
    <mergeCell ref="I14:J14"/>
    <mergeCell ref="G15:H15"/>
    <mergeCell ref="I15:J15"/>
    <mergeCell ref="L13:N13"/>
    <mergeCell ref="L14:M14"/>
    <mergeCell ref="O15:P15"/>
    <mergeCell ref="N9:O9"/>
    <mergeCell ref="P9:Q9"/>
    <mergeCell ref="N10:O10"/>
    <mergeCell ref="P10:Q10"/>
    <mergeCell ref="Q15:R15"/>
    <mergeCell ref="C16:D16"/>
    <mergeCell ref="E16:F16"/>
    <mergeCell ref="G16:H16"/>
    <mergeCell ref="I16:J16"/>
    <mergeCell ref="L16:M16"/>
    <mergeCell ref="O16:P16"/>
    <mergeCell ref="Q16:R16"/>
    <mergeCell ref="C15:D15"/>
    <mergeCell ref="E15:F15"/>
    <mergeCell ref="L17:M17"/>
    <mergeCell ref="C18:D18"/>
    <mergeCell ref="E18:F18"/>
    <mergeCell ref="G18:H18"/>
    <mergeCell ref="I18:J18"/>
    <mergeCell ref="L18:M18"/>
    <mergeCell ref="O18:P18"/>
    <mergeCell ref="Q18:R18"/>
    <mergeCell ref="C19:D19"/>
    <mergeCell ref="E19:F19"/>
    <mergeCell ref="G19:H19"/>
    <mergeCell ref="I19:J19"/>
    <mergeCell ref="L19:M19"/>
    <mergeCell ref="O19:P19"/>
    <mergeCell ref="Q19:R19"/>
    <mergeCell ref="C20:D20"/>
    <mergeCell ref="E20:F20"/>
    <mergeCell ref="G20:H20"/>
    <mergeCell ref="I20:J20"/>
    <mergeCell ref="L20:M20"/>
    <mergeCell ref="O20:P20"/>
    <mergeCell ref="L22:M22"/>
    <mergeCell ref="O22:P22"/>
    <mergeCell ref="Q20:R20"/>
    <mergeCell ref="E21:F21"/>
    <mergeCell ref="G21:H21"/>
    <mergeCell ref="I21:J21"/>
    <mergeCell ref="L21:M21"/>
    <mergeCell ref="O21:P21"/>
    <mergeCell ref="Q21:R21"/>
    <mergeCell ref="C24:D24"/>
    <mergeCell ref="E24:F24"/>
    <mergeCell ref="C22:D22"/>
    <mergeCell ref="E22:F22"/>
    <mergeCell ref="G22:H22"/>
    <mergeCell ref="I22:J22"/>
    <mergeCell ref="G24:H24"/>
    <mergeCell ref="I24:J24"/>
    <mergeCell ref="C23:D23"/>
    <mergeCell ref="G31:H31"/>
    <mergeCell ref="I31:J31"/>
    <mergeCell ref="L31:M31"/>
    <mergeCell ref="O31:P31"/>
    <mergeCell ref="Q22:R22"/>
    <mergeCell ref="C29:D29"/>
    <mergeCell ref="E29:F29"/>
    <mergeCell ref="G29:H29"/>
    <mergeCell ref="I29:J29"/>
    <mergeCell ref="L29:M29"/>
    <mergeCell ref="L33:M33"/>
    <mergeCell ref="O33:P33"/>
    <mergeCell ref="Q31:R31"/>
    <mergeCell ref="E32:F32"/>
    <mergeCell ref="G32:H32"/>
    <mergeCell ref="I32:J32"/>
    <mergeCell ref="L32:M32"/>
    <mergeCell ref="O32:P32"/>
    <mergeCell ref="Q32:R32"/>
    <mergeCell ref="E31:F31"/>
    <mergeCell ref="Q33:R33"/>
    <mergeCell ref="E34:F34"/>
    <mergeCell ref="G34:H34"/>
    <mergeCell ref="I34:J34"/>
    <mergeCell ref="L34:M34"/>
    <mergeCell ref="O34:P34"/>
    <mergeCell ref="Q34:R34"/>
    <mergeCell ref="E33:F33"/>
    <mergeCell ref="G33:H33"/>
    <mergeCell ref="I33:J33"/>
    <mergeCell ref="Q36:R36"/>
    <mergeCell ref="C35:D35"/>
    <mergeCell ref="E35:F35"/>
    <mergeCell ref="G35:H35"/>
    <mergeCell ref="I35:J35"/>
    <mergeCell ref="L35:M35"/>
    <mergeCell ref="O35:P35"/>
    <mergeCell ref="G37:H37"/>
    <mergeCell ref="I37:J37"/>
    <mergeCell ref="L37:M37"/>
    <mergeCell ref="O37:P37"/>
    <mergeCell ref="Q35:R35"/>
    <mergeCell ref="E36:F36"/>
    <mergeCell ref="G36:H36"/>
    <mergeCell ref="I36:J36"/>
    <mergeCell ref="L36:M36"/>
    <mergeCell ref="O36:P36"/>
    <mergeCell ref="L39:M39"/>
    <mergeCell ref="O39:P39"/>
    <mergeCell ref="Q37:R37"/>
    <mergeCell ref="E38:F38"/>
    <mergeCell ref="G38:H38"/>
    <mergeCell ref="I38:J38"/>
    <mergeCell ref="L38:M38"/>
    <mergeCell ref="O38:P38"/>
    <mergeCell ref="Q38:R38"/>
    <mergeCell ref="E37:F37"/>
    <mergeCell ref="Q39:R39"/>
    <mergeCell ref="E40:F40"/>
    <mergeCell ref="G40:H40"/>
    <mergeCell ref="I40:J40"/>
    <mergeCell ref="L40:M40"/>
    <mergeCell ref="O40:P40"/>
    <mergeCell ref="Q40:R40"/>
    <mergeCell ref="E39:F39"/>
    <mergeCell ref="G39:H39"/>
    <mergeCell ref="I39:J39"/>
    <mergeCell ref="Q41:R41"/>
    <mergeCell ref="C42:D42"/>
    <mergeCell ref="E42:F42"/>
    <mergeCell ref="G42:H42"/>
    <mergeCell ref="I42:J42"/>
    <mergeCell ref="L42:M42"/>
    <mergeCell ref="O42:P42"/>
    <mergeCell ref="Q42:R42"/>
    <mergeCell ref="C41:D41"/>
    <mergeCell ref="E41:F41"/>
    <mergeCell ref="L43:M43"/>
    <mergeCell ref="L41:M41"/>
    <mergeCell ref="O41:P41"/>
    <mergeCell ref="G41:H41"/>
    <mergeCell ref="I41:J41"/>
    <mergeCell ref="O43:P43"/>
    <mergeCell ref="I43:J43"/>
    <mergeCell ref="Q43:R43"/>
    <mergeCell ref="C44:D44"/>
    <mergeCell ref="E44:F44"/>
    <mergeCell ref="G44:H44"/>
    <mergeCell ref="L44:M44"/>
    <mergeCell ref="O44:P44"/>
    <mergeCell ref="Q44:R44"/>
    <mergeCell ref="C43:D43"/>
    <mergeCell ref="E43:F43"/>
    <mergeCell ref="G43:H43"/>
    <mergeCell ref="C45:D45"/>
    <mergeCell ref="E45:F45"/>
    <mergeCell ref="G45:H45"/>
    <mergeCell ref="L45:M45"/>
    <mergeCell ref="O47:P47"/>
    <mergeCell ref="Q47:R47"/>
    <mergeCell ref="C46:D46"/>
    <mergeCell ref="E46:F46"/>
    <mergeCell ref="G46:H46"/>
    <mergeCell ref="L46:M46"/>
    <mergeCell ref="O45:P45"/>
    <mergeCell ref="Q45:R45"/>
    <mergeCell ref="O46:P46"/>
    <mergeCell ref="Q46:R46"/>
    <mergeCell ref="O48:P48"/>
    <mergeCell ref="Q48:R48"/>
    <mergeCell ref="C47:D47"/>
    <mergeCell ref="E47:F47"/>
    <mergeCell ref="C48:D48"/>
    <mergeCell ref="E48:F48"/>
    <mergeCell ref="G48:H48"/>
    <mergeCell ref="L48:M48"/>
    <mergeCell ref="G47:H47"/>
    <mergeCell ref="L47:M47"/>
    <mergeCell ref="O49:P49"/>
    <mergeCell ref="Q49:R49"/>
    <mergeCell ref="L50:M50"/>
    <mergeCell ref="C49:D49"/>
    <mergeCell ref="E49:F49"/>
    <mergeCell ref="G49:H49"/>
    <mergeCell ref="L49:M49"/>
    <mergeCell ref="L24:M24"/>
    <mergeCell ref="O24:P24"/>
    <mergeCell ref="Q24:R24"/>
    <mergeCell ref="C25:D25"/>
    <mergeCell ref="E25:F25"/>
    <mergeCell ref="G25:H25"/>
    <mergeCell ref="I25:J25"/>
    <mergeCell ref="L25:M25"/>
    <mergeCell ref="O25:P25"/>
    <mergeCell ref="Q25:R25"/>
    <mergeCell ref="C26:D26"/>
    <mergeCell ref="E26:F26"/>
    <mergeCell ref="G26:H26"/>
    <mergeCell ref="I26:J26"/>
    <mergeCell ref="L26:M26"/>
    <mergeCell ref="O26:P26"/>
    <mergeCell ref="O29:P29"/>
    <mergeCell ref="Q29:R29"/>
    <mergeCell ref="Q26:R26"/>
    <mergeCell ref="E27:F27"/>
    <mergeCell ref="G27:H27"/>
    <mergeCell ref="I27:J27"/>
    <mergeCell ref="L27:M27"/>
    <mergeCell ref="O27:P27"/>
    <mergeCell ref="Q27:R27"/>
    <mergeCell ref="C28:D28"/>
    <mergeCell ref="E28:F28"/>
    <mergeCell ref="G28:H28"/>
    <mergeCell ref="I28:J28"/>
    <mergeCell ref="L28:M28"/>
    <mergeCell ref="O28:P28"/>
    <mergeCell ref="C21:D21"/>
    <mergeCell ref="C17:D17"/>
    <mergeCell ref="C32:D32"/>
    <mergeCell ref="Q28:R28"/>
    <mergeCell ref="E30:F30"/>
    <mergeCell ref="G30:H30"/>
    <mergeCell ref="I30:J30"/>
    <mergeCell ref="L30:M30"/>
    <mergeCell ref="O30:P30"/>
    <mergeCell ref="Q30:R30"/>
    <mergeCell ref="C34:D34"/>
    <mergeCell ref="C36:D36"/>
    <mergeCell ref="C38:D38"/>
    <mergeCell ref="C40:D40"/>
    <mergeCell ref="C30:D30"/>
    <mergeCell ref="C27:D27"/>
    <mergeCell ref="C39:D39"/>
    <mergeCell ref="C37:D37"/>
    <mergeCell ref="C33:D33"/>
    <mergeCell ref="C31:D3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0:L30"/>
  <sheetViews>
    <sheetView zoomScalePageLayoutView="0" workbookViewId="0" topLeftCell="A1">
      <selection activeCell="G34" sqref="G34"/>
    </sheetView>
  </sheetViews>
  <sheetFormatPr defaultColWidth="9.140625" defaultRowHeight="12.75"/>
  <sheetData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30" spans="1:12" ht="12.75">
      <c r="A30" s="63"/>
      <c r="D30" s="63"/>
      <c r="F30" s="63"/>
      <c r="I30" s="63"/>
      <c r="L30" s="11"/>
    </row>
  </sheetData>
  <sheetProtection/>
  <printOptions/>
  <pageMargins left="0.75" right="0.75" top="0.53" bottom="0.55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Marulanda</dc:creator>
  <cp:keywords/>
  <dc:description/>
  <cp:lastModifiedBy>Julia Schneider</cp:lastModifiedBy>
  <cp:lastPrinted>2006-03-29T22:05:35Z</cp:lastPrinted>
  <dcterms:created xsi:type="dcterms:W3CDTF">2000-06-13T17:40:02Z</dcterms:created>
  <dcterms:modified xsi:type="dcterms:W3CDTF">2012-05-22T17:06:49Z</dcterms:modified>
  <cp:category/>
  <cp:version/>
  <cp:contentType/>
  <cp:contentStatus/>
</cp:coreProperties>
</file>